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L:\GECOM\3 - CRIAÇÃO\2022\4_PORTAL-INFORMATIVOS\11- NOVEMBRO\11-18 - Simulador IRPF\Aberto\"/>
    </mc:Choice>
  </mc:AlternateContent>
  <bookViews>
    <workbookView xWindow="5670" yWindow="-14850" windowWidth="19305" windowHeight="11715" tabRatio="500" firstSheet="2" activeTab="2"/>
  </bookViews>
  <sheets>
    <sheet name="Apoio" sheetId="1" state="hidden" r:id="rId1"/>
    <sheet name="Modelo1" sheetId="2" state="hidden" r:id="rId2"/>
    <sheet name="Simulador IR" sheetId="3" r:id="rId3"/>
    <sheet name="Modelo3" sheetId="4" state="hidden" r:id="rId4"/>
  </sheet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38" i="3" l="1"/>
  <c r="F40" i="3" s="1"/>
  <c r="D38" i="3"/>
  <c r="F24" i="4"/>
  <c r="F26" i="4" s="1"/>
  <c r="D24" i="4"/>
  <c r="F22" i="4"/>
  <c r="D22" i="4"/>
  <c r="F20" i="4"/>
  <c r="D20" i="4"/>
  <c r="F36" i="3"/>
  <c r="D36" i="3"/>
  <c r="D32" i="3"/>
  <c r="F32" i="3" s="1"/>
  <c r="F15" i="3"/>
  <c r="F34" i="3" s="1"/>
  <c r="D17" i="2"/>
  <c r="B18" i="1" s="1"/>
  <c r="F12" i="4" s="1"/>
  <c r="D15" i="2"/>
  <c r="B36" i="1"/>
  <c r="B37" i="1" s="1"/>
  <c r="B19" i="1"/>
  <c r="B17" i="1"/>
  <c r="B29" i="1" l="1"/>
  <c r="B30" i="1" s="1"/>
  <c r="D26" i="2"/>
  <c r="F28" i="4"/>
  <c r="F30" i="4" s="1"/>
  <c r="F32" i="4" s="1"/>
  <c r="D31" i="2"/>
  <c r="D33" i="2" s="1"/>
  <c r="D28" i="4"/>
  <c r="D30" i="4" s="1"/>
  <c r="D32" i="4" s="1"/>
  <c r="F42" i="3"/>
  <c r="F44" i="3" s="1"/>
  <c r="D34" i="3"/>
  <c r="B20" i="1"/>
  <c r="F26" i="3"/>
  <c r="B23" i="1"/>
  <c r="B26" i="1"/>
  <c r="B27" i="1" l="1"/>
  <c r="C27" i="1" s="1"/>
  <c r="C26" i="1"/>
  <c r="B24" i="1"/>
  <c r="C23" i="1"/>
  <c r="B33" i="1"/>
  <c r="B34" i="1" s="1"/>
  <c r="D42" i="3"/>
  <c r="D44" i="3" s="1"/>
  <c r="D35" i="2" l="1"/>
  <c r="C24" i="1"/>
  <c r="F46" i="3"/>
  <c r="D46" i="3"/>
  <c r="C39" i="2" l="1"/>
  <c r="C40" i="2"/>
</calcChain>
</file>

<file path=xl/sharedStrings.xml><?xml version="1.0" encoding="utf-8"?>
<sst xmlns="http://schemas.openxmlformats.org/spreadsheetml/2006/main" count="93" uniqueCount="56">
  <si>
    <t>Base de cálculo anual em R$</t>
  </si>
  <si>
    <t>Alíquota %</t>
  </si>
  <si>
    <t>Parcela a deduzir do imposto em R$</t>
  </si>
  <si>
    <t>Acima de 55.976,16</t>
  </si>
  <si>
    <t>Dedução por Dependente:</t>
  </si>
  <si>
    <t>Limite anual individual de despesa com instrução:</t>
  </si>
  <si>
    <t>TETO RGPS</t>
  </si>
  <si>
    <t>Ativo Normal</t>
  </si>
  <si>
    <t>Ativo Alternativo</t>
  </si>
  <si>
    <t>Renda anual (12 salários):</t>
  </si>
  <si>
    <t>Deduções</t>
  </si>
  <si>
    <t>Contribuições</t>
  </si>
  <si>
    <t>Contribuições Facultativas</t>
  </si>
  <si>
    <t>Base de cálculo sem Facultativa</t>
  </si>
  <si>
    <t>Imposto Devido</t>
  </si>
  <si>
    <t>Base de cálculo</t>
  </si>
  <si>
    <t>Imposto Devido (mínimo)</t>
  </si>
  <si>
    <t>Base de cálculo com máx. Facult.</t>
  </si>
  <si>
    <t>Simulador Funpresp de Benefício Fiscal no Imposto de Renda (IRPF)</t>
  </si>
  <si>
    <t>Informações para Simulação - Dados Anuais</t>
  </si>
  <si>
    <t>Quantidade de dependentes:</t>
  </si>
  <si>
    <t>Despesas médicas (anual):</t>
  </si>
  <si>
    <t>Limite de dedução (anual):</t>
  </si>
  <si>
    <t>-</t>
  </si>
  <si>
    <t>Despesas com ensino (anual):</t>
  </si>
  <si>
    <t>Previdência Social (anual):</t>
  </si>
  <si>
    <t>Pensão alimentícia (anual):</t>
  </si>
  <si>
    <t>Valor da contribuição regular à Funpresp</t>
  </si>
  <si>
    <t>Valor das contribuições facultativas:</t>
  </si>
  <si>
    <t>Resultado da Simulação</t>
  </si>
  <si>
    <t>Base de Cálculo do IR:</t>
  </si>
  <si>
    <t>Imposto Devido (Declaração de IRPF Completa):</t>
  </si>
  <si>
    <t>Economia de Imposto (Benefício Fiscal) devido às Contrib. Facultativas:</t>
  </si>
  <si>
    <r>
      <rPr>
        <sz val="7.5"/>
        <color rgb="FF000000"/>
        <rFont val="Calibri"/>
        <family val="2"/>
        <charset val="1"/>
      </rPr>
      <t xml:space="preserve">1. Os resultados aqui apresentados são apenas uma simulação calculada com os valores que você incluiu. 
A simulação servirá para você avaliar o benefício fiscal que pode alcançar com a previdência complementar da Funpresp. Você poderá alterar os valores da simulação, em especial da contribuição facultativa, para conferir outros resultados.
2. Considerando a contribuição atual (anual) mais a contribuição facultativa indicada. 
</t>
    </r>
    <r>
      <rPr>
        <b/>
        <sz val="7.5"/>
        <color rgb="FF000000"/>
        <rFont val="Calibri"/>
        <family val="2"/>
        <charset val="1"/>
      </rPr>
      <t>3. Benefício fiscal corresponde à economia sobre o imposto de renda que você terá com base no valor da contribuição para sua reserva previdenciária na FUNPRESP.</t>
    </r>
  </si>
  <si>
    <t>Despesas médicas - anual:</t>
  </si>
  <si>
    <t>Despesas com ensino - anual:</t>
  </si>
  <si>
    <t>Contribuições à previdência oficial (RPPS) - anual:</t>
  </si>
  <si>
    <t>Pensão alimentícia - anual:</t>
  </si>
  <si>
    <t>Total das contribuições regulares à Funpresp - anual:</t>
  </si>
  <si>
    <t>Total das contribuições facultativas à Funpresp, incluindo PAR - anual:</t>
  </si>
  <si>
    <t>Situação Atual</t>
  </si>
  <si>
    <t>Simulação</t>
  </si>
  <si>
    <t>Total de Deduções</t>
  </si>
  <si>
    <t>Contribuições Regulares realizadas:</t>
  </si>
  <si>
    <t>Contribuições Facultativas realizadas:</t>
  </si>
  <si>
    <t>Contribuições Facultativas para obter o máximo de benefício fiscal:</t>
  </si>
  <si>
    <t>Base de Cálculo do IR (líquida):</t>
  </si>
  <si>
    <t>Imposto Devido:</t>
  </si>
  <si>
    <t>(Declaração de IRPF Completa)</t>
  </si>
  <si>
    <t>Benefício Fiscal após contribuições previdenciárias:</t>
  </si>
  <si>
    <r>
      <rPr>
        <sz val="7.5"/>
        <color rgb="FF56697B"/>
        <rFont val="Calibri"/>
        <family val="2"/>
        <charset val="1"/>
      </rPr>
      <t xml:space="preserve">1. Os resultados aqui apresentados são apenas uma simulação calculada com os valores que você incluiu. 
A simulação servirá para você avaliar o benefício fiscal que pode alcançar com a previdência complementar da Funpresp. Você poderá alterar os valores da simulação, em especial da contribuição facultativa, para conferir outros resultados.
2. Considerando a contribuição atual (anual) mais a contribuição facultativa indicada. 
</t>
    </r>
    <r>
      <rPr>
        <b/>
        <sz val="7.5"/>
        <color rgb="FF56697B"/>
        <rFont val="Calibri"/>
        <family val="2"/>
        <charset val="1"/>
      </rPr>
      <t>3. Benefício fiscal corresponde à economia sobre o imposto de renda que você terá com base no valor da contribuição para sua reserva previdenciária na FUNPRESP.</t>
    </r>
  </si>
  <si>
    <t>Total das contribuições regulares realizadas:</t>
  </si>
  <si>
    <t>Total das contribuições facultativas realizadas:</t>
  </si>
  <si>
    <t>Situação Sugerida</t>
  </si>
  <si>
    <t>Contribuições Facultativas sugeridas:</t>
  </si>
  <si>
    <t>Economia de Imposto decorrente das Contribuições Previdenciárias: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</si>
</sst>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0.0%"/>
    <numFmt numFmtId="165" formatCode="_-* #,##0.00_-;\-* #,##0.00_-;_-* \-??_-;_-@_-"/>
    <numFmt numFmtId="166" formatCode="_-&quot;R$ &quot;* #,##0.00_-;&quot;-R$ &quot;* #,##0.00_-;_-&quot;R$ &quot;* \-??_-;_-@_-"/>
  </numFmts>
  <fonts count="30" x14ac:knownFonts="1">
    <font>
      <sz val="11"/>
      <color rgb="FF000000"/>
      <name val="Calibri"/>
      <family val="2"/>
      <charset val="1"/>
    </font>
    <font>
      <b/>
      <sz val="9"/>
      <color rgb="FF515151"/>
      <name val="Arial"/>
      <family val="2"/>
      <charset val="1"/>
    </font>
    <font>
      <sz val="9"/>
      <color rgb="FF515151"/>
      <name val="Arial"/>
      <family val="2"/>
      <charset val="1"/>
    </font>
    <font>
      <b/>
      <sz val="11"/>
      <color rgb="FF000000"/>
      <name val="Calibri"/>
      <family val="2"/>
      <charset val="1"/>
    </font>
    <font>
      <b/>
      <sz val="12"/>
      <color rgb="FF000000"/>
      <name val="Calibri"/>
      <family val="2"/>
      <charset val="1"/>
    </font>
    <font>
      <sz val="13.75"/>
      <color rgb="FF231F20"/>
      <name val="Arial"/>
      <family val="2"/>
      <charset val="1"/>
    </font>
    <font>
      <b/>
      <sz val="12"/>
      <color rgb="FF002060"/>
      <name val="Calibri"/>
      <family val="2"/>
      <charset val="1"/>
    </font>
    <font>
      <b/>
      <sz val="12"/>
      <name val="Calibri"/>
      <family val="2"/>
      <charset val="1"/>
    </font>
    <font>
      <sz val="12"/>
      <color rgb="FF000000"/>
      <name val="Calibri"/>
      <family val="2"/>
      <charset val="1"/>
    </font>
    <font>
      <b/>
      <sz val="22"/>
      <color rgb="FF000000"/>
      <name val="Calibri"/>
      <family val="2"/>
      <charset val="1"/>
    </font>
    <font>
      <b/>
      <sz val="14"/>
      <color rgb="FF000000"/>
      <name val="Calibri"/>
      <family val="2"/>
      <charset val="1"/>
    </font>
    <font>
      <sz val="10"/>
      <color rgb="FF4F6228"/>
      <name val="Calibri"/>
      <family val="2"/>
      <charset val="1"/>
    </font>
    <font>
      <b/>
      <sz val="12"/>
      <color rgb="FFFF0000"/>
      <name val="Calibri"/>
      <family val="2"/>
      <charset val="1"/>
    </font>
    <font>
      <sz val="7.5"/>
      <color rgb="FF000000"/>
      <name val="Calibri"/>
      <family val="2"/>
      <charset val="1"/>
    </font>
    <font>
      <b/>
      <sz val="7.5"/>
      <color rgb="FF000000"/>
      <name val="Calibri"/>
      <family val="2"/>
      <charset val="1"/>
    </font>
    <font>
      <b/>
      <sz val="20"/>
      <color rgb="FF4A5B6C"/>
      <name val="Calibri"/>
      <family val="2"/>
      <charset val="1"/>
    </font>
    <font>
      <b/>
      <sz val="14"/>
      <color rgb="FF4A5B6C"/>
      <name val="Calibri"/>
      <family val="2"/>
      <charset val="1"/>
    </font>
    <font>
      <sz val="12"/>
      <color rgb="FF4A5B6C"/>
      <name val="Calibri"/>
      <family val="2"/>
      <charset val="1"/>
    </font>
    <font>
      <b/>
      <sz val="12"/>
      <color rgb="FF4A5B6C"/>
      <name val="Calibri"/>
      <family val="2"/>
      <charset val="1"/>
    </font>
    <font>
      <sz val="10"/>
      <color rgb="FF4A5B6C"/>
      <name val="Calibri"/>
      <family val="2"/>
      <charset val="1"/>
    </font>
    <font>
      <sz val="12"/>
      <color rgb="FF56697B"/>
      <name val="Calibri"/>
      <family val="2"/>
      <charset val="1"/>
    </font>
    <font>
      <b/>
      <sz val="12"/>
      <color rgb="FFEA664F"/>
      <name val="Calibri"/>
      <family val="2"/>
      <charset val="1"/>
    </font>
    <font>
      <sz val="12"/>
      <color rgb="FFEA664F"/>
      <name val="Calibri"/>
      <family val="2"/>
      <charset val="1"/>
    </font>
    <font>
      <sz val="8"/>
      <color rgb="FF4A5B6C"/>
      <name val="Calibri"/>
      <family val="2"/>
      <charset val="1"/>
    </font>
    <font>
      <sz val="7.5"/>
      <color rgb="FF56697B"/>
      <name val="Calibri"/>
      <family val="2"/>
      <charset val="1"/>
    </font>
    <font>
      <b/>
      <sz val="7.5"/>
      <color rgb="FF56697B"/>
      <name val="Calibri"/>
      <family val="2"/>
      <charset val="1"/>
    </font>
    <font>
      <sz val="14"/>
      <color rgb="FF000000"/>
      <name val="Calibri"/>
      <family val="2"/>
      <charset val="1"/>
    </font>
    <font>
      <b/>
      <sz val="12"/>
      <color rgb="FF1F497D"/>
      <name val="Calibri"/>
      <family val="2"/>
      <charset val="1"/>
    </font>
    <font>
      <sz val="8"/>
      <color rgb="FF000000"/>
      <name val="Calibri"/>
      <family val="2"/>
      <charset val="1"/>
    </font>
    <font>
      <sz val="11"/>
      <color rgb="FF000000"/>
      <name val="Calibri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FFFFFF"/>
        <bgColor rgb="FFEEECE1"/>
      </patternFill>
    </fill>
    <fill>
      <patternFill patternType="solid">
        <fgColor rgb="FFDBEEF4"/>
        <bgColor rgb="FFEEECE1"/>
      </patternFill>
    </fill>
    <fill>
      <patternFill patternType="solid">
        <fgColor rgb="FFFFFF99"/>
        <bgColor rgb="FFEEECE1"/>
      </patternFill>
    </fill>
    <fill>
      <patternFill patternType="solid">
        <fgColor rgb="FFCBD869"/>
        <bgColor rgb="FFBFBFBF"/>
      </patternFill>
    </fill>
    <fill>
      <patternFill patternType="solid">
        <fgColor rgb="FFEEECE1"/>
        <bgColor rgb="FFDBEEF4"/>
      </patternFill>
    </fill>
    <fill>
      <patternFill patternType="solid">
        <fgColor rgb="FF83C081"/>
        <bgColor rgb="FFBFBFBF"/>
      </patternFill>
    </fill>
    <fill>
      <patternFill patternType="solid">
        <fgColor rgb="FFCBD86A"/>
        <bgColor rgb="FFBFBFBF"/>
      </patternFill>
    </fill>
  </fills>
  <borders count="7">
    <border>
      <left/>
      <right/>
      <top/>
      <bottom/>
      <diagonal/>
    </border>
    <border>
      <left style="thin">
        <color rgb="FF515151"/>
      </left>
      <right style="thin">
        <color rgb="FF515151"/>
      </right>
      <top style="thin">
        <color rgb="FF515151"/>
      </top>
      <bottom style="thin">
        <color rgb="FF51515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BFBFBF"/>
      </right>
      <top/>
      <bottom style="thin">
        <color rgb="FFBFBFBF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165" fontId="29" fillId="0" borderId="0" applyBorder="0" applyProtection="0"/>
    <xf numFmtId="166" fontId="29" fillId="0" borderId="0" applyBorder="0" applyProtection="0"/>
    <xf numFmtId="9" fontId="29" fillId="0" borderId="0" applyBorder="0" applyProtection="0"/>
  </cellStyleXfs>
  <cellXfs count="72">
    <xf numFmtId="0" fontId="0" fillId="0" borderId="0" xfId="0"/>
    <xf numFmtId="0" fontId="0" fillId="2" borderId="0" xfId="0" applyFill="1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top" wrapText="1"/>
    </xf>
    <xf numFmtId="4" fontId="2" fillId="2" borderId="1" xfId="0" applyNumberFormat="1" applyFont="1" applyFill="1" applyBorder="1" applyAlignment="1">
      <alignment horizontal="center" vertical="top" wrapText="1"/>
    </xf>
    <xf numFmtId="164" fontId="2" fillId="2" borderId="1" xfId="3" applyNumberFormat="1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>
      <alignment horizontal="center" vertical="top" wrapText="1"/>
    </xf>
    <xf numFmtId="0" fontId="3" fillId="2" borderId="2" xfId="0" applyFont="1" applyFill="1" applyBorder="1"/>
    <xf numFmtId="165" fontId="2" fillId="2" borderId="2" xfId="1" applyFont="1" applyFill="1" applyBorder="1" applyAlignment="1" applyProtection="1">
      <alignment horizontal="center" vertical="center" wrapText="1"/>
    </xf>
    <xf numFmtId="0" fontId="3" fillId="2" borderId="2" xfId="0" applyFont="1" applyFill="1" applyBorder="1" applyAlignment="1">
      <alignment wrapText="1"/>
    </xf>
    <xf numFmtId="165" fontId="0" fillId="2" borderId="0" xfId="0" applyNumberFormat="1" applyFill="1"/>
    <xf numFmtId="0" fontId="4" fillId="0" borderId="2" xfId="0" applyFont="1" applyBorder="1"/>
    <xf numFmtId="0" fontId="5" fillId="0" borderId="0" xfId="0" applyFont="1" applyAlignment="1">
      <alignment vertical="center" wrapText="1"/>
    </xf>
    <xf numFmtId="166" fontId="6" fillId="0" borderId="2" xfId="2" applyFont="1" applyBorder="1" applyAlignment="1" applyProtection="1"/>
    <xf numFmtId="166" fontId="0" fillId="2" borderId="0" xfId="0" applyNumberFormat="1" applyFill="1"/>
    <xf numFmtId="166" fontId="7" fillId="0" borderId="2" xfId="2" applyFont="1" applyBorder="1" applyAlignment="1" applyProtection="1"/>
    <xf numFmtId="0" fontId="8" fillId="0" borderId="0" xfId="0" applyFont="1"/>
    <xf numFmtId="0" fontId="4" fillId="0" borderId="0" xfId="0" applyFont="1"/>
    <xf numFmtId="166" fontId="6" fillId="3" borderId="3" xfId="2" applyFont="1" applyFill="1" applyBorder="1" applyAlignment="1" applyProtection="1">
      <protection locked="0"/>
    </xf>
    <xf numFmtId="166" fontId="8" fillId="0" borderId="0" xfId="0" applyNumberFormat="1" applyFont="1"/>
    <xf numFmtId="0" fontId="6" fillId="3" borderId="3" xfId="0" applyFont="1" applyFill="1" applyBorder="1" applyAlignment="1" applyProtection="1">
      <alignment horizontal="center"/>
      <protection locked="0"/>
    </xf>
    <xf numFmtId="0" fontId="11" fillId="0" borderId="0" xfId="0" applyFont="1"/>
    <xf numFmtId="166" fontId="11" fillId="0" borderId="0" xfId="2" applyFont="1" applyBorder="1" applyAlignment="1" applyProtection="1">
      <alignment horizontal="right"/>
    </xf>
    <xf numFmtId="10" fontId="8" fillId="0" borderId="0" xfId="3" applyNumberFormat="1" applyFont="1" applyBorder="1" applyAlignment="1" applyProtection="1"/>
    <xf numFmtId="166" fontId="6" fillId="4" borderId="3" xfId="2" applyFont="1" applyFill="1" applyBorder="1" applyAlignment="1" applyProtection="1">
      <protection locked="0"/>
    </xf>
    <xf numFmtId="166" fontId="7" fillId="0" borderId="0" xfId="2" applyFont="1" applyBorder="1" applyAlignment="1" applyProtection="1"/>
    <xf numFmtId="166" fontId="12" fillId="0" borderId="0" xfId="2" applyFont="1" applyBorder="1" applyAlignment="1" applyProtection="1"/>
    <xf numFmtId="0" fontId="4" fillId="0" borderId="0" xfId="0" applyFont="1" applyAlignment="1">
      <alignment wrapText="1"/>
    </xf>
    <xf numFmtId="0" fontId="13" fillId="0" borderId="0" xfId="0" applyFont="1" applyAlignment="1">
      <alignment vertical="center" wrapText="1"/>
    </xf>
    <xf numFmtId="0" fontId="17" fillId="0" borderId="0" xfId="0" applyFont="1"/>
    <xf numFmtId="0" fontId="18" fillId="0" borderId="0" xfId="0" applyFont="1"/>
    <xf numFmtId="0" fontId="19" fillId="0" borderId="0" xfId="0" applyFont="1"/>
    <xf numFmtId="166" fontId="19" fillId="0" borderId="0" xfId="2" applyFont="1" applyBorder="1" applyAlignment="1" applyProtection="1">
      <alignment horizontal="right"/>
    </xf>
    <xf numFmtId="0" fontId="18" fillId="0" borderId="0" xfId="0" applyFont="1" applyAlignment="1"/>
    <xf numFmtId="0" fontId="10" fillId="0" borderId="0" xfId="0" applyFont="1" applyAlignment="1">
      <alignment horizontal="center"/>
    </xf>
    <xf numFmtId="0" fontId="16" fillId="0" borderId="4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20" fillId="0" borderId="0" xfId="0" applyFont="1"/>
    <xf numFmtId="0" fontId="17" fillId="0" borderId="5" xfId="0" applyFont="1" applyBorder="1"/>
    <xf numFmtId="166" fontId="18" fillId="0" borderId="5" xfId="2" applyFont="1" applyBorder="1" applyAlignment="1" applyProtection="1"/>
    <xf numFmtId="0" fontId="8" fillId="0" borderId="5" xfId="0" applyFont="1" applyBorder="1"/>
    <xf numFmtId="166" fontId="21" fillId="0" borderId="5" xfId="2" applyFont="1" applyBorder="1" applyAlignment="1" applyProtection="1"/>
    <xf numFmtId="0" fontId="21" fillId="0" borderId="0" xfId="0" applyFont="1"/>
    <xf numFmtId="0" fontId="22" fillId="0" borderId="5" xfId="0" applyFont="1" applyBorder="1"/>
    <xf numFmtId="0" fontId="22" fillId="0" borderId="0" xfId="0" applyFont="1"/>
    <xf numFmtId="0" fontId="18" fillId="0" borderId="0" xfId="0" applyFont="1" applyAlignment="1">
      <alignment horizontal="left" vertical="top" wrapText="1"/>
    </xf>
    <xf numFmtId="165" fontId="21" fillId="0" borderId="5" xfId="1" applyFont="1" applyBorder="1" applyAlignment="1" applyProtection="1">
      <alignment horizontal="center" vertical="center"/>
    </xf>
    <xf numFmtId="0" fontId="21" fillId="0" borderId="0" xfId="0" applyFont="1" applyAlignment="1">
      <alignment vertical="center"/>
    </xf>
    <xf numFmtId="166" fontId="21" fillId="6" borderId="5" xfId="2" applyFont="1" applyFill="1" applyBorder="1" applyAlignment="1" applyProtection="1">
      <alignment vertical="center"/>
    </xf>
    <xf numFmtId="0" fontId="23" fillId="0" borderId="0" xfId="0" applyFont="1" applyAlignment="1">
      <alignment vertical="top"/>
    </xf>
    <xf numFmtId="0" fontId="18" fillId="0" borderId="0" xfId="0" applyFont="1" applyAlignment="1">
      <alignment wrapText="1"/>
    </xf>
    <xf numFmtId="166" fontId="7" fillId="5" borderId="6" xfId="2" applyFont="1" applyFill="1" applyBorder="1" applyAlignment="1" applyProtection="1">
      <alignment vertical="center"/>
    </xf>
    <xf numFmtId="0" fontId="7" fillId="0" borderId="0" xfId="0" applyFont="1" applyAlignment="1">
      <alignment vertical="center"/>
    </xf>
    <xf numFmtId="0" fontId="26" fillId="0" borderId="4" xfId="0" applyFont="1" applyBorder="1" applyAlignment="1">
      <alignment horizontal="center"/>
    </xf>
    <xf numFmtId="166" fontId="7" fillId="0" borderId="5" xfId="2" applyFont="1" applyBorder="1" applyAlignment="1" applyProtection="1"/>
    <xf numFmtId="166" fontId="12" fillId="0" borderId="5" xfId="2" applyFont="1" applyBorder="1" applyAlignment="1" applyProtection="1"/>
    <xf numFmtId="166" fontId="12" fillId="6" borderId="6" xfId="2" applyFont="1" applyFill="1" applyBorder="1" applyAlignment="1" applyProtection="1"/>
    <xf numFmtId="166" fontId="27" fillId="0" borderId="5" xfId="2" applyFont="1" applyBorder="1" applyAlignment="1" applyProtection="1"/>
    <xf numFmtId="0" fontId="28" fillId="0" borderId="0" xfId="0" applyFont="1" applyAlignment="1">
      <alignment vertical="top"/>
    </xf>
    <xf numFmtId="166" fontId="7" fillId="0" borderId="6" xfId="2" applyFont="1" applyBorder="1" applyAlignment="1" applyProtection="1">
      <alignment vertical="center"/>
    </xf>
    <xf numFmtId="0" fontId="4" fillId="0" borderId="0" xfId="0" applyFont="1" applyAlignment="1">
      <alignment vertical="center"/>
    </xf>
    <xf numFmtId="43" fontId="0" fillId="2" borderId="0" xfId="0" applyNumberFormat="1" applyFill="1"/>
    <xf numFmtId="0" fontId="13" fillId="0" borderId="0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center" vertical="top" wrapText="1"/>
    </xf>
    <xf numFmtId="0" fontId="10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 vertical="top" wrapText="1"/>
    </xf>
    <xf numFmtId="0" fontId="15" fillId="0" borderId="0" xfId="0" applyFont="1" applyBorder="1" applyAlignment="1">
      <alignment horizontal="center" vertical="top" wrapText="1"/>
    </xf>
    <xf numFmtId="0" fontId="16" fillId="0" borderId="0" xfId="0" applyFont="1" applyBorder="1" applyAlignment="1">
      <alignment horizontal="center"/>
    </xf>
    <xf numFmtId="0" fontId="24" fillId="0" borderId="0" xfId="0" applyFont="1" applyBorder="1" applyAlignment="1">
      <alignment horizontal="left" vertical="center" wrapText="1"/>
    </xf>
    <xf numFmtId="166" fontId="18" fillId="7" borderId="3" xfId="2" applyFont="1" applyFill="1" applyBorder="1" applyAlignment="1" applyProtection="1">
      <protection locked="0"/>
    </xf>
    <xf numFmtId="0" fontId="18" fillId="7" borderId="3" xfId="0" applyFont="1" applyFill="1" applyBorder="1" applyAlignment="1" applyProtection="1">
      <alignment horizontal="right"/>
      <protection locked="0"/>
    </xf>
    <xf numFmtId="166" fontId="7" fillId="8" borderId="6" xfId="2" applyFont="1" applyFill="1" applyBorder="1" applyAlignment="1" applyProtection="1">
      <alignment vertical="center"/>
    </xf>
  </cellXfs>
  <cellStyles count="4">
    <cellStyle name="Moeda" xfId="2" builtinId="4"/>
    <cellStyle name="Normal" xfId="0" builtinId="0"/>
    <cellStyle name="Porcentagem" xfId="3" builtinId="5"/>
    <cellStyle name="Vírgula" xfId="1" builtin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4F6228"/>
      <rgbColor rgb="FF800080"/>
      <rgbColor rgb="FF008080"/>
      <rgbColor rgb="FFBFBFBF"/>
      <rgbColor rgb="FF4A5B6C"/>
      <rgbColor rgb="FF9999FF"/>
      <rgbColor rgb="FF993366"/>
      <rgbColor rgb="FFEEECE1"/>
      <rgbColor rgb="FFDBEEF4"/>
      <rgbColor rgb="FF660066"/>
      <rgbColor rgb="FFEA664F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CBD869"/>
      <rgbColor rgb="FF3366FF"/>
      <rgbColor rgb="FF33CCCC"/>
      <rgbColor rgb="FF99CC00"/>
      <rgbColor rgb="FFFFCC00"/>
      <rgbColor rgb="FFFF9900"/>
      <rgbColor rgb="FFFF6600"/>
      <rgbColor rgb="FF56697B"/>
      <rgbColor rgb="FF969696"/>
      <rgbColor rgb="FF002060"/>
      <rgbColor rgb="FF339966"/>
      <rgbColor rgb="FF003300"/>
      <rgbColor rgb="FF515151"/>
      <rgbColor rgb="FF993300"/>
      <rgbColor rgb="FF993366"/>
      <rgbColor rgb="FF1F497D"/>
      <rgbColor rgb="FF231F20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83C081"/>
      <color rgb="FFCBD86A"/>
      <color rgb="FF4BB2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19080</xdr:colOff>
      <xdr:row>3</xdr:row>
      <xdr:rowOff>19080</xdr:rowOff>
    </xdr:from>
    <xdr:to>
      <xdr:col>4</xdr:col>
      <xdr:colOff>85320</xdr:colOff>
      <xdr:row>26</xdr:row>
      <xdr:rowOff>85320</xdr:rowOff>
    </xdr:to>
    <xdr:sp macro="" textlink="">
      <xdr:nvSpPr>
        <xdr:cNvPr id="2" name="CustomShape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/>
      </xdr:nvSpPr>
      <xdr:spPr>
        <a:xfrm>
          <a:off x="683640" y="1000080"/>
          <a:ext cx="5489280" cy="3218760"/>
        </a:xfrm>
        <a:prstGeom prst="roundRect">
          <a:avLst>
            <a:gd name="adj" fmla="val 4880"/>
          </a:avLst>
        </a:prstGeom>
        <a:noFill/>
        <a:ln w="57240">
          <a:solidFill>
            <a:srgbClr val="78C58C"/>
          </a:solidFill>
          <a:round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</xdr:sp>
    <xdr:clientData/>
  </xdr:twoCellAnchor>
  <xdr:twoCellAnchor>
    <xdr:from>
      <xdr:col>1</xdr:col>
      <xdr:colOff>19080</xdr:colOff>
      <xdr:row>28</xdr:row>
      <xdr:rowOff>0</xdr:rowOff>
    </xdr:from>
    <xdr:to>
      <xdr:col>4</xdr:col>
      <xdr:colOff>85320</xdr:colOff>
      <xdr:row>35</xdr:row>
      <xdr:rowOff>75960</xdr:rowOff>
    </xdr:to>
    <xdr:sp macro="" textlink="">
      <xdr:nvSpPr>
        <xdr:cNvPr id="3" name="CustomShape 1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/>
      </xdr:nvSpPr>
      <xdr:spPr>
        <a:xfrm>
          <a:off x="683640" y="4324320"/>
          <a:ext cx="5489280" cy="1323720"/>
        </a:xfrm>
        <a:prstGeom prst="roundRect">
          <a:avLst>
            <a:gd name="adj" fmla="val 13703"/>
          </a:avLst>
        </a:prstGeom>
        <a:noFill/>
        <a:ln w="57240">
          <a:solidFill>
            <a:schemeClr val="accent5"/>
          </a:solidFill>
          <a:round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</xdr:sp>
    <xdr:clientData/>
  </xdr:twoCellAnchor>
  <xdr:twoCellAnchor>
    <xdr:from>
      <xdr:col>1</xdr:col>
      <xdr:colOff>9360</xdr:colOff>
      <xdr:row>37</xdr:row>
      <xdr:rowOff>9360</xdr:rowOff>
    </xdr:from>
    <xdr:to>
      <xdr:col>4</xdr:col>
      <xdr:colOff>100080</xdr:colOff>
      <xdr:row>40</xdr:row>
      <xdr:rowOff>85320</xdr:rowOff>
    </xdr:to>
    <xdr:sp macro="" textlink="">
      <xdr:nvSpPr>
        <xdr:cNvPr id="4" name="CustomShape 1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/>
      </xdr:nvSpPr>
      <xdr:spPr>
        <a:xfrm>
          <a:off x="673920" y="5771880"/>
          <a:ext cx="5513760" cy="571320"/>
        </a:xfrm>
        <a:prstGeom prst="roundRect">
          <a:avLst>
            <a:gd name="adj" fmla="val 13703"/>
          </a:avLst>
        </a:prstGeom>
        <a:noFill/>
        <a:ln w="57240">
          <a:solidFill>
            <a:srgbClr val="000000"/>
          </a:solidFill>
          <a:round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</xdr:sp>
    <xdr:clientData/>
  </xdr:twoCellAnchor>
  <xdr:twoCellAnchor>
    <xdr:from>
      <xdr:col>0</xdr:col>
      <xdr:colOff>542880</xdr:colOff>
      <xdr:row>0</xdr:row>
      <xdr:rowOff>123840</xdr:rowOff>
    </xdr:from>
    <xdr:to>
      <xdr:col>5</xdr:col>
      <xdr:colOff>99720</xdr:colOff>
      <xdr:row>46</xdr:row>
      <xdr:rowOff>9360</xdr:rowOff>
    </xdr:to>
    <xdr:sp macro="" textlink="">
      <xdr:nvSpPr>
        <xdr:cNvPr id="5" name="CustomShape 1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/>
      </xdr:nvSpPr>
      <xdr:spPr>
        <a:xfrm>
          <a:off x="542880" y="123840"/>
          <a:ext cx="5744880" cy="7238520"/>
        </a:xfrm>
        <a:prstGeom prst="roundRect">
          <a:avLst>
            <a:gd name="adj" fmla="val 2710"/>
          </a:avLst>
        </a:prstGeom>
        <a:noFill/>
        <a:ln w="57240">
          <a:solidFill>
            <a:srgbClr val="78C58C"/>
          </a:solidFill>
          <a:round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19080</xdr:colOff>
      <xdr:row>3</xdr:row>
      <xdr:rowOff>19080</xdr:rowOff>
    </xdr:from>
    <xdr:to>
      <xdr:col>6</xdr:col>
      <xdr:colOff>85320</xdr:colOff>
      <xdr:row>26</xdr:row>
      <xdr:rowOff>85320</xdr:rowOff>
    </xdr:to>
    <xdr:sp macro="" textlink="">
      <xdr:nvSpPr>
        <xdr:cNvPr id="4" name="CustomShape 1">
          <a:extLst>
            <a:ext uri="{FF2B5EF4-FFF2-40B4-BE49-F238E27FC236}">
              <a16:creationId xmlns:a16="http://schemas.microsoft.com/office/drawing/2014/main" xmlns="" id="{00000000-0008-0000-0200-000004000000}"/>
            </a:ext>
          </a:extLst>
        </xdr:cNvPr>
        <xdr:cNvSpPr/>
      </xdr:nvSpPr>
      <xdr:spPr>
        <a:xfrm>
          <a:off x="683640" y="1904760"/>
          <a:ext cx="6920640" cy="3219120"/>
        </a:xfrm>
        <a:prstGeom prst="roundRect">
          <a:avLst>
            <a:gd name="adj" fmla="val 4880"/>
          </a:avLst>
        </a:prstGeom>
        <a:noFill/>
        <a:ln w="25400">
          <a:solidFill>
            <a:srgbClr val="83C081"/>
          </a:solidFill>
          <a:round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</xdr:sp>
    <xdr:clientData/>
  </xdr:twoCellAnchor>
  <xdr:twoCellAnchor>
    <xdr:from>
      <xdr:col>1</xdr:col>
      <xdr:colOff>19080</xdr:colOff>
      <xdr:row>28</xdr:row>
      <xdr:rowOff>0</xdr:rowOff>
    </xdr:from>
    <xdr:to>
      <xdr:col>6</xdr:col>
      <xdr:colOff>85320</xdr:colOff>
      <xdr:row>46</xdr:row>
      <xdr:rowOff>84240</xdr:rowOff>
    </xdr:to>
    <xdr:sp macro="" textlink="">
      <xdr:nvSpPr>
        <xdr:cNvPr id="5" name="CustomShape 1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SpPr/>
      </xdr:nvSpPr>
      <xdr:spPr>
        <a:xfrm>
          <a:off x="683640" y="5229000"/>
          <a:ext cx="6920640" cy="2713320"/>
        </a:xfrm>
        <a:prstGeom prst="roundRect">
          <a:avLst>
            <a:gd name="adj" fmla="val 5403"/>
          </a:avLst>
        </a:prstGeom>
        <a:noFill/>
        <a:ln w="25400">
          <a:solidFill>
            <a:srgbClr val="CBD86A"/>
          </a:solidFill>
          <a:round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</xdr:sp>
    <xdr:clientData/>
  </xdr:twoCellAnchor>
  <xdr:twoCellAnchor>
    <xdr:from>
      <xdr:col>0</xdr:col>
      <xdr:colOff>542880</xdr:colOff>
      <xdr:row>0</xdr:row>
      <xdr:rowOff>123840</xdr:rowOff>
    </xdr:from>
    <xdr:to>
      <xdr:col>7</xdr:col>
      <xdr:colOff>90555</xdr:colOff>
      <xdr:row>52</xdr:row>
      <xdr:rowOff>9360</xdr:rowOff>
    </xdr:to>
    <xdr:sp macro="" textlink="">
      <xdr:nvSpPr>
        <xdr:cNvPr id="6" name="CustomShape 1">
          <a:extLst>
            <a:ext uri="{FF2B5EF4-FFF2-40B4-BE49-F238E27FC236}">
              <a16:creationId xmlns:a16="http://schemas.microsoft.com/office/drawing/2014/main" xmlns="" id="{00000000-0008-0000-0200-000006000000}"/>
            </a:ext>
          </a:extLst>
        </xdr:cNvPr>
        <xdr:cNvSpPr/>
      </xdr:nvSpPr>
      <xdr:spPr>
        <a:xfrm>
          <a:off x="542880" y="123840"/>
          <a:ext cx="6744342" cy="8786103"/>
        </a:xfrm>
        <a:prstGeom prst="roundRect">
          <a:avLst>
            <a:gd name="adj" fmla="val 2710"/>
          </a:avLst>
        </a:prstGeom>
        <a:noFill/>
        <a:ln w="25400">
          <a:solidFill>
            <a:srgbClr val="4BB280"/>
          </a:solidFill>
          <a:round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</xdr:sp>
    <xdr:clientData/>
  </xdr:twoCellAnchor>
  <xdr:twoCellAnchor editAs="oneCell">
    <xdr:from>
      <xdr:col>0</xdr:col>
      <xdr:colOff>603250</xdr:colOff>
      <xdr:row>0</xdr:row>
      <xdr:rowOff>179920</xdr:rowOff>
    </xdr:from>
    <xdr:to>
      <xdr:col>7</xdr:col>
      <xdr:colOff>19853</xdr:colOff>
      <xdr:row>2</xdr:row>
      <xdr:rowOff>317504</xdr:rowOff>
    </xdr:to>
    <xdr:pic>
      <xdr:nvPicPr>
        <xdr:cNvPr id="8" name="Imagem 7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0" y="179920"/>
          <a:ext cx="6613270" cy="166158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19080</xdr:colOff>
      <xdr:row>3</xdr:row>
      <xdr:rowOff>19080</xdr:rowOff>
    </xdr:from>
    <xdr:to>
      <xdr:col>6</xdr:col>
      <xdr:colOff>85320</xdr:colOff>
      <xdr:row>12</xdr:row>
      <xdr:rowOff>85320</xdr:rowOff>
    </xdr:to>
    <xdr:sp macro="" textlink="">
      <xdr:nvSpPr>
        <xdr:cNvPr id="8" name="CustomShape 1">
          <a:extLst>
            <a:ext uri="{FF2B5EF4-FFF2-40B4-BE49-F238E27FC236}">
              <a16:creationId xmlns:a16="http://schemas.microsoft.com/office/drawing/2014/main" xmlns="" id="{00000000-0008-0000-0300-000008000000}"/>
            </a:ext>
          </a:extLst>
        </xdr:cNvPr>
        <xdr:cNvSpPr/>
      </xdr:nvSpPr>
      <xdr:spPr>
        <a:xfrm>
          <a:off x="683640" y="1000080"/>
          <a:ext cx="5912280" cy="1323360"/>
        </a:xfrm>
        <a:prstGeom prst="roundRect">
          <a:avLst>
            <a:gd name="adj" fmla="val 4880"/>
          </a:avLst>
        </a:prstGeom>
        <a:noFill/>
        <a:ln w="57240">
          <a:solidFill>
            <a:srgbClr val="78C58C"/>
          </a:solidFill>
          <a:round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</xdr:sp>
    <xdr:clientData/>
  </xdr:twoCellAnchor>
  <xdr:twoCellAnchor>
    <xdr:from>
      <xdr:col>1</xdr:col>
      <xdr:colOff>19080</xdr:colOff>
      <xdr:row>14</xdr:row>
      <xdr:rowOff>0</xdr:rowOff>
    </xdr:from>
    <xdr:to>
      <xdr:col>6</xdr:col>
      <xdr:colOff>85320</xdr:colOff>
      <xdr:row>32</xdr:row>
      <xdr:rowOff>84240</xdr:rowOff>
    </xdr:to>
    <xdr:sp macro="" textlink="">
      <xdr:nvSpPr>
        <xdr:cNvPr id="9" name="CustomShape 1">
          <a:extLst>
            <a:ext uri="{FF2B5EF4-FFF2-40B4-BE49-F238E27FC236}">
              <a16:creationId xmlns:a16="http://schemas.microsoft.com/office/drawing/2014/main" xmlns="" id="{00000000-0008-0000-0300-000009000000}"/>
            </a:ext>
          </a:extLst>
        </xdr:cNvPr>
        <xdr:cNvSpPr/>
      </xdr:nvSpPr>
      <xdr:spPr>
        <a:xfrm>
          <a:off x="683640" y="2428560"/>
          <a:ext cx="5912280" cy="2751480"/>
        </a:xfrm>
        <a:prstGeom prst="roundRect">
          <a:avLst>
            <a:gd name="adj" fmla="val 5403"/>
          </a:avLst>
        </a:prstGeom>
        <a:noFill/>
        <a:ln w="57240">
          <a:solidFill>
            <a:schemeClr val="accent5"/>
          </a:solidFill>
          <a:round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</xdr:sp>
    <xdr:clientData/>
  </xdr:twoCellAnchor>
  <xdr:twoCellAnchor>
    <xdr:from>
      <xdr:col>0</xdr:col>
      <xdr:colOff>542880</xdr:colOff>
      <xdr:row>0</xdr:row>
      <xdr:rowOff>123840</xdr:rowOff>
    </xdr:from>
    <xdr:to>
      <xdr:col>7</xdr:col>
      <xdr:colOff>100080</xdr:colOff>
      <xdr:row>38</xdr:row>
      <xdr:rowOff>9360</xdr:rowOff>
    </xdr:to>
    <xdr:sp macro="" textlink="">
      <xdr:nvSpPr>
        <xdr:cNvPr id="10" name="CustomShape 1">
          <a:extLst>
            <a:ext uri="{FF2B5EF4-FFF2-40B4-BE49-F238E27FC236}">
              <a16:creationId xmlns:a16="http://schemas.microsoft.com/office/drawing/2014/main" xmlns="" id="{00000000-0008-0000-0300-00000A000000}"/>
            </a:ext>
          </a:extLst>
        </xdr:cNvPr>
        <xdr:cNvSpPr/>
      </xdr:nvSpPr>
      <xdr:spPr>
        <a:xfrm>
          <a:off x="542880" y="123840"/>
          <a:ext cx="6167880" cy="6076440"/>
        </a:xfrm>
        <a:prstGeom prst="roundRect">
          <a:avLst>
            <a:gd name="adj" fmla="val 2710"/>
          </a:avLst>
        </a:prstGeom>
        <a:noFill/>
        <a:ln w="57240">
          <a:solidFill>
            <a:srgbClr val="78C58C"/>
          </a:solidFill>
          <a:round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37"/>
  <sheetViews>
    <sheetView zoomScaleNormal="100" workbookViewId="0">
      <selection activeCell="B12" sqref="B12"/>
    </sheetView>
  </sheetViews>
  <sheetFormatPr defaultColWidth="9.140625" defaultRowHeight="15" x14ac:dyDescent="0.25"/>
  <cols>
    <col min="1" max="1" width="32.28515625" style="1" customWidth="1"/>
    <col min="2" max="2" width="16.5703125" style="1" customWidth="1"/>
    <col min="3" max="3" width="18.7109375" style="1" customWidth="1"/>
    <col min="4" max="4" width="13.28515625" style="1" customWidth="1"/>
    <col min="5" max="1024" width="9.140625" style="1"/>
  </cols>
  <sheetData>
    <row r="1" spans="1:3" ht="24" x14ac:dyDescent="0.25">
      <c r="A1" s="2" t="s">
        <v>0</v>
      </c>
      <c r="B1" s="3" t="s">
        <v>1</v>
      </c>
      <c r="C1" s="3" t="s">
        <v>2</v>
      </c>
    </row>
    <row r="2" spans="1:3" x14ac:dyDescent="0.25">
      <c r="A2" s="4">
        <v>22847.759999999998</v>
      </c>
      <c r="B2" s="5">
        <v>0</v>
      </c>
      <c r="C2" s="6"/>
    </row>
    <row r="3" spans="1:3" x14ac:dyDescent="0.25">
      <c r="A3" s="4">
        <v>33919.800000000003</v>
      </c>
      <c r="B3" s="5">
        <v>7.4999999999999997E-2</v>
      </c>
      <c r="C3" s="4">
        <v>1713.58</v>
      </c>
    </row>
    <row r="4" spans="1:3" x14ac:dyDescent="0.25">
      <c r="A4" s="4">
        <v>45012.6</v>
      </c>
      <c r="B4" s="5">
        <v>0.15</v>
      </c>
      <c r="C4" s="4">
        <v>4257.57</v>
      </c>
    </row>
    <row r="5" spans="1:3" x14ac:dyDescent="0.25">
      <c r="A5" s="4">
        <v>55976.160000000003</v>
      </c>
      <c r="B5" s="5">
        <v>0.22500000000000001</v>
      </c>
      <c r="C5" s="4">
        <v>7633.51</v>
      </c>
    </row>
    <row r="6" spans="1:3" x14ac:dyDescent="0.25">
      <c r="A6" s="6" t="s">
        <v>3</v>
      </c>
      <c r="B6" s="5">
        <v>0.27500000000000002</v>
      </c>
      <c r="C6" s="4">
        <v>10432.32</v>
      </c>
    </row>
    <row r="8" spans="1:3" x14ac:dyDescent="0.25">
      <c r="A8" s="7" t="s">
        <v>4</v>
      </c>
      <c r="B8" s="8">
        <v>2275.08</v>
      </c>
      <c r="C8" s="61"/>
    </row>
    <row r="9" spans="1:3" ht="30" customHeight="1" x14ac:dyDescent="0.25">
      <c r="A9" s="9" t="s">
        <v>5</v>
      </c>
      <c r="B9" s="8">
        <v>3561.5</v>
      </c>
    </row>
    <row r="11" spans="1:3" x14ac:dyDescent="0.25">
      <c r="A11" s="7" t="s">
        <v>6</v>
      </c>
      <c r="B11" s="8">
        <v>7087.22</v>
      </c>
    </row>
    <row r="12" spans="1:3" x14ac:dyDescent="0.25">
      <c r="C12" s="10"/>
    </row>
    <row r="13" spans="1:3" ht="15.75" x14ac:dyDescent="0.25">
      <c r="A13" s="11" t="s">
        <v>7</v>
      </c>
    </row>
    <row r="14" spans="1:3" ht="15.75" x14ac:dyDescent="0.25">
      <c r="A14" s="11" t="s">
        <v>8</v>
      </c>
    </row>
    <row r="15" spans="1:3" ht="17.25" x14ac:dyDescent="0.25">
      <c r="A15" s="12"/>
    </row>
    <row r="17" spans="1:3" ht="15.75" x14ac:dyDescent="0.25">
      <c r="A17" s="11" t="s">
        <v>9</v>
      </c>
      <c r="B17" s="13">
        <f>Modelo1!$D$7</f>
        <v>150000</v>
      </c>
    </row>
    <row r="18" spans="1:3" ht="15.75" x14ac:dyDescent="0.25">
      <c r="A18" s="11" t="s">
        <v>10</v>
      </c>
      <c r="B18" s="13">
        <f>(Modelo1!$D$9*Apoio!$B$8+Modelo1!$D$11+IF(Modelo1!$D$14&gt;Modelo1!$D$15,(Modelo1!$D$9+1)*Apoio!$B$9,Modelo1!$D$14)+Modelo1!$D$17+Modelo1!$D$20)</f>
        <v>35898.080000000002</v>
      </c>
    </row>
    <row r="19" spans="1:3" ht="15.75" x14ac:dyDescent="0.25">
      <c r="A19" s="11" t="s">
        <v>11</v>
      </c>
      <c r="B19" s="13">
        <f>Modelo1!$D$23</f>
        <v>6000</v>
      </c>
      <c r="C19" s="14"/>
    </row>
    <row r="20" spans="1:3" ht="15.75" x14ac:dyDescent="0.25">
      <c r="A20" s="11" t="s">
        <v>12</v>
      </c>
      <c r="B20" s="13">
        <f>MIN(12%*Modelo1!$D$7,MAX(B17-B18-B19-A2,0))</f>
        <v>18000</v>
      </c>
    </row>
    <row r="21" spans="1:3" x14ac:dyDescent="0.25">
      <c r="B21" s="14"/>
    </row>
    <row r="23" spans="1:3" ht="15.75" x14ac:dyDescent="0.25">
      <c r="A23" s="11" t="s">
        <v>13</v>
      </c>
      <c r="B23" s="13">
        <f>Modelo1!$D$7-(Modelo1!$D$9*Apoio!$B$8+Modelo1!$D$11+IF(Modelo1!$D$14&gt;Modelo1!$D$15,(Modelo1!$D$9+1)*Apoio!$B$9,Modelo1!$D$14)+Modelo1!$D$17+Modelo1!$D$20+Modelo1!$D$23)</f>
        <v>108101.92</v>
      </c>
      <c r="C23" s="15">
        <f>B23-B29</f>
        <v>18000</v>
      </c>
    </row>
    <row r="24" spans="1:3" ht="15.75" x14ac:dyDescent="0.25">
      <c r="A24" s="11" t="s">
        <v>14</v>
      </c>
      <c r="B24" s="13">
        <f>IF(B23&lt;Apoio!$A$2,0,IF(B23&lt;Apoio!$A$3,B23*Apoio!$B$3-Apoio!$C$3,IF(B23&lt;Apoio!$A$4,B23*Apoio!$B$4-Apoio!$C$4,IF(B23&lt;Apoio!$A$5,B23*Apoio!$B$5-Apoio!$C$5,B23*Apoio!$B$6-Apoio!$C$6))))</f>
        <v>19295.708000000002</v>
      </c>
      <c r="C24" s="15">
        <f>ROUND(B24-B30,2)</f>
        <v>4950</v>
      </c>
    </row>
    <row r="26" spans="1:3" ht="15.75" x14ac:dyDescent="0.25">
      <c r="A26" s="11" t="s">
        <v>15</v>
      </c>
      <c r="B26" s="13">
        <f>Modelo1!$D$7-(Modelo1!$D$9*Apoio!$B$8+Modelo1!$D$11+IF(Modelo1!$D$14&gt;Modelo1!$D$15,(Modelo1!$D$9+1)*Apoio!$B$9,Modelo1!$D$14)+Modelo1!$D$17+Modelo1!$D$20+Modelo1!$D$23+MIN(12%*Modelo1!$D$7,Modelo1!$D$25))</f>
        <v>90101.92</v>
      </c>
      <c r="C26" s="15">
        <f>B26-B29</f>
        <v>0</v>
      </c>
    </row>
    <row r="27" spans="1:3" ht="15.75" x14ac:dyDescent="0.25">
      <c r="A27" s="11" t="s">
        <v>16</v>
      </c>
      <c r="B27" s="13">
        <f>IF(B26&lt;Apoio!$A$2,0,IF(B26&lt;Apoio!$A$3,B26*Apoio!$B$3-Apoio!$C$3,IF(B26&lt;Apoio!$A$4,B26*Apoio!$B$4-Apoio!$C$4,IF(B26&lt;Apoio!$A$5,B26*Apoio!$B$5-Apoio!$C$5,B26*Apoio!$B$6-Apoio!$C$6))))</f>
        <v>14345.708000000002</v>
      </c>
      <c r="C27" s="15">
        <f>B27-B30</f>
        <v>0</v>
      </c>
    </row>
    <row r="29" spans="1:3" ht="15.75" x14ac:dyDescent="0.25">
      <c r="A29" s="11" t="s">
        <v>17</v>
      </c>
      <c r="B29" s="13">
        <f>Modelo1!$D$7-(Modelo1!$D$9*Apoio!$B$8+Modelo1!$D$11+IF(Modelo1!$D$14&gt;Modelo1!$D$15,(Modelo1!$D$9+1)*Apoio!$B$9,Modelo1!$D$14)+Modelo1!$D$17+Modelo1!$D$20+Modelo1!$D$23+MIN(12%*Modelo1!$D$7,MAX($B$17-$B$18-$B$19-$A$2,0)))</f>
        <v>90101.92</v>
      </c>
    </row>
    <row r="30" spans="1:3" ht="15.75" x14ac:dyDescent="0.25">
      <c r="A30" s="11" t="s">
        <v>16</v>
      </c>
      <c r="B30" s="13">
        <f>IF(B29&lt;Apoio!$A$2,0,IF(B29&lt;Apoio!$A$3,B29*Apoio!$B$3-Apoio!$C$3,IF(B29&lt;Apoio!$A$4,B29*Apoio!$B$4-Apoio!$C$4,IF(B29&lt;Apoio!$A$5,B29*Apoio!$B$5-Apoio!$C$5,B29*Apoio!$B$6-Apoio!$C$6))))</f>
        <v>14345.708000000002</v>
      </c>
    </row>
    <row r="33" spans="1:2" ht="15.75" x14ac:dyDescent="0.25">
      <c r="A33" s="11" t="s">
        <v>13</v>
      </c>
      <c r="B33" s="13">
        <f>'Simulador IR'!D32+'Simulador IR'!D34</f>
        <v>147724.92000000001</v>
      </c>
    </row>
    <row r="34" spans="1:2" ht="15.75" x14ac:dyDescent="0.25">
      <c r="A34" s="11" t="s">
        <v>14</v>
      </c>
      <c r="B34" s="13">
        <f>IF(B33&lt;Apoio!$A$2,0,IF(B33&lt;Apoio!$A$3,B33*Apoio!$B$3-Apoio!$C$3,IF(B33&lt;Apoio!$A$4,B33*Apoio!$B$4-Apoio!$C$4,IF(B33&lt;Apoio!$A$5,B33*Apoio!$B$5-Apoio!$C$5,B33*Apoio!$B$6-Apoio!$C$6))))</f>
        <v>30192.03300000001</v>
      </c>
    </row>
    <row r="36" spans="1:2" ht="15.75" x14ac:dyDescent="0.25">
      <c r="A36" s="11" t="s">
        <v>13</v>
      </c>
      <c r="B36" s="13">
        <f>Modelo3!D20</f>
        <v>120000</v>
      </c>
    </row>
    <row r="37" spans="1:2" ht="15.75" x14ac:dyDescent="0.25">
      <c r="A37" s="11" t="s">
        <v>14</v>
      </c>
      <c r="B37" s="13">
        <f>IF(B36&lt;Apoio!$A$2,0,IF(B36&lt;Apoio!$A$3,B36*Apoio!$B$3-Apoio!$C$3,IF(B36&lt;Apoio!$A$4,B36*Apoio!$B$4-Apoio!$C$4,IF(B36&lt;Apoio!$A$5,B36*Apoio!$B$5-Apoio!$C$5,B36*Apoio!$B$6-Apoio!$C$6))))</f>
        <v>22567.68</v>
      </c>
    </row>
  </sheetData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MJ47"/>
  <sheetViews>
    <sheetView showGridLines="0" zoomScale="90" zoomScaleNormal="90" workbookViewId="0">
      <selection activeCell="F10" sqref="F10"/>
    </sheetView>
  </sheetViews>
  <sheetFormatPr defaultColWidth="9.140625" defaultRowHeight="15.75" x14ac:dyDescent="0.25"/>
  <cols>
    <col min="1" max="1" width="9.42578125" style="16" customWidth="1"/>
    <col min="2" max="2" width="1.42578125" style="16" customWidth="1"/>
    <col min="3" max="3" width="54.5703125" style="16" customWidth="1"/>
    <col min="4" max="4" width="20.85546875" style="16" customWidth="1"/>
    <col min="5" max="6" width="1.42578125" style="16" customWidth="1"/>
    <col min="7" max="7" width="9.140625" style="16"/>
    <col min="8" max="8" width="14.7109375" style="16" customWidth="1"/>
    <col min="9" max="1024" width="9.140625" style="16"/>
  </cols>
  <sheetData>
    <row r="2" spans="3:8" ht="33" customHeight="1" x14ac:dyDescent="0.25">
      <c r="C2" s="63" t="s">
        <v>18</v>
      </c>
      <c r="D2" s="63"/>
    </row>
    <row r="3" spans="3:8" ht="28.5" customHeight="1" x14ac:dyDescent="0.25">
      <c r="C3" s="63"/>
      <c r="D3" s="63"/>
    </row>
    <row r="4" spans="3:8" ht="7.5" customHeight="1" x14ac:dyDescent="0.25"/>
    <row r="5" spans="3:8" ht="18.75" x14ac:dyDescent="0.3">
      <c r="C5" s="64" t="s">
        <v>19</v>
      </c>
      <c r="D5" s="64"/>
    </row>
    <row r="6" spans="3:8" ht="4.5" customHeight="1" x14ac:dyDescent="0.25"/>
    <row r="7" spans="3:8" x14ac:dyDescent="0.25">
      <c r="C7" s="17" t="s">
        <v>9</v>
      </c>
      <c r="D7" s="18">
        <v>150000</v>
      </c>
      <c r="H7" s="19"/>
    </row>
    <row r="8" spans="3:8" ht="4.5" customHeight="1" x14ac:dyDescent="0.25"/>
    <row r="9" spans="3:8" x14ac:dyDescent="0.25">
      <c r="C9" s="17" t="s">
        <v>20</v>
      </c>
      <c r="D9" s="20">
        <v>1</v>
      </c>
      <c r="H9" s="19"/>
    </row>
    <row r="10" spans="3:8" ht="4.5" customHeight="1" x14ac:dyDescent="0.25"/>
    <row r="11" spans="3:8" x14ac:dyDescent="0.25">
      <c r="C11" s="17" t="s">
        <v>21</v>
      </c>
      <c r="D11" s="18">
        <v>10000</v>
      </c>
    </row>
    <row r="12" spans="3:8" ht="12" customHeight="1" x14ac:dyDescent="0.25">
      <c r="C12" s="21" t="s">
        <v>22</v>
      </c>
      <c r="D12" s="22" t="s">
        <v>23</v>
      </c>
    </row>
    <row r="13" spans="3:8" ht="4.5" customHeight="1" x14ac:dyDescent="0.25"/>
    <row r="14" spans="3:8" x14ac:dyDescent="0.25">
      <c r="C14" s="17" t="s">
        <v>24</v>
      </c>
      <c r="D14" s="18">
        <v>10000</v>
      </c>
    </row>
    <row r="15" spans="3:8" ht="12" customHeight="1" x14ac:dyDescent="0.25">
      <c r="C15" s="21" t="s">
        <v>22</v>
      </c>
      <c r="D15" s="22">
        <f>(1+D9)*Apoio!$B$9</f>
        <v>7123</v>
      </c>
    </row>
    <row r="16" spans="3:8" ht="4.5" customHeight="1" x14ac:dyDescent="0.25"/>
    <row r="17" spans="3:8" x14ac:dyDescent="0.25">
      <c r="C17" s="17" t="s">
        <v>25</v>
      </c>
      <c r="D17" s="18">
        <f>11%*D7</f>
        <v>16500</v>
      </c>
    </row>
    <row r="18" spans="3:8" ht="12" customHeight="1" x14ac:dyDescent="0.25">
      <c r="C18" s="21" t="s">
        <v>22</v>
      </c>
      <c r="D18" s="22" t="s">
        <v>23</v>
      </c>
    </row>
    <row r="19" spans="3:8" ht="4.5" customHeight="1" x14ac:dyDescent="0.25"/>
    <row r="20" spans="3:8" x14ac:dyDescent="0.25">
      <c r="C20" s="17" t="s">
        <v>26</v>
      </c>
      <c r="D20" s="18">
        <v>0</v>
      </c>
    </row>
    <row r="21" spans="3:8" ht="12" customHeight="1" x14ac:dyDescent="0.25">
      <c r="C21" s="21" t="s">
        <v>22</v>
      </c>
      <c r="D21" s="22" t="s">
        <v>23</v>
      </c>
      <c r="H21" s="19"/>
    </row>
    <row r="22" spans="3:8" ht="4.5" customHeight="1" x14ac:dyDescent="0.25"/>
    <row r="23" spans="3:8" x14ac:dyDescent="0.25">
      <c r="C23" s="17" t="s">
        <v>27</v>
      </c>
      <c r="D23" s="18">
        <v>6000</v>
      </c>
      <c r="H23" s="23"/>
    </row>
    <row r="24" spans="3:8" ht="4.5" customHeight="1" x14ac:dyDescent="0.25"/>
    <row r="25" spans="3:8" x14ac:dyDescent="0.25">
      <c r="C25" s="17" t="s">
        <v>28</v>
      </c>
      <c r="D25" s="24">
        <v>18000</v>
      </c>
      <c r="H25" s="19"/>
    </row>
    <row r="26" spans="3:8" ht="12" customHeight="1" x14ac:dyDescent="0.25">
      <c r="C26" s="21" t="s">
        <v>22</v>
      </c>
      <c r="D26" s="22">
        <f>MIN(12%*Modelo1!$D$7,MAX(Apoio!$B$17-Apoio!$B$18-Apoio!$B$19-Apoio!$A$2,0))</f>
        <v>18000</v>
      </c>
    </row>
    <row r="27" spans="3:8" ht="7.5" customHeight="1" x14ac:dyDescent="0.25"/>
    <row r="28" spans="3:8" ht="7.5" customHeight="1" x14ac:dyDescent="0.25"/>
    <row r="29" spans="3:8" ht="7.5" customHeight="1" x14ac:dyDescent="0.25"/>
    <row r="30" spans="3:8" ht="18.75" x14ac:dyDescent="0.3">
      <c r="C30" s="64" t="s">
        <v>29</v>
      </c>
      <c r="D30" s="64"/>
    </row>
    <row r="31" spans="3:8" x14ac:dyDescent="0.25">
      <c r="C31" s="17" t="s">
        <v>30</v>
      </c>
      <c r="D31" s="25">
        <f>$D$7-($D$9*Apoio!$B$8+$D$11+IF($D$14&gt;$D$15,($D$9+1)*Apoio!$B$9,$D$14)+$D$17+$D$20+$D$23+MIN(12%*$D$7,$D$25))</f>
        <v>90101.92</v>
      </c>
      <c r="H31" s="19"/>
    </row>
    <row r="32" spans="3:8" ht="4.5" customHeight="1" x14ac:dyDescent="0.25"/>
    <row r="33" spans="2:5" x14ac:dyDescent="0.25">
      <c r="C33" s="17" t="s">
        <v>31</v>
      </c>
      <c r="D33" s="26">
        <f>IF(D31&lt;Apoio!$A$2,0,IF(D31&lt;Apoio!$A$3,D31*Apoio!$B$3-Apoio!$C$3,IF(D31&lt;Apoio!$A$4,D31*Apoio!$B$4-Apoio!$C$4,IF(D31&lt;Apoio!$A$5,D31*Apoio!$B$5-Apoio!$C$5,D31*Apoio!$B$6-Apoio!$C$6))))</f>
        <v>14345.708000000002</v>
      </c>
    </row>
    <row r="34" spans="2:5" ht="4.5" customHeight="1" x14ac:dyDescent="0.25"/>
    <row r="35" spans="2:5" ht="31.5" x14ac:dyDescent="0.25">
      <c r="C35" s="27" t="s">
        <v>32</v>
      </c>
      <c r="D35" s="25">
        <f>ROUND(Apoio!$B$24-D33,2)</f>
        <v>4950</v>
      </c>
    </row>
    <row r="36" spans="2:5" ht="7.5" customHeight="1" x14ac:dyDescent="0.25"/>
    <row r="37" spans="2:5" ht="7.5" customHeight="1" x14ac:dyDescent="0.25"/>
    <row r="38" spans="2:5" ht="7.5" customHeight="1" x14ac:dyDescent="0.25"/>
    <row r="39" spans="2:5" ht="15.75" customHeight="1" x14ac:dyDescent="0.25">
      <c r="C39" s="65" t="str">
        <f>IF($D$35&lt;Apoio!$C$24,CONCATENATE("Contribuição facultativa sugerida para benefício fiscal máximo: ",TEXT(Apoio!$C$26,"R$#.##0,00"),"."),"Você já alcançou o benefício fiscal máximo com as contribuições facultativas.")</f>
        <v>Você já alcançou o benefício fiscal máximo com as contribuições facultativas.</v>
      </c>
      <c r="D39" s="65"/>
    </row>
    <row r="40" spans="2:5" x14ac:dyDescent="0.25">
      <c r="C40" s="65" t="str">
        <f>IF($D$35&lt;Apoio!$C$24,CONCATENATE("Benefício fiscal total: ",TEXT(Apoio!C$24,"R$#.##0,00"),"."),"")</f>
        <v/>
      </c>
      <c r="D40" s="65"/>
    </row>
    <row r="41" spans="2:5" ht="7.5" customHeight="1" x14ac:dyDescent="0.25"/>
    <row r="42" spans="2:5" ht="15.75" customHeight="1" x14ac:dyDescent="0.25">
      <c r="B42" s="62" t="s">
        <v>33</v>
      </c>
      <c r="C42" s="62"/>
      <c r="D42" s="62"/>
      <c r="E42" s="28"/>
    </row>
    <row r="43" spans="2:5" x14ac:dyDescent="0.25">
      <c r="B43" s="62"/>
      <c r="C43" s="62"/>
      <c r="D43" s="62"/>
      <c r="E43" s="28"/>
    </row>
    <row r="44" spans="2:5" x14ac:dyDescent="0.25">
      <c r="B44" s="62"/>
      <c r="C44" s="62"/>
      <c r="D44" s="62"/>
      <c r="E44" s="28"/>
    </row>
    <row r="45" spans="2:5" x14ac:dyDescent="0.25">
      <c r="B45" s="62"/>
      <c r="C45" s="62"/>
      <c r="D45" s="62"/>
      <c r="E45" s="28"/>
    </row>
    <row r="46" spans="2:5" x14ac:dyDescent="0.25">
      <c r="B46" s="62"/>
      <c r="C46" s="62"/>
      <c r="D46" s="62"/>
      <c r="E46" s="28"/>
    </row>
    <row r="47" spans="2:5" x14ac:dyDescent="0.25">
      <c r="B47" s="28"/>
      <c r="C47" s="28"/>
      <c r="D47" s="28"/>
      <c r="E47" s="28"/>
    </row>
  </sheetData>
  <mergeCells count="6">
    <mergeCell ref="B42:D46"/>
    <mergeCell ref="C2:D3"/>
    <mergeCell ref="C5:D5"/>
    <mergeCell ref="C30:D30"/>
    <mergeCell ref="C39:D39"/>
    <mergeCell ref="C40:D40"/>
  </mergeCells>
  <dataValidations count="2">
    <dataValidation type="whole" operator="greaterThanOrEqual" allowBlank="1" showInputMessage="1" showErrorMessage="1" sqref="D9:E9">
      <formula1>0</formula1>
      <formula2>0</formula2>
    </dataValidation>
    <dataValidation type="decimal" operator="greaterThanOrEqual" allowBlank="1" showInputMessage="1" showErrorMessage="1" sqref="D7 D11 D14 D17 D20 D23 D25">
      <formula1>0</formula1>
      <formula2>0</formula2>
    </dataValidation>
  </dataValidations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53"/>
  <sheetViews>
    <sheetView showGridLines="0" tabSelected="1" zoomScale="90" zoomScaleNormal="90" workbookViewId="0">
      <selection activeCell="J38" sqref="J38"/>
    </sheetView>
  </sheetViews>
  <sheetFormatPr defaultColWidth="9.140625" defaultRowHeight="15.75" x14ac:dyDescent="0.25"/>
  <cols>
    <col min="1" max="1" width="9.42578125" style="16" customWidth="1"/>
    <col min="2" max="2" width="1.42578125" style="16" customWidth="1"/>
    <col min="3" max="3" width="51.28515625" style="16" customWidth="1"/>
    <col min="4" max="4" width="21.42578125" style="16" customWidth="1"/>
    <col min="5" max="5" width="1.5703125" style="16" customWidth="1"/>
    <col min="6" max="6" width="21.42578125" style="16" customWidth="1"/>
    <col min="7" max="8" width="1.42578125" style="16" customWidth="1"/>
    <col min="9" max="9" width="9.140625" style="16"/>
    <col min="10" max="10" width="14.7109375" style="16" customWidth="1"/>
    <col min="11" max="1024" width="9.140625" style="16"/>
  </cols>
  <sheetData>
    <row r="1" spans="3:10" ht="87" customHeight="1" x14ac:dyDescent="0.25"/>
    <row r="2" spans="3:10" ht="33" customHeight="1" x14ac:dyDescent="0.25">
      <c r="C2" s="66"/>
      <c r="D2" s="66"/>
      <c r="E2" s="66"/>
      <c r="F2" s="66"/>
    </row>
    <row r="3" spans="3:10" ht="28.5" customHeight="1" x14ac:dyDescent="0.25">
      <c r="C3" s="66"/>
      <c r="D3" s="66"/>
      <c r="E3" s="66"/>
      <c r="F3" s="66"/>
    </row>
    <row r="4" spans="3:10" ht="7.5" customHeight="1" x14ac:dyDescent="0.25"/>
    <row r="5" spans="3:10" ht="18.75" x14ac:dyDescent="0.3">
      <c r="C5" s="67" t="s">
        <v>19</v>
      </c>
      <c r="D5" s="67"/>
      <c r="E5" s="67"/>
      <c r="F5" s="67"/>
    </row>
    <row r="6" spans="3:10" ht="4.5" customHeight="1" x14ac:dyDescent="0.25">
      <c r="C6" s="29"/>
      <c r="D6" s="29"/>
      <c r="E6" s="29"/>
      <c r="F6" s="29"/>
    </row>
    <row r="7" spans="3:10" x14ac:dyDescent="0.25">
      <c r="C7" s="30" t="s">
        <v>9</v>
      </c>
      <c r="D7" s="30"/>
      <c r="E7" s="30"/>
      <c r="F7" s="69">
        <v>150000</v>
      </c>
      <c r="J7" s="19"/>
    </row>
    <row r="8" spans="3:10" ht="4.5" customHeight="1" x14ac:dyDescent="0.25">
      <c r="C8" s="29"/>
      <c r="D8" s="29"/>
      <c r="E8" s="29"/>
      <c r="F8" s="29"/>
    </row>
    <row r="9" spans="3:10" x14ac:dyDescent="0.25">
      <c r="C9" s="30" t="s">
        <v>20</v>
      </c>
      <c r="D9" s="30"/>
      <c r="E9" s="30"/>
      <c r="F9" s="70">
        <v>1</v>
      </c>
      <c r="J9" s="19"/>
    </row>
    <row r="10" spans="3:10" ht="4.5" customHeight="1" x14ac:dyDescent="0.25">
      <c r="C10" s="29"/>
      <c r="D10" s="29"/>
      <c r="E10" s="29"/>
      <c r="F10" s="29"/>
    </row>
    <row r="11" spans="3:10" x14ac:dyDescent="0.25">
      <c r="C11" s="30" t="s">
        <v>34</v>
      </c>
      <c r="D11" s="30"/>
      <c r="E11" s="30"/>
      <c r="F11" s="69">
        <v>0</v>
      </c>
    </row>
    <row r="12" spans="3:10" ht="12" customHeight="1" x14ac:dyDescent="0.25">
      <c r="C12" s="31" t="s">
        <v>22</v>
      </c>
      <c r="D12" s="31"/>
      <c r="E12" s="31"/>
      <c r="F12" s="32" t="s">
        <v>23</v>
      </c>
    </row>
    <row r="13" spans="3:10" ht="4.5" customHeight="1" x14ac:dyDescent="0.25">
      <c r="C13" s="29"/>
      <c r="D13" s="29"/>
      <c r="E13" s="29"/>
      <c r="F13" s="29"/>
    </row>
    <row r="14" spans="3:10" x14ac:dyDescent="0.25">
      <c r="C14" s="30" t="s">
        <v>35</v>
      </c>
      <c r="D14" s="30"/>
      <c r="E14" s="30"/>
      <c r="F14" s="69">
        <v>0</v>
      </c>
    </row>
    <row r="15" spans="3:10" ht="12" customHeight="1" x14ac:dyDescent="0.25">
      <c r="C15" s="31" t="s">
        <v>22</v>
      </c>
      <c r="D15" s="31"/>
      <c r="E15" s="31"/>
      <c r="F15" s="32">
        <f>(1+F9)*Apoio!$B$9</f>
        <v>7123</v>
      </c>
    </row>
    <row r="16" spans="3:10" ht="4.5" customHeight="1" x14ac:dyDescent="0.25">
      <c r="C16" s="29"/>
      <c r="D16" s="29"/>
      <c r="E16" s="29"/>
      <c r="F16" s="29"/>
    </row>
    <row r="17" spans="3:10" x14ac:dyDescent="0.25">
      <c r="C17" s="30" t="s">
        <v>36</v>
      </c>
      <c r="D17" s="30"/>
      <c r="E17" s="30"/>
      <c r="F17" s="69">
        <v>0</v>
      </c>
    </row>
    <row r="18" spans="3:10" ht="12" customHeight="1" x14ac:dyDescent="0.25">
      <c r="C18" s="31" t="s">
        <v>22</v>
      </c>
      <c r="D18" s="31"/>
      <c r="E18" s="31"/>
      <c r="F18" s="32" t="s">
        <v>23</v>
      </c>
    </row>
    <row r="19" spans="3:10" ht="4.5" customHeight="1" x14ac:dyDescent="0.25">
      <c r="C19" s="29"/>
      <c r="D19" s="29"/>
      <c r="E19" s="29"/>
      <c r="F19" s="29"/>
    </row>
    <row r="20" spans="3:10" x14ac:dyDescent="0.25">
      <c r="C20" s="30" t="s">
        <v>37</v>
      </c>
      <c r="D20" s="30"/>
      <c r="E20" s="30"/>
      <c r="F20" s="69">
        <v>0</v>
      </c>
    </row>
    <row r="21" spans="3:10" ht="12" customHeight="1" x14ac:dyDescent="0.25">
      <c r="C21" s="31" t="s">
        <v>22</v>
      </c>
      <c r="D21" s="31"/>
      <c r="E21" s="31"/>
      <c r="F21" s="32" t="s">
        <v>23</v>
      </c>
      <c r="J21" s="19"/>
    </row>
    <row r="22" spans="3:10" ht="4.5" customHeight="1" x14ac:dyDescent="0.25">
      <c r="C22" s="29"/>
      <c r="D22" s="29"/>
      <c r="E22" s="29"/>
      <c r="F22" s="29"/>
    </row>
    <row r="23" spans="3:10" x14ac:dyDescent="0.25">
      <c r="C23" s="30" t="s">
        <v>38</v>
      </c>
      <c r="D23" s="30"/>
      <c r="E23" s="30"/>
      <c r="F23" s="69">
        <v>0</v>
      </c>
      <c r="J23" s="23"/>
    </row>
    <row r="24" spans="3:10" ht="4.5" customHeight="1" x14ac:dyDescent="0.25">
      <c r="C24" s="29"/>
      <c r="D24" s="29"/>
      <c r="E24" s="29"/>
      <c r="F24" s="29">
        <v>5000</v>
      </c>
    </row>
    <row r="25" spans="3:10" x14ac:dyDescent="0.25">
      <c r="C25" s="33" t="s">
        <v>39</v>
      </c>
      <c r="D25" s="30"/>
      <c r="E25" s="30"/>
      <c r="F25" s="69">
        <v>0</v>
      </c>
      <c r="J25" s="19"/>
    </row>
    <row r="26" spans="3:10" ht="12" customHeight="1" x14ac:dyDescent="0.25">
      <c r="C26" s="31" t="s">
        <v>22</v>
      </c>
      <c r="D26" s="31"/>
      <c r="E26" s="31"/>
      <c r="F26" s="32">
        <f>MIN(12%*'Simulador IR'!$F$7,MAX(Apoio!$B$17-Apoio!$B$18-Apoio!$B$19-Apoio!$A$2,0))</f>
        <v>18000</v>
      </c>
    </row>
    <row r="27" spans="3:10" ht="7.5" customHeight="1" x14ac:dyDescent="0.25"/>
    <row r="28" spans="3:10" ht="7.5" customHeight="1" x14ac:dyDescent="0.25"/>
    <row r="29" spans="3:10" ht="7.5" customHeight="1" x14ac:dyDescent="0.25"/>
    <row r="30" spans="3:10" ht="15.75" customHeight="1" x14ac:dyDescent="0.3">
      <c r="C30" s="34"/>
      <c r="D30" s="35" t="s">
        <v>40</v>
      </c>
      <c r="E30" s="36"/>
      <c r="F30" s="35" t="s">
        <v>41</v>
      </c>
    </row>
    <row r="31" spans="3:10" ht="4.5" customHeight="1" x14ac:dyDescent="0.25">
      <c r="C31" s="37"/>
      <c r="D31" s="38"/>
      <c r="E31" s="29"/>
      <c r="F31" s="38"/>
    </row>
    <row r="32" spans="3:10" x14ac:dyDescent="0.25">
      <c r="C32" s="30" t="s">
        <v>30</v>
      </c>
      <c r="D32" s="39">
        <f>$F$7</f>
        <v>150000</v>
      </c>
      <c r="E32" s="30"/>
      <c r="F32" s="39">
        <f>D32</f>
        <v>150000</v>
      </c>
      <c r="J32" s="19"/>
    </row>
    <row r="33" spans="2:10" ht="4.5" customHeight="1" x14ac:dyDescent="0.25">
      <c r="C33" s="29"/>
      <c r="D33" s="40"/>
      <c r="F33" s="40"/>
    </row>
    <row r="34" spans="2:10" x14ac:dyDescent="0.25">
      <c r="C34" s="30" t="s">
        <v>42</v>
      </c>
      <c r="D34" s="41">
        <f>-($F$9*Apoio!$B$8+$F$11+IF($F$14&gt;$F$15,($F$9+1)*Apoio!$B$9,$F$14)+$F$17+$F$20)</f>
        <v>-2275.08</v>
      </c>
      <c r="E34" s="42"/>
      <c r="F34" s="41">
        <f>-($F$9*Apoio!$B$8+$F$11+IF($F$14&gt;$F$15,($F$9+1)*Apoio!$B$9,$F$14)+$F$17+$F$20)</f>
        <v>-2275.08</v>
      </c>
      <c r="J34" s="19"/>
    </row>
    <row r="35" spans="2:10" ht="4.5" customHeight="1" x14ac:dyDescent="0.25">
      <c r="C35" s="29"/>
      <c r="D35" s="43"/>
      <c r="E35" s="44"/>
      <c r="F35" s="43"/>
    </row>
    <row r="36" spans="2:10" x14ac:dyDescent="0.25">
      <c r="C36" s="30" t="s">
        <v>43</v>
      </c>
      <c r="D36" s="41">
        <f>-$F$23</f>
        <v>0</v>
      </c>
      <c r="E36" s="42"/>
      <c r="F36" s="41">
        <f>-$F$23</f>
        <v>0</v>
      </c>
      <c r="J36" s="19"/>
    </row>
    <row r="37" spans="2:10" ht="4.5" customHeight="1" x14ac:dyDescent="0.25">
      <c r="C37" s="29"/>
      <c r="D37" s="43"/>
      <c r="E37" s="44"/>
      <c r="F37" s="43"/>
    </row>
    <row r="38" spans="2:10" x14ac:dyDescent="0.25">
      <c r="C38" s="30" t="s">
        <v>44</v>
      </c>
      <c r="D38" s="41">
        <f>-MIN(12%*$F$7,IF($F$25="",0,$F$25))</f>
        <v>0</v>
      </c>
      <c r="E38" s="42"/>
      <c r="F38" s="41">
        <f>-MIN(12%*$F$7,IF($F$25="",0,$F$25))</f>
        <v>0</v>
      </c>
      <c r="J38" s="19"/>
    </row>
    <row r="39" spans="2:10" ht="4.5" customHeight="1" x14ac:dyDescent="0.25">
      <c r="C39" s="29"/>
      <c r="D39" s="43"/>
      <c r="E39" s="44"/>
      <c r="F39" s="43"/>
    </row>
    <row r="40" spans="2:10" ht="31.5" customHeight="1" x14ac:dyDescent="0.25">
      <c r="C40" s="45" t="s">
        <v>45</v>
      </c>
      <c r="D40" s="46">
        <v>0</v>
      </c>
      <c r="E40" s="47"/>
      <c r="F40" s="48">
        <f>-12%*$F$7-F38</f>
        <v>-18000</v>
      </c>
      <c r="J40" s="19"/>
    </row>
    <row r="41" spans="2:10" ht="4.5" customHeight="1" x14ac:dyDescent="0.25">
      <c r="C41" s="29"/>
      <c r="D41" s="40"/>
      <c r="F41" s="40"/>
    </row>
    <row r="42" spans="2:10" x14ac:dyDescent="0.25">
      <c r="C42" s="30" t="s">
        <v>46</v>
      </c>
      <c r="D42" s="39">
        <f>D32+D34+D36+D38</f>
        <v>147724.92000000001</v>
      </c>
      <c r="E42" s="30"/>
      <c r="F42" s="39">
        <f>F32+F34+F36+F38+F40</f>
        <v>129724.92000000001</v>
      </c>
      <c r="J42" s="19"/>
    </row>
    <row r="43" spans="2:10" ht="4.5" customHeight="1" x14ac:dyDescent="0.25">
      <c r="C43" s="29"/>
      <c r="D43" s="38"/>
      <c r="E43" s="29"/>
      <c r="F43" s="38"/>
    </row>
    <row r="44" spans="2:10" x14ac:dyDescent="0.25">
      <c r="C44" s="30" t="s">
        <v>47</v>
      </c>
      <c r="D44" s="41">
        <f>IF(D42&lt;Apoio!$A$2,0,IF(D42&lt;Apoio!$A$3,D42*Apoio!$B$3-Apoio!$C$3,IF(D42&lt;Apoio!$A$4,D42*Apoio!$B$4-Apoio!$C$4,IF(D42&lt;Apoio!$A$5,D42*Apoio!$B$5-Apoio!$C$5,D42*Apoio!$B$6-Apoio!$C$6))))</f>
        <v>30192.03300000001</v>
      </c>
      <c r="E44" s="42"/>
      <c r="F44" s="41">
        <f>IF(F42&lt;Apoio!$A$2,0,IF(F42&lt;Apoio!$A$3,F42*Apoio!$B$3-Apoio!$C$3,IF(F42&lt;Apoio!$A$4,F42*Apoio!$B$4-Apoio!$C$4,IF(F42&lt;Apoio!$A$5,F42*Apoio!$B$5-Apoio!$C$5,F42*Apoio!$B$6-Apoio!$C$6))))</f>
        <v>25242.033000000003</v>
      </c>
    </row>
    <row r="45" spans="2:10" ht="10.5" customHeight="1" x14ac:dyDescent="0.25">
      <c r="C45" s="49" t="s">
        <v>48</v>
      </c>
      <c r="D45" s="40"/>
      <c r="F45" s="40"/>
    </row>
    <row r="46" spans="2:10" ht="15.75" customHeight="1" x14ac:dyDescent="0.25">
      <c r="C46" s="50" t="s">
        <v>49</v>
      </c>
      <c r="D46" s="71">
        <f>ROUND(Apoio!$B$34-D44,2)</f>
        <v>0</v>
      </c>
      <c r="E46" s="52"/>
      <c r="F46" s="51">
        <f>ROUND(Apoio!$B$34-F44,2)</f>
        <v>4950</v>
      </c>
    </row>
    <row r="47" spans="2:10" ht="7.5" customHeight="1" x14ac:dyDescent="0.25"/>
    <row r="48" spans="2:10" ht="15.75" customHeight="1" x14ac:dyDescent="0.25">
      <c r="B48" s="68" t="s">
        <v>50</v>
      </c>
      <c r="C48" s="68"/>
      <c r="D48" s="68"/>
      <c r="E48" s="68"/>
      <c r="F48" s="68"/>
      <c r="G48" s="28"/>
    </row>
    <row r="49" spans="2:7" x14ac:dyDescent="0.25">
      <c r="B49" s="68"/>
      <c r="C49" s="68"/>
      <c r="D49" s="68"/>
      <c r="E49" s="68"/>
      <c r="F49" s="68"/>
      <c r="G49" s="28"/>
    </row>
    <row r="50" spans="2:7" x14ac:dyDescent="0.25">
      <c r="B50" s="68"/>
      <c r="C50" s="68"/>
      <c r="D50" s="68"/>
      <c r="E50" s="68"/>
      <c r="F50" s="68"/>
      <c r="G50" s="28"/>
    </row>
    <row r="51" spans="2:7" x14ac:dyDescent="0.25">
      <c r="B51" s="68"/>
      <c r="C51" s="68"/>
      <c r="D51" s="68"/>
      <c r="E51" s="68"/>
      <c r="F51" s="68"/>
      <c r="G51" s="28"/>
    </row>
    <row r="52" spans="2:7" x14ac:dyDescent="0.25">
      <c r="B52" s="68"/>
      <c r="C52" s="68"/>
      <c r="D52" s="68"/>
      <c r="E52" s="68"/>
      <c r="F52" s="68"/>
      <c r="G52" s="28"/>
    </row>
    <row r="53" spans="2:7" x14ac:dyDescent="0.25">
      <c r="B53" s="28"/>
      <c r="C53" s="28"/>
      <c r="D53" s="28"/>
      <c r="E53" s="28"/>
      <c r="F53" s="28"/>
      <c r="G53" s="28"/>
    </row>
  </sheetData>
  <mergeCells count="3">
    <mergeCell ref="C2:F3"/>
    <mergeCell ref="C5:F5"/>
    <mergeCell ref="B48:F52"/>
  </mergeCells>
  <dataValidations count="2">
    <dataValidation type="decimal" operator="greaterThanOrEqual" allowBlank="1" showInputMessage="1" showErrorMessage="1" sqref="F7 F11 F14 F17 F20 F23 F25">
      <formula1>0</formula1>
      <formula2>0</formula2>
    </dataValidation>
    <dataValidation type="whole" operator="greaterThanOrEqual" allowBlank="1" showInputMessage="1" showErrorMessage="1" sqref="F9:G9">
      <formula1>0</formula1>
      <formula2>0</formula2>
    </dataValidation>
  </dataValidations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MJ39"/>
  <sheetViews>
    <sheetView showGridLines="0" zoomScale="90" zoomScaleNormal="90" workbookViewId="0">
      <selection activeCell="F10" sqref="F10"/>
    </sheetView>
  </sheetViews>
  <sheetFormatPr defaultColWidth="9.140625" defaultRowHeight="15.75" x14ac:dyDescent="0.25"/>
  <cols>
    <col min="1" max="1" width="9.42578125" style="16" customWidth="1"/>
    <col min="2" max="2" width="1.42578125" style="16" customWidth="1"/>
    <col min="3" max="3" width="37" style="16" customWidth="1"/>
    <col min="4" max="4" width="21.42578125" style="16" customWidth="1"/>
    <col min="5" max="5" width="1.5703125" style="16" customWidth="1"/>
    <col min="6" max="6" width="21.42578125" style="16" customWidth="1"/>
    <col min="7" max="8" width="1.42578125" style="16" customWidth="1"/>
    <col min="9" max="9" width="9.140625" style="16"/>
    <col min="10" max="10" width="14.7109375" style="16" customWidth="1"/>
    <col min="11" max="1024" width="9.140625" style="16"/>
  </cols>
  <sheetData>
    <row r="2" spans="3:10" ht="33" customHeight="1" x14ac:dyDescent="0.25">
      <c r="C2" s="63" t="s">
        <v>18</v>
      </c>
      <c r="D2" s="63"/>
      <c r="E2" s="63"/>
      <c r="F2" s="63"/>
    </row>
    <row r="3" spans="3:10" ht="28.5" customHeight="1" x14ac:dyDescent="0.25">
      <c r="C3" s="63"/>
      <c r="D3" s="63"/>
      <c r="E3" s="63"/>
      <c r="F3" s="63"/>
    </row>
    <row r="4" spans="3:10" ht="7.5" customHeight="1" x14ac:dyDescent="0.25"/>
    <row r="5" spans="3:10" ht="18.75" x14ac:dyDescent="0.3">
      <c r="C5" s="64" t="s">
        <v>19</v>
      </c>
      <c r="D5" s="64"/>
      <c r="E5" s="64"/>
      <c r="F5" s="64"/>
    </row>
    <row r="6" spans="3:10" ht="4.5" customHeight="1" x14ac:dyDescent="0.25"/>
    <row r="7" spans="3:10" x14ac:dyDescent="0.25">
      <c r="C7" s="17" t="s">
        <v>9</v>
      </c>
      <c r="D7" s="17"/>
      <c r="E7" s="17"/>
      <c r="F7" s="18">
        <v>120000</v>
      </c>
      <c r="J7" s="19"/>
    </row>
    <row r="8" spans="3:10" ht="4.5" customHeight="1" x14ac:dyDescent="0.25"/>
    <row r="9" spans="3:10" x14ac:dyDescent="0.25">
      <c r="C9" s="17" t="s">
        <v>51</v>
      </c>
      <c r="D9" s="17"/>
      <c r="E9" s="17"/>
      <c r="F9" s="18">
        <v>4400</v>
      </c>
      <c r="J9" s="23"/>
    </row>
    <row r="10" spans="3:10" ht="4.5" customHeight="1" x14ac:dyDescent="0.25"/>
    <row r="11" spans="3:10" x14ac:dyDescent="0.25">
      <c r="C11" s="17" t="s">
        <v>52</v>
      </c>
      <c r="D11" s="17"/>
      <c r="E11" s="17"/>
      <c r="F11" s="18">
        <v>2000</v>
      </c>
      <c r="J11" s="19"/>
    </row>
    <row r="12" spans="3:10" ht="12" customHeight="1" x14ac:dyDescent="0.25">
      <c r="C12" s="21" t="s">
        <v>22</v>
      </c>
      <c r="D12" s="21"/>
      <c r="E12" s="21"/>
      <c r="F12" s="22">
        <f>MIN(12%*Modelo3!$F$7,MAX(Apoio!$B$17-Apoio!$B$18-Apoio!$B$19-Apoio!$A$2,0))</f>
        <v>14400</v>
      </c>
    </row>
    <row r="13" spans="3:10" ht="7.5" customHeight="1" x14ac:dyDescent="0.25"/>
    <row r="14" spans="3:10" ht="7.5" customHeight="1" x14ac:dyDescent="0.25"/>
    <row r="15" spans="3:10" ht="7.5" customHeight="1" x14ac:dyDescent="0.25"/>
    <row r="16" spans="3:10" ht="18.75" x14ac:dyDescent="0.3">
      <c r="C16" s="64" t="s">
        <v>29</v>
      </c>
      <c r="D16" s="64"/>
      <c r="E16" s="64"/>
      <c r="F16" s="64"/>
    </row>
    <row r="17" spans="3:10" ht="4.5" customHeight="1" x14ac:dyDescent="0.25"/>
    <row r="18" spans="3:10" ht="15.75" customHeight="1" x14ac:dyDescent="0.3">
      <c r="C18" s="34"/>
      <c r="D18" s="53" t="s">
        <v>40</v>
      </c>
      <c r="E18" s="34"/>
      <c r="F18" s="53" t="s">
        <v>53</v>
      </c>
    </row>
    <row r="19" spans="3:10" ht="4.5" customHeight="1" x14ac:dyDescent="0.25">
      <c r="D19" s="40"/>
      <c r="F19" s="40"/>
    </row>
    <row r="20" spans="3:10" x14ac:dyDescent="0.25">
      <c r="C20" s="17" t="s">
        <v>30</v>
      </c>
      <c r="D20" s="54">
        <f>$F$7</f>
        <v>120000</v>
      </c>
      <c r="E20" s="17"/>
      <c r="F20" s="54">
        <f>D20</f>
        <v>120000</v>
      </c>
      <c r="J20" s="19"/>
    </row>
    <row r="21" spans="3:10" ht="4.5" customHeight="1" x14ac:dyDescent="0.25">
      <c r="D21" s="40"/>
      <c r="F21" s="40"/>
    </row>
    <row r="22" spans="3:10" x14ac:dyDescent="0.25">
      <c r="C22" s="17" t="s">
        <v>43</v>
      </c>
      <c r="D22" s="55">
        <f>-$F$9</f>
        <v>-4400</v>
      </c>
      <c r="E22" s="17"/>
      <c r="F22" s="55">
        <f>-$F$9</f>
        <v>-4400</v>
      </c>
      <c r="J22" s="19"/>
    </row>
    <row r="23" spans="3:10" ht="4.5" customHeight="1" x14ac:dyDescent="0.25">
      <c r="D23" s="40"/>
      <c r="F23" s="40"/>
    </row>
    <row r="24" spans="3:10" x14ac:dyDescent="0.25">
      <c r="C24" s="17" t="s">
        <v>44</v>
      </c>
      <c r="D24" s="55">
        <f>-MIN(12%*$F$7,$F$11)</f>
        <v>-2000</v>
      </c>
      <c r="E24" s="17"/>
      <c r="F24" s="55">
        <f>-MIN(12%*$F$7,$F$11)</f>
        <v>-2000</v>
      </c>
      <c r="J24" s="19"/>
    </row>
    <row r="25" spans="3:10" ht="4.5" customHeight="1" x14ac:dyDescent="0.25">
      <c r="D25" s="40"/>
      <c r="F25" s="40"/>
    </row>
    <row r="26" spans="3:10" x14ac:dyDescent="0.25">
      <c r="C26" s="17" t="s">
        <v>54</v>
      </c>
      <c r="D26" s="55"/>
      <c r="E26" s="17"/>
      <c r="F26" s="56">
        <f>-12%*$F$7-F24</f>
        <v>-12400</v>
      </c>
      <c r="J26" s="19"/>
    </row>
    <row r="27" spans="3:10" ht="4.5" customHeight="1" x14ac:dyDescent="0.25">
      <c r="D27" s="40"/>
      <c r="F27" s="40"/>
    </row>
    <row r="28" spans="3:10" x14ac:dyDescent="0.25">
      <c r="C28" s="17" t="s">
        <v>46</v>
      </c>
      <c r="D28" s="57">
        <f>D20+D22+D24</f>
        <v>113600</v>
      </c>
      <c r="E28" s="17"/>
      <c r="F28" s="57">
        <f>F20+F22+F24+F26</f>
        <v>101200</v>
      </c>
      <c r="J28" s="19"/>
    </row>
    <row r="29" spans="3:10" ht="4.5" customHeight="1" x14ac:dyDescent="0.25">
      <c r="D29" s="40"/>
      <c r="F29" s="40"/>
    </row>
    <row r="30" spans="3:10" x14ac:dyDescent="0.25">
      <c r="C30" s="17" t="s">
        <v>47</v>
      </c>
      <c r="D30" s="55">
        <f>IF(D28&lt;Apoio!$A$2,0,IF(D28&lt;Apoio!$A$3,D28*Apoio!$B$3-Apoio!$C$3,IF(D28&lt;Apoio!$A$4,D28*Apoio!$B$4-Apoio!$C$4,IF(D28&lt;Apoio!$A$5,D28*Apoio!$B$5-Apoio!$C$5,D28*Apoio!$B$6-Apoio!$C$6))))</f>
        <v>20807.680000000004</v>
      </c>
      <c r="E30" s="17"/>
      <c r="F30" s="55">
        <f>IF(F28&lt;Apoio!$A$2,0,IF(F28&lt;Apoio!$A$3,F28*Apoio!$B$3-Apoio!$C$3,IF(F28&lt;Apoio!$A$4,F28*Apoio!$B$4-Apoio!$C$4,IF(F28&lt;Apoio!$A$5,F28*Apoio!$B$5-Apoio!$C$5,F28*Apoio!$B$6-Apoio!$C$6))))</f>
        <v>17397.680000000004</v>
      </c>
    </row>
    <row r="31" spans="3:10" ht="10.5" customHeight="1" x14ac:dyDescent="0.25">
      <c r="C31" s="58" t="s">
        <v>48</v>
      </c>
      <c r="D31" s="40"/>
      <c r="F31" s="40"/>
    </row>
    <row r="32" spans="3:10" ht="31.5" customHeight="1" x14ac:dyDescent="0.25">
      <c r="C32" s="27" t="s">
        <v>55</v>
      </c>
      <c r="D32" s="59">
        <f>ROUND(Apoio!$B$37-D30,2)</f>
        <v>1760</v>
      </c>
      <c r="E32" s="60"/>
      <c r="F32" s="59">
        <f>ROUND(Apoio!$B$37-F30,2)</f>
        <v>5170</v>
      </c>
    </row>
    <row r="33" spans="2:7" ht="7.5" customHeight="1" x14ac:dyDescent="0.25"/>
    <row r="34" spans="2:7" ht="15.75" customHeight="1" x14ac:dyDescent="0.25">
      <c r="B34" s="62" t="s">
        <v>33</v>
      </c>
      <c r="C34" s="62"/>
      <c r="D34" s="62"/>
      <c r="E34" s="62"/>
      <c r="F34" s="62"/>
      <c r="G34" s="28"/>
    </row>
    <row r="35" spans="2:7" x14ac:dyDescent="0.25">
      <c r="B35" s="62"/>
      <c r="C35" s="62"/>
      <c r="D35" s="62"/>
      <c r="E35" s="62"/>
      <c r="F35" s="62"/>
      <c r="G35" s="28"/>
    </row>
    <row r="36" spans="2:7" x14ac:dyDescent="0.25">
      <c r="B36" s="62"/>
      <c r="C36" s="62"/>
      <c r="D36" s="62"/>
      <c r="E36" s="62"/>
      <c r="F36" s="62"/>
      <c r="G36" s="28"/>
    </row>
    <row r="37" spans="2:7" x14ac:dyDescent="0.25">
      <c r="B37" s="62"/>
      <c r="C37" s="62"/>
      <c r="D37" s="62"/>
      <c r="E37" s="62"/>
      <c r="F37" s="62"/>
      <c r="G37" s="28"/>
    </row>
    <row r="38" spans="2:7" x14ac:dyDescent="0.25">
      <c r="B38" s="62"/>
      <c r="C38" s="62"/>
      <c r="D38" s="62"/>
      <c r="E38" s="62"/>
      <c r="F38" s="62"/>
      <c r="G38" s="28"/>
    </row>
    <row r="39" spans="2:7" x14ac:dyDescent="0.25">
      <c r="B39" s="28"/>
      <c r="C39" s="28"/>
      <c r="D39" s="28"/>
      <c r="E39" s="28"/>
      <c r="F39" s="28"/>
      <c r="G39" s="28"/>
    </row>
  </sheetData>
  <mergeCells count="4">
    <mergeCell ref="C2:F3"/>
    <mergeCell ref="C5:F5"/>
    <mergeCell ref="C16:F16"/>
    <mergeCell ref="B34:F38"/>
  </mergeCells>
  <dataValidations count="1">
    <dataValidation type="decimal" operator="greaterThanOrEqual" allowBlank="1" showInputMessage="1" showErrorMessage="1" sqref="F7 F9 F11">
      <formula1>0</formula1>
      <formula2>0</formula2>
    </dataValidation>
  </dataValidations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Apoio</vt:lpstr>
      <vt:lpstr>Modelo1</vt:lpstr>
      <vt:lpstr>Simulador IR</vt:lpstr>
      <vt:lpstr>Modelo3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Cicero Rafael Barros Dias</dc:creator>
  <dc:description/>
  <cp:lastModifiedBy>Isabella de Farias Sampaio</cp:lastModifiedBy>
  <cp:revision>0</cp:revision>
  <cp:lastPrinted>2014-10-01T23:10:14Z</cp:lastPrinted>
  <dcterms:created xsi:type="dcterms:W3CDTF">2014-10-01T22:28:28Z</dcterms:created>
  <dcterms:modified xsi:type="dcterms:W3CDTF">2022-11-18T17:48:04Z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