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filterPrivacy="1" codeName="EstaPasta_de_trabalho" defaultThemeVersion="124226"/>
  <workbookProtection workbookAlgorithmName="SHA-512" workbookHashValue="7cXw1Fs5u3omhNkET800+5iCuPD33FGp2Q+Uk2BATpBT9YELF+ywzo9ommmM19HryydmMRZOBXyNHFFo4vLz7A==" workbookSaltValue="t0tcxQs2ltbnVAw0vdeCEQ==" workbookSpinCount="100000" lockStructure="1"/>
  <bookViews>
    <workbookView xWindow="240" yWindow="105" windowWidth="14805" windowHeight="8010" tabRatio="902" firstSheet="6" activeTab="6"/>
  </bookViews>
  <sheets>
    <sheet name="Tabua(fem)" sheetId="10" state="hidden" r:id="rId1"/>
    <sheet name="Tabua(masc)" sheetId="11" state="hidden" r:id="rId2"/>
    <sheet name="PREMISSAS" sheetId="1" state="hidden" r:id="rId3"/>
    <sheet name="ELEGIBILIDADE" sheetId="2" state="hidden" r:id="rId4"/>
    <sheet name="CÁLCULO FUNPRESP" sheetId="4" state="hidden" r:id="rId5"/>
    <sheet name="RESULTADOS" sheetId="5" state="hidden" r:id="rId6"/>
    <sheet name="Painel" sheetId="16" r:id="rId7"/>
    <sheet name="INFOGRAF" sheetId="17" state="hidden" r:id="rId8"/>
  </sheets>
  <externalReferences>
    <externalReference r:id="rId9"/>
    <externalReference r:id="rId10"/>
  </externalReferences>
  <definedNames>
    <definedName name="_xlnm.Print_Area" localSheetId="6">Painel!$C$2:$O$86</definedName>
    <definedName name="CarrenciaPlano">[1]PARÂMETROS!$E$19</definedName>
    <definedName name="CarrenciaServPub">[1]PARÂMETROS!$E$20</definedName>
    <definedName name="CFG_AM_BEN_SUP">#REF!</definedName>
    <definedName name="CFG_AM_INSS">#REF!</definedName>
    <definedName name="CFG_CTB_FAC">#REF!</definedName>
    <definedName name="CFG_CTB_PCT_FAC">#REF!</definedName>
    <definedName name="CFG_DT_ING_ORG">#REF!</definedName>
    <definedName name="CFG_DT_ING_SRV_PUB">#REF!</definedName>
    <definedName name="CFG_DT_NASCIMENTO">#REF!</definedName>
    <definedName name="CFG_IDD_APOS">#REF!</definedName>
    <definedName name="CFG_IDD_MIN_APOS">#REF!</definedName>
    <definedName name="CFG_PCT_CTB">#REF!</definedName>
    <definedName name="CFG_PROF_N">#REF!</definedName>
    <definedName name="CFG_PROF_S">#REF!</definedName>
    <definedName name="CFG_REMUNERACAO">#REF!</definedName>
    <definedName name="CFG_SAL_PART">#REF!</definedName>
    <definedName name="CFG_SEXO">#REF!</definedName>
    <definedName name="CFG_TARGET_ANOMES">#REF!</definedName>
    <definedName name="CFG_TARGET_DT">#REF!</definedName>
    <definedName name="CFG_TARGET_MONEY">#REF!</definedName>
    <definedName name="CFG_TXT_APOS">#REF!</definedName>
    <definedName name="CFG_TXT_FAC">#REF!</definedName>
    <definedName name="CPF">[1]DADOS!$C$13</definedName>
    <definedName name="CpoProf">[1]Calculo!$D$16</definedName>
    <definedName name="CTB_REMUNERACAO">[2]CONFIG!$C$23</definedName>
    <definedName name="DtApo">[1]Calculo!$E$68</definedName>
    <definedName name="DtCalc">[1]PARÂMETROS!$E$7</definedName>
    <definedName name="DtNasc">[1]DADOS!$C$15</definedName>
    <definedName name="ExpVida">[1]Calculo!$D$82</definedName>
    <definedName name="graficoteste">#REF!</definedName>
    <definedName name="IdCompulsoria">[1]PARÂMETROS!$E$13</definedName>
    <definedName name="JuroMes">[1]PARÂMETROS!$E$9</definedName>
    <definedName name="LST_PCT_CTB">#REF!</definedName>
    <definedName name="Nome">[1]DADOS!$C$11</definedName>
    <definedName name="ObsAlternativo">#REF!</definedName>
    <definedName name="ObsNormal">#REF!</definedName>
    <definedName name="PREMISSA_TETO">PREMISSAS!$C$13</definedName>
    <definedName name="PREMISSA_URP">PREMISSAS!$C$39</definedName>
    <definedName name="Salario">[1]DADOS!$C$29</definedName>
    <definedName name="Sexo">[1]Calculo!$D$10</definedName>
    <definedName name="SPAlternativo">[1]DADOS!$F$37</definedName>
    <definedName name="TabFem">'Tabua(fem)'!$C$3:$NJ$90</definedName>
    <definedName name="TabMasc">'Tabua(masc)'!$C$3:$NJ$90</definedName>
    <definedName name="TetoRGPS">[1]PARÂMETROS!$E$11</definedName>
    <definedName name="TipoParticip">[1]Calculo!$B$30</definedName>
    <definedName name="TpAnoProf">[1]DADOS!$G$19</definedName>
    <definedName name="TpAnoServPub">[1]DADOS!$F$21</definedName>
    <definedName name="TpContribFem">[1]PARÂMETROS!$E$23</definedName>
    <definedName name="TpContribMasc">[1]PARÂMETROS!$E$22</definedName>
    <definedName name="TpMesProf">[1]DADOS!$I$19</definedName>
    <definedName name="TpMesServPub">[1]DADOS!$H$21</definedName>
    <definedName name="TpTotalContrib">[1]Calculo!$G$14</definedName>
    <definedName name="TxCarreg">[1]PARÂMETROS!$E$12</definedName>
    <definedName name="TxContribFCBE">[1]PARÂMETROS!$E$17</definedName>
    <definedName name="ValorBenef750">[1]Calculo!$G$91</definedName>
    <definedName name="ValorBenef800">[1]Calculo!$G$92</definedName>
    <definedName name="ValorBenef850">[1]Calculo!$G$93</definedName>
    <definedName name="ValorContrib750">[1]Calculo!$D$91</definedName>
    <definedName name="ValorContrib800">[1]Calculo!$D$92</definedName>
    <definedName name="ValorContrib850">[1]Calculo!$D$93</definedName>
  </definedNames>
  <calcPr calcId="152511"/>
</workbook>
</file>

<file path=xl/calcChain.xml><?xml version="1.0" encoding="utf-8"?>
<calcChain xmlns="http://schemas.openxmlformats.org/spreadsheetml/2006/main">
  <c r="F29" i="16" l="1"/>
  <c r="F27" i="16"/>
  <c r="L29" i="16" l="1"/>
  <c r="C17" i="5"/>
  <c r="F8" i="4" l="1"/>
  <c r="K51" i="16"/>
  <c r="K49" i="16"/>
  <c r="G4" i="1" l="1"/>
  <c r="F9" i="4" l="1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51" i="16" l="1"/>
  <c r="F49" i="16"/>
  <c r="C58" i="1"/>
  <c r="I2" i="5" l="1"/>
  <c r="J62" i="16"/>
  <c r="F62" i="16"/>
  <c r="D3" i="4"/>
  <c r="E4" i="4" l="1"/>
  <c r="C17" i="1"/>
  <c r="D2" i="4"/>
  <c r="E2" i="4" s="1"/>
  <c r="I34" i="16" l="1"/>
  <c r="F17" i="5"/>
  <c r="I36" i="16"/>
  <c r="I3" i="5" l="1"/>
  <c r="C16" i="5"/>
  <c r="C15" i="5"/>
  <c r="C14" i="5"/>
  <c r="C13" i="5"/>
  <c r="C12" i="5"/>
  <c r="C10" i="5"/>
  <c r="C8" i="5"/>
  <c r="C6" i="5"/>
  <c r="C5" i="5"/>
  <c r="C3" i="5"/>
  <c r="C46" i="1"/>
  <c r="C45" i="1"/>
  <c r="C44" i="1"/>
  <c r="C43" i="1"/>
  <c r="C18" i="1"/>
  <c r="C16" i="1"/>
  <c r="KS5" i="11"/>
  <c r="KS6" i="11" s="1"/>
  <c r="KS7" i="11" s="1"/>
  <c r="KS8" i="11" s="1"/>
  <c r="KS9" i="11" s="1"/>
  <c r="KS10" i="11" s="1"/>
  <c r="KS11" i="11" s="1"/>
  <c r="KS12" i="11" s="1"/>
  <c r="KS13" i="11" s="1"/>
  <c r="KS14" i="11" s="1"/>
  <c r="KS15" i="11" s="1"/>
  <c r="KS16" i="11" s="1"/>
  <c r="KS17" i="11" s="1"/>
  <c r="KS18" i="11" s="1"/>
  <c r="KS19" i="11" s="1"/>
  <c r="KS20" i="11" s="1"/>
  <c r="KS21" i="11" s="1"/>
  <c r="KS22" i="11" s="1"/>
  <c r="KS23" i="11" s="1"/>
  <c r="KS24" i="11" s="1"/>
  <c r="KS25" i="11" s="1"/>
  <c r="KS26" i="11" s="1"/>
  <c r="KS27" i="11" s="1"/>
  <c r="KS28" i="11" s="1"/>
  <c r="KS29" i="11" s="1"/>
  <c r="KS30" i="11" s="1"/>
  <c r="KS31" i="11" s="1"/>
  <c r="KS32" i="11" s="1"/>
  <c r="KS33" i="11" s="1"/>
  <c r="KS34" i="11" s="1"/>
  <c r="KS35" i="11" s="1"/>
  <c r="KS36" i="11" s="1"/>
  <c r="KS37" i="11" s="1"/>
  <c r="KS38" i="11" s="1"/>
  <c r="KS39" i="11" s="1"/>
  <c r="KS40" i="11" s="1"/>
  <c r="KS41" i="11" s="1"/>
  <c r="KS42" i="11" s="1"/>
  <c r="KS43" i="11" s="1"/>
  <c r="KS44" i="11" s="1"/>
  <c r="KS45" i="11" s="1"/>
  <c r="KS46" i="11" s="1"/>
  <c r="KS47" i="11" s="1"/>
  <c r="KS48" i="11" s="1"/>
  <c r="KS49" i="11" s="1"/>
  <c r="KS50" i="11" s="1"/>
  <c r="KS51" i="11" s="1"/>
  <c r="KS52" i="11" s="1"/>
  <c r="KS53" i="11" s="1"/>
  <c r="KS54" i="11" s="1"/>
  <c r="KS55" i="11" s="1"/>
  <c r="KS56" i="11" s="1"/>
  <c r="KS57" i="11" s="1"/>
  <c r="KS58" i="11" s="1"/>
  <c r="KS59" i="11" s="1"/>
  <c r="KS60" i="11" s="1"/>
  <c r="KS61" i="11" s="1"/>
  <c r="KS62" i="11" s="1"/>
  <c r="KS63" i="11" s="1"/>
  <c r="KR5" i="11"/>
  <c r="KR6" i="11" s="1"/>
  <c r="KR7" i="11" s="1"/>
  <c r="KR8" i="11" s="1"/>
  <c r="KR9" i="11" s="1"/>
  <c r="KR10" i="11" s="1"/>
  <c r="KR11" i="11" s="1"/>
  <c r="KR12" i="11" s="1"/>
  <c r="KR13" i="11" s="1"/>
  <c r="KR14" i="11" s="1"/>
  <c r="KR15" i="11" s="1"/>
  <c r="KR16" i="11" s="1"/>
  <c r="KR17" i="11" s="1"/>
  <c r="KR18" i="11" s="1"/>
  <c r="KR19" i="11" s="1"/>
  <c r="KR20" i="11" s="1"/>
  <c r="KR21" i="11" s="1"/>
  <c r="KR22" i="11" s="1"/>
  <c r="KR23" i="11" s="1"/>
  <c r="KR24" i="11" s="1"/>
  <c r="KR25" i="11" s="1"/>
  <c r="KR26" i="11" s="1"/>
  <c r="KR27" i="11" s="1"/>
  <c r="KR28" i="11" s="1"/>
  <c r="KR29" i="11" s="1"/>
  <c r="KR30" i="11" s="1"/>
  <c r="KR31" i="11" s="1"/>
  <c r="KR32" i="11" s="1"/>
  <c r="KR33" i="11" s="1"/>
  <c r="KR34" i="11" s="1"/>
  <c r="KR35" i="11" s="1"/>
  <c r="KR36" i="11" s="1"/>
  <c r="KR37" i="11" s="1"/>
  <c r="KR38" i="11" s="1"/>
  <c r="KR39" i="11" s="1"/>
  <c r="KR40" i="11" s="1"/>
  <c r="KR41" i="11" s="1"/>
  <c r="KR42" i="11" s="1"/>
  <c r="KR43" i="11" s="1"/>
  <c r="KR44" i="11" s="1"/>
  <c r="KR45" i="11" s="1"/>
  <c r="KR46" i="11" s="1"/>
  <c r="KR47" i="11" s="1"/>
  <c r="KR48" i="11" s="1"/>
  <c r="KR49" i="11" s="1"/>
  <c r="KR50" i="11" s="1"/>
  <c r="KR51" i="11" s="1"/>
  <c r="KR52" i="11" s="1"/>
  <c r="KR53" i="11" s="1"/>
  <c r="KR54" i="11" s="1"/>
  <c r="KR55" i="11" s="1"/>
  <c r="KR56" i="11" s="1"/>
  <c r="KR57" i="11" s="1"/>
  <c r="KR58" i="11" s="1"/>
  <c r="KR59" i="11" s="1"/>
  <c r="KR60" i="11" s="1"/>
  <c r="KR61" i="11" s="1"/>
  <c r="KR62" i="11" s="1"/>
  <c r="KR63" i="11" s="1"/>
  <c r="MY4" i="11"/>
  <c r="MY5" i="11" s="1"/>
  <c r="MY6" i="11" s="1"/>
  <c r="MY7" i="11" s="1"/>
  <c r="MY8" i="11" s="1"/>
  <c r="MY9" i="11" s="1"/>
  <c r="MY10" i="11" s="1"/>
  <c r="MY11" i="11" s="1"/>
  <c r="MY12" i="11" s="1"/>
  <c r="MY13" i="11" s="1"/>
  <c r="MY14" i="11" s="1"/>
  <c r="MY15" i="11" s="1"/>
  <c r="MY16" i="11" s="1"/>
  <c r="MY17" i="11" s="1"/>
  <c r="MY18" i="11" s="1"/>
  <c r="MY19" i="11" s="1"/>
  <c r="MY20" i="11" s="1"/>
  <c r="MY21" i="11" s="1"/>
  <c r="MY22" i="11" s="1"/>
  <c r="MY23" i="11" s="1"/>
  <c r="MY24" i="11" s="1"/>
  <c r="MY25" i="11" s="1"/>
  <c r="MY26" i="11" s="1"/>
  <c r="MY27" i="11" s="1"/>
  <c r="MY28" i="11" s="1"/>
  <c r="MY29" i="11" s="1"/>
  <c r="MY30" i="11" s="1"/>
  <c r="MY31" i="11" s="1"/>
  <c r="MY32" i="11" s="1"/>
  <c r="MY33" i="11" s="1"/>
  <c r="MY34" i="11" s="1"/>
  <c r="MY35" i="11" s="1"/>
  <c r="MY36" i="11" s="1"/>
  <c r="MY37" i="11" s="1"/>
  <c r="MY38" i="11" s="1"/>
  <c r="MY39" i="11" s="1"/>
  <c r="MY40" i="11" s="1"/>
  <c r="MY41" i="11" s="1"/>
  <c r="MY42" i="11" s="1"/>
  <c r="MY43" i="11" s="1"/>
  <c r="MY44" i="11" s="1"/>
  <c r="MY45" i="11" s="1"/>
  <c r="MY46" i="11" s="1"/>
  <c r="MY47" i="11" s="1"/>
  <c r="MY48" i="11" s="1"/>
  <c r="MY49" i="11" s="1"/>
  <c r="MY50" i="11" s="1"/>
  <c r="MY51" i="11" s="1"/>
  <c r="MY52" i="11" s="1"/>
  <c r="MY53" i="11" s="1"/>
  <c r="MY54" i="11" s="1"/>
  <c r="MY55" i="11" s="1"/>
  <c r="MY56" i="11" s="1"/>
  <c r="MY57" i="11" s="1"/>
  <c r="MY58" i="11" s="1"/>
  <c r="MY59" i="11" s="1"/>
  <c r="MY60" i="11" s="1"/>
  <c r="MY61" i="11" s="1"/>
  <c r="MY62" i="11" s="1"/>
  <c r="MY63" i="11" s="1"/>
  <c r="MX4" i="11"/>
  <c r="MX5" i="11" s="1"/>
  <c r="MX6" i="11" s="1"/>
  <c r="MX7" i="11" s="1"/>
  <c r="MX8" i="11" s="1"/>
  <c r="MX9" i="11" s="1"/>
  <c r="MX10" i="11" s="1"/>
  <c r="MX11" i="11" s="1"/>
  <c r="MX12" i="11" s="1"/>
  <c r="MX13" i="11" s="1"/>
  <c r="MX14" i="11" s="1"/>
  <c r="MX15" i="11" s="1"/>
  <c r="MX16" i="11" s="1"/>
  <c r="MX17" i="11" s="1"/>
  <c r="MX18" i="11" s="1"/>
  <c r="MX19" i="11" s="1"/>
  <c r="MX20" i="11" s="1"/>
  <c r="MX21" i="11" s="1"/>
  <c r="MX22" i="11" s="1"/>
  <c r="MX23" i="11" s="1"/>
  <c r="MX24" i="11" s="1"/>
  <c r="MX25" i="11" s="1"/>
  <c r="MX26" i="11" s="1"/>
  <c r="MX27" i="11" s="1"/>
  <c r="MX28" i="11" s="1"/>
  <c r="MX29" i="11" s="1"/>
  <c r="MX30" i="11" s="1"/>
  <c r="MX31" i="11" s="1"/>
  <c r="MX32" i="11" s="1"/>
  <c r="MX33" i="11" s="1"/>
  <c r="MX34" i="11" s="1"/>
  <c r="MX35" i="11" s="1"/>
  <c r="MX36" i="11" s="1"/>
  <c r="MX37" i="11" s="1"/>
  <c r="MX38" i="11" s="1"/>
  <c r="MX39" i="11" s="1"/>
  <c r="MX40" i="11" s="1"/>
  <c r="MX41" i="11" s="1"/>
  <c r="MX42" i="11" s="1"/>
  <c r="MX43" i="11" s="1"/>
  <c r="MX44" i="11" s="1"/>
  <c r="MX45" i="11" s="1"/>
  <c r="MX46" i="11" s="1"/>
  <c r="MX47" i="11" s="1"/>
  <c r="MX48" i="11" s="1"/>
  <c r="MX49" i="11" s="1"/>
  <c r="MX50" i="11" s="1"/>
  <c r="MX51" i="11" s="1"/>
  <c r="MX52" i="11" s="1"/>
  <c r="MX53" i="11" s="1"/>
  <c r="MX54" i="11" s="1"/>
  <c r="MX55" i="11" s="1"/>
  <c r="MX56" i="11" s="1"/>
  <c r="MX57" i="11" s="1"/>
  <c r="MX58" i="11" s="1"/>
  <c r="MX59" i="11" s="1"/>
  <c r="MX60" i="11" s="1"/>
  <c r="MX61" i="11" s="1"/>
  <c r="MX62" i="11" s="1"/>
  <c r="MX63" i="11" s="1"/>
  <c r="MW4" i="11"/>
  <c r="MW5" i="11" s="1"/>
  <c r="MW6" i="11" s="1"/>
  <c r="MW7" i="11" s="1"/>
  <c r="MW8" i="11" s="1"/>
  <c r="MW9" i="11" s="1"/>
  <c r="MW10" i="11" s="1"/>
  <c r="MW11" i="11" s="1"/>
  <c r="MW12" i="11" s="1"/>
  <c r="MW13" i="11" s="1"/>
  <c r="MW14" i="11" s="1"/>
  <c r="MW15" i="11" s="1"/>
  <c r="MW16" i="11" s="1"/>
  <c r="MW17" i="11" s="1"/>
  <c r="MW18" i="11" s="1"/>
  <c r="MW19" i="11" s="1"/>
  <c r="MW20" i="11" s="1"/>
  <c r="MW21" i="11" s="1"/>
  <c r="MW22" i="11" s="1"/>
  <c r="MW23" i="11" s="1"/>
  <c r="MW24" i="11" s="1"/>
  <c r="MW25" i="11" s="1"/>
  <c r="MW26" i="11" s="1"/>
  <c r="MW27" i="11" s="1"/>
  <c r="MW28" i="11" s="1"/>
  <c r="MW29" i="11" s="1"/>
  <c r="MW30" i="11" s="1"/>
  <c r="MW31" i="11" s="1"/>
  <c r="MW32" i="11" s="1"/>
  <c r="MW33" i="11" s="1"/>
  <c r="MW34" i="11" s="1"/>
  <c r="MW35" i="11" s="1"/>
  <c r="MW36" i="11" s="1"/>
  <c r="MW37" i="11" s="1"/>
  <c r="MW38" i="11" s="1"/>
  <c r="MW39" i="11" s="1"/>
  <c r="MW40" i="11" s="1"/>
  <c r="MW41" i="11" s="1"/>
  <c r="MW42" i="11" s="1"/>
  <c r="MW43" i="11" s="1"/>
  <c r="MW44" i="11" s="1"/>
  <c r="MW45" i="11" s="1"/>
  <c r="MW46" i="11" s="1"/>
  <c r="MW47" i="11" s="1"/>
  <c r="MW48" i="11" s="1"/>
  <c r="MW49" i="11" s="1"/>
  <c r="MW50" i="11" s="1"/>
  <c r="MW51" i="11" s="1"/>
  <c r="MW52" i="11" s="1"/>
  <c r="MW53" i="11" s="1"/>
  <c r="MW54" i="11" s="1"/>
  <c r="MW55" i="11" s="1"/>
  <c r="MW56" i="11" s="1"/>
  <c r="MW57" i="11" s="1"/>
  <c r="MW58" i="11" s="1"/>
  <c r="MW59" i="11" s="1"/>
  <c r="MW60" i="11" s="1"/>
  <c r="MW61" i="11" s="1"/>
  <c r="MW62" i="11" s="1"/>
  <c r="MW63" i="11" s="1"/>
  <c r="MV4" i="11"/>
  <c r="MV5" i="11" s="1"/>
  <c r="MV6" i="11" s="1"/>
  <c r="MV7" i="11" s="1"/>
  <c r="MV8" i="11" s="1"/>
  <c r="MV9" i="11" s="1"/>
  <c r="MV10" i="11" s="1"/>
  <c r="MV11" i="11" s="1"/>
  <c r="MV12" i="11" s="1"/>
  <c r="MV13" i="11" s="1"/>
  <c r="MV14" i="11" s="1"/>
  <c r="MV15" i="11" s="1"/>
  <c r="MV16" i="11" s="1"/>
  <c r="MV17" i="11" s="1"/>
  <c r="MV18" i="11" s="1"/>
  <c r="MV19" i="11" s="1"/>
  <c r="MV20" i="11" s="1"/>
  <c r="MV21" i="11" s="1"/>
  <c r="MV22" i="11" s="1"/>
  <c r="MV23" i="11" s="1"/>
  <c r="MV24" i="11" s="1"/>
  <c r="MV25" i="11" s="1"/>
  <c r="MV26" i="11" s="1"/>
  <c r="MV27" i="11" s="1"/>
  <c r="MV28" i="11" s="1"/>
  <c r="MV29" i="11" s="1"/>
  <c r="MV30" i="11" s="1"/>
  <c r="MV31" i="11" s="1"/>
  <c r="MV32" i="11" s="1"/>
  <c r="MV33" i="11" s="1"/>
  <c r="MV34" i="11" s="1"/>
  <c r="MV35" i="11" s="1"/>
  <c r="MV36" i="11" s="1"/>
  <c r="MV37" i="11" s="1"/>
  <c r="MV38" i="11" s="1"/>
  <c r="MV39" i="11" s="1"/>
  <c r="MV40" i="11" s="1"/>
  <c r="MV41" i="11" s="1"/>
  <c r="MV42" i="11" s="1"/>
  <c r="MV43" i="11" s="1"/>
  <c r="MV44" i="11" s="1"/>
  <c r="MV45" i="11" s="1"/>
  <c r="MV46" i="11" s="1"/>
  <c r="MV47" i="11" s="1"/>
  <c r="MV48" i="11" s="1"/>
  <c r="MV49" i="11" s="1"/>
  <c r="MV50" i="11" s="1"/>
  <c r="MV51" i="11" s="1"/>
  <c r="MV52" i="11" s="1"/>
  <c r="MV53" i="11" s="1"/>
  <c r="MV54" i="11" s="1"/>
  <c r="MV55" i="11" s="1"/>
  <c r="MV56" i="11" s="1"/>
  <c r="MV57" i="11" s="1"/>
  <c r="MV58" i="11" s="1"/>
  <c r="MV59" i="11" s="1"/>
  <c r="MV60" i="11" s="1"/>
  <c r="MV61" i="11" s="1"/>
  <c r="MV62" i="11" s="1"/>
  <c r="MV63" i="11" s="1"/>
  <c r="MU4" i="11"/>
  <c r="MU5" i="11" s="1"/>
  <c r="MU6" i="11" s="1"/>
  <c r="MU7" i="11" s="1"/>
  <c r="MU8" i="11" s="1"/>
  <c r="MU9" i="11" s="1"/>
  <c r="MU10" i="11" s="1"/>
  <c r="MU11" i="11" s="1"/>
  <c r="MU12" i="11" s="1"/>
  <c r="MU13" i="11" s="1"/>
  <c r="MU14" i="11" s="1"/>
  <c r="MU15" i="11" s="1"/>
  <c r="MU16" i="11" s="1"/>
  <c r="MU17" i="11" s="1"/>
  <c r="MU18" i="11" s="1"/>
  <c r="MU19" i="11" s="1"/>
  <c r="MU20" i="11" s="1"/>
  <c r="MU21" i="11" s="1"/>
  <c r="MU22" i="11" s="1"/>
  <c r="MU23" i="11" s="1"/>
  <c r="MU24" i="11" s="1"/>
  <c r="MU25" i="11" s="1"/>
  <c r="MU26" i="11" s="1"/>
  <c r="MU27" i="11" s="1"/>
  <c r="MU28" i="11" s="1"/>
  <c r="MU29" i="11" s="1"/>
  <c r="MU30" i="11" s="1"/>
  <c r="MU31" i="11" s="1"/>
  <c r="MU32" i="11" s="1"/>
  <c r="MU33" i="11" s="1"/>
  <c r="MU34" i="11" s="1"/>
  <c r="MU35" i="11" s="1"/>
  <c r="MU36" i="11" s="1"/>
  <c r="MU37" i="11" s="1"/>
  <c r="MU38" i="11" s="1"/>
  <c r="MU39" i="11" s="1"/>
  <c r="MU40" i="11" s="1"/>
  <c r="MU41" i="11" s="1"/>
  <c r="MU42" i="11" s="1"/>
  <c r="MU43" i="11" s="1"/>
  <c r="MU44" i="11" s="1"/>
  <c r="MU45" i="11" s="1"/>
  <c r="MU46" i="11" s="1"/>
  <c r="MU47" i="11" s="1"/>
  <c r="MU48" i="11" s="1"/>
  <c r="MU49" i="11" s="1"/>
  <c r="MU50" i="11" s="1"/>
  <c r="MU51" i="11" s="1"/>
  <c r="MU52" i="11" s="1"/>
  <c r="MU53" i="11" s="1"/>
  <c r="MU54" i="11" s="1"/>
  <c r="MU55" i="11" s="1"/>
  <c r="MU56" i="11" s="1"/>
  <c r="MU57" i="11" s="1"/>
  <c r="MU58" i="11" s="1"/>
  <c r="MU59" i="11" s="1"/>
  <c r="MU60" i="11" s="1"/>
  <c r="MU61" i="11" s="1"/>
  <c r="MU62" i="11" s="1"/>
  <c r="MU63" i="11" s="1"/>
  <c r="MT4" i="11"/>
  <c r="MT5" i="11" s="1"/>
  <c r="MT6" i="11" s="1"/>
  <c r="MT7" i="11" s="1"/>
  <c r="MT8" i="11" s="1"/>
  <c r="MT9" i="11" s="1"/>
  <c r="MT10" i="11" s="1"/>
  <c r="MT11" i="11" s="1"/>
  <c r="MT12" i="11" s="1"/>
  <c r="MT13" i="11" s="1"/>
  <c r="MT14" i="11" s="1"/>
  <c r="MT15" i="11" s="1"/>
  <c r="MT16" i="11" s="1"/>
  <c r="MT17" i="11" s="1"/>
  <c r="MT18" i="11" s="1"/>
  <c r="MT19" i="11" s="1"/>
  <c r="MT20" i="11" s="1"/>
  <c r="MT21" i="11" s="1"/>
  <c r="MT22" i="11" s="1"/>
  <c r="MT23" i="11" s="1"/>
  <c r="MT24" i="11" s="1"/>
  <c r="MT25" i="11" s="1"/>
  <c r="MT26" i="11" s="1"/>
  <c r="MT27" i="11" s="1"/>
  <c r="MT28" i="11" s="1"/>
  <c r="MT29" i="11" s="1"/>
  <c r="MT30" i="11" s="1"/>
  <c r="MT31" i="11" s="1"/>
  <c r="MT32" i="11" s="1"/>
  <c r="MT33" i="11" s="1"/>
  <c r="MT34" i="11" s="1"/>
  <c r="MT35" i="11" s="1"/>
  <c r="MT36" i="11" s="1"/>
  <c r="MT37" i="11" s="1"/>
  <c r="MT38" i="11" s="1"/>
  <c r="MT39" i="11" s="1"/>
  <c r="MT40" i="11" s="1"/>
  <c r="MT41" i="11" s="1"/>
  <c r="MT42" i="11" s="1"/>
  <c r="MT43" i="11" s="1"/>
  <c r="MT44" i="11" s="1"/>
  <c r="MT45" i="11" s="1"/>
  <c r="MT46" i="11" s="1"/>
  <c r="MT47" i="11" s="1"/>
  <c r="MT48" i="11" s="1"/>
  <c r="MT49" i="11" s="1"/>
  <c r="MT50" i="11" s="1"/>
  <c r="MT51" i="11" s="1"/>
  <c r="MT52" i="11" s="1"/>
  <c r="MT53" i="11" s="1"/>
  <c r="MT54" i="11" s="1"/>
  <c r="MT55" i="11" s="1"/>
  <c r="MT56" i="11" s="1"/>
  <c r="MT57" i="11" s="1"/>
  <c r="MT58" i="11" s="1"/>
  <c r="MT59" i="11" s="1"/>
  <c r="MT60" i="11" s="1"/>
  <c r="MT61" i="11" s="1"/>
  <c r="MT62" i="11" s="1"/>
  <c r="MT63" i="11" s="1"/>
  <c r="MS4" i="11"/>
  <c r="MS5" i="11" s="1"/>
  <c r="MS6" i="11" s="1"/>
  <c r="MS7" i="11" s="1"/>
  <c r="MS8" i="11" s="1"/>
  <c r="MS9" i="11" s="1"/>
  <c r="MS10" i="11" s="1"/>
  <c r="MS11" i="11" s="1"/>
  <c r="MS12" i="11" s="1"/>
  <c r="MS13" i="11" s="1"/>
  <c r="MS14" i="11" s="1"/>
  <c r="MS15" i="11" s="1"/>
  <c r="MS16" i="11" s="1"/>
  <c r="MS17" i="11" s="1"/>
  <c r="MS18" i="11" s="1"/>
  <c r="MS19" i="11" s="1"/>
  <c r="MS20" i="11" s="1"/>
  <c r="MS21" i="11" s="1"/>
  <c r="MS22" i="11" s="1"/>
  <c r="MS23" i="11" s="1"/>
  <c r="MS24" i="11" s="1"/>
  <c r="MS25" i="11" s="1"/>
  <c r="MS26" i="11" s="1"/>
  <c r="MS27" i="11" s="1"/>
  <c r="MS28" i="11" s="1"/>
  <c r="MS29" i="11" s="1"/>
  <c r="MS30" i="11" s="1"/>
  <c r="MS31" i="11" s="1"/>
  <c r="MS32" i="11" s="1"/>
  <c r="MS33" i="11" s="1"/>
  <c r="MS34" i="11" s="1"/>
  <c r="MS35" i="11" s="1"/>
  <c r="MS36" i="11" s="1"/>
  <c r="MS37" i="11" s="1"/>
  <c r="MS38" i="11" s="1"/>
  <c r="MS39" i="11" s="1"/>
  <c r="MS40" i="11" s="1"/>
  <c r="MS41" i="11" s="1"/>
  <c r="MS42" i="11" s="1"/>
  <c r="MS43" i="11" s="1"/>
  <c r="MS44" i="11" s="1"/>
  <c r="MS45" i="11" s="1"/>
  <c r="MS46" i="11" s="1"/>
  <c r="MS47" i="11" s="1"/>
  <c r="MS48" i="11" s="1"/>
  <c r="MS49" i="11" s="1"/>
  <c r="MS50" i="11" s="1"/>
  <c r="MS51" i="11" s="1"/>
  <c r="MS52" i="11" s="1"/>
  <c r="MS53" i="11" s="1"/>
  <c r="MS54" i="11" s="1"/>
  <c r="MS55" i="11" s="1"/>
  <c r="MS56" i="11" s="1"/>
  <c r="MS57" i="11" s="1"/>
  <c r="MS58" i="11" s="1"/>
  <c r="MS59" i="11" s="1"/>
  <c r="MS60" i="11" s="1"/>
  <c r="MS61" i="11" s="1"/>
  <c r="MS62" i="11" s="1"/>
  <c r="MS63" i="11" s="1"/>
  <c r="MR4" i="11"/>
  <c r="MR5" i="11" s="1"/>
  <c r="MR6" i="11" s="1"/>
  <c r="MR7" i="11" s="1"/>
  <c r="MR8" i="11" s="1"/>
  <c r="MR9" i="11" s="1"/>
  <c r="MR10" i="11" s="1"/>
  <c r="MR11" i="11" s="1"/>
  <c r="MR12" i="11" s="1"/>
  <c r="MR13" i="11" s="1"/>
  <c r="MR14" i="11" s="1"/>
  <c r="MR15" i="11" s="1"/>
  <c r="MR16" i="11" s="1"/>
  <c r="MR17" i="11" s="1"/>
  <c r="MR18" i="11" s="1"/>
  <c r="MR19" i="11" s="1"/>
  <c r="MR20" i="11" s="1"/>
  <c r="MR21" i="11" s="1"/>
  <c r="MR22" i="11" s="1"/>
  <c r="MR23" i="11" s="1"/>
  <c r="MR24" i="11" s="1"/>
  <c r="MR25" i="11" s="1"/>
  <c r="MR26" i="11" s="1"/>
  <c r="MR27" i="11" s="1"/>
  <c r="MR28" i="11" s="1"/>
  <c r="MR29" i="11" s="1"/>
  <c r="MR30" i="11" s="1"/>
  <c r="MR31" i="11" s="1"/>
  <c r="MR32" i="11" s="1"/>
  <c r="MR33" i="11" s="1"/>
  <c r="MR34" i="11" s="1"/>
  <c r="MR35" i="11" s="1"/>
  <c r="MR36" i="11" s="1"/>
  <c r="MR37" i="11" s="1"/>
  <c r="MR38" i="11" s="1"/>
  <c r="MR39" i="11" s="1"/>
  <c r="MR40" i="11" s="1"/>
  <c r="MR41" i="11" s="1"/>
  <c r="MR42" i="11" s="1"/>
  <c r="MR43" i="11" s="1"/>
  <c r="MR44" i="11" s="1"/>
  <c r="MR45" i="11" s="1"/>
  <c r="MR46" i="11" s="1"/>
  <c r="MR47" i="11" s="1"/>
  <c r="MR48" i="11" s="1"/>
  <c r="MR49" i="11" s="1"/>
  <c r="MR50" i="11" s="1"/>
  <c r="MR51" i="11" s="1"/>
  <c r="MR52" i="11" s="1"/>
  <c r="MR53" i="11" s="1"/>
  <c r="MR54" i="11" s="1"/>
  <c r="MR55" i="11" s="1"/>
  <c r="MR56" i="11" s="1"/>
  <c r="MR57" i="11" s="1"/>
  <c r="MR58" i="11" s="1"/>
  <c r="MR59" i="11" s="1"/>
  <c r="MR60" i="11" s="1"/>
  <c r="MR61" i="11" s="1"/>
  <c r="MR62" i="11" s="1"/>
  <c r="MR63" i="11" s="1"/>
  <c r="MQ4" i="11"/>
  <c r="MQ5" i="11" s="1"/>
  <c r="MQ6" i="11" s="1"/>
  <c r="MQ7" i="11" s="1"/>
  <c r="MQ8" i="11" s="1"/>
  <c r="MQ9" i="11" s="1"/>
  <c r="MQ10" i="11" s="1"/>
  <c r="MQ11" i="11" s="1"/>
  <c r="MQ12" i="11" s="1"/>
  <c r="MQ13" i="11" s="1"/>
  <c r="MQ14" i="11" s="1"/>
  <c r="MQ15" i="11" s="1"/>
  <c r="MQ16" i="11" s="1"/>
  <c r="MQ17" i="11" s="1"/>
  <c r="MQ18" i="11" s="1"/>
  <c r="MQ19" i="11" s="1"/>
  <c r="MQ20" i="11" s="1"/>
  <c r="MQ21" i="11" s="1"/>
  <c r="MQ22" i="11" s="1"/>
  <c r="MQ23" i="11" s="1"/>
  <c r="MQ24" i="11" s="1"/>
  <c r="MQ25" i="11" s="1"/>
  <c r="MQ26" i="11" s="1"/>
  <c r="MQ27" i="11" s="1"/>
  <c r="MQ28" i="11" s="1"/>
  <c r="MQ29" i="11" s="1"/>
  <c r="MQ30" i="11" s="1"/>
  <c r="MQ31" i="11" s="1"/>
  <c r="MQ32" i="11" s="1"/>
  <c r="MQ33" i="11" s="1"/>
  <c r="MQ34" i="11" s="1"/>
  <c r="MQ35" i="11" s="1"/>
  <c r="MQ36" i="11" s="1"/>
  <c r="MQ37" i="11" s="1"/>
  <c r="MQ38" i="11" s="1"/>
  <c r="MQ39" i="11" s="1"/>
  <c r="MQ40" i="11" s="1"/>
  <c r="MQ41" i="11" s="1"/>
  <c r="MQ42" i="11" s="1"/>
  <c r="MQ43" i="11" s="1"/>
  <c r="MQ44" i="11" s="1"/>
  <c r="MQ45" i="11" s="1"/>
  <c r="MQ46" i="11" s="1"/>
  <c r="MQ47" i="11" s="1"/>
  <c r="MQ48" i="11" s="1"/>
  <c r="MQ49" i="11" s="1"/>
  <c r="MQ50" i="11" s="1"/>
  <c r="MQ51" i="11" s="1"/>
  <c r="MQ52" i="11" s="1"/>
  <c r="MQ53" i="11" s="1"/>
  <c r="MQ54" i="11" s="1"/>
  <c r="MQ55" i="11" s="1"/>
  <c r="MQ56" i="11" s="1"/>
  <c r="MQ57" i="11" s="1"/>
  <c r="MQ58" i="11" s="1"/>
  <c r="MQ59" i="11" s="1"/>
  <c r="MQ60" i="11" s="1"/>
  <c r="MQ61" i="11" s="1"/>
  <c r="MQ62" i="11" s="1"/>
  <c r="MQ63" i="11" s="1"/>
  <c r="MP4" i="11"/>
  <c r="MP5" i="11" s="1"/>
  <c r="MP6" i="11" s="1"/>
  <c r="MP7" i="11" s="1"/>
  <c r="MP8" i="11" s="1"/>
  <c r="MP9" i="11" s="1"/>
  <c r="MP10" i="11" s="1"/>
  <c r="MP11" i="11" s="1"/>
  <c r="MP12" i="11" s="1"/>
  <c r="MP13" i="11" s="1"/>
  <c r="MP14" i="11" s="1"/>
  <c r="MP15" i="11" s="1"/>
  <c r="MP16" i="11" s="1"/>
  <c r="MP17" i="11" s="1"/>
  <c r="MP18" i="11" s="1"/>
  <c r="MP19" i="11" s="1"/>
  <c r="MP20" i="11" s="1"/>
  <c r="MP21" i="11" s="1"/>
  <c r="MP22" i="11" s="1"/>
  <c r="MP23" i="11" s="1"/>
  <c r="MP24" i="11" s="1"/>
  <c r="MP25" i="11" s="1"/>
  <c r="MP26" i="11" s="1"/>
  <c r="MP27" i="11" s="1"/>
  <c r="MP28" i="11" s="1"/>
  <c r="MP29" i="11" s="1"/>
  <c r="MP30" i="11" s="1"/>
  <c r="MP31" i="11" s="1"/>
  <c r="MP32" i="11" s="1"/>
  <c r="MP33" i="11" s="1"/>
  <c r="MP34" i="11" s="1"/>
  <c r="MP35" i="11" s="1"/>
  <c r="MP36" i="11" s="1"/>
  <c r="MP37" i="11" s="1"/>
  <c r="MP38" i="11" s="1"/>
  <c r="MP39" i="11" s="1"/>
  <c r="MP40" i="11" s="1"/>
  <c r="MP41" i="11" s="1"/>
  <c r="MP42" i="11" s="1"/>
  <c r="MP43" i="11" s="1"/>
  <c r="MP44" i="11" s="1"/>
  <c r="MP45" i="11" s="1"/>
  <c r="MP46" i="11" s="1"/>
  <c r="MP47" i="11" s="1"/>
  <c r="MP48" i="11" s="1"/>
  <c r="MP49" i="11" s="1"/>
  <c r="MP50" i="11" s="1"/>
  <c r="MP51" i="11" s="1"/>
  <c r="MP52" i="11" s="1"/>
  <c r="MP53" i="11" s="1"/>
  <c r="MP54" i="11" s="1"/>
  <c r="MP55" i="11" s="1"/>
  <c r="MP56" i="11" s="1"/>
  <c r="MP57" i="11" s="1"/>
  <c r="MP58" i="11" s="1"/>
  <c r="MP59" i="11" s="1"/>
  <c r="MP60" i="11" s="1"/>
  <c r="MP61" i="11" s="1"/>
  <c r="MP62" i="11" s="1"/>
  <c r="MP63" i="11" s="1"/>
  <c r="MO4" i="11"/>
  <c r="MO5" i="11" s="1"/>
  <c r="MO6" i="11" s="1"/>
  <c r="MO7" i="11" s="1"/>
  <c r="MO8" i="11" s="1"/>
  <c r="MO9" i="11" s="1"/>
  <c r="MO10" i="11" s="1"/>
  <c r="MO11" i="11" s="1"/>
  <c r="MO12" i="11" s="1"/>
  <c r="MO13" i="11" s="1"/>
  <c r="MO14" i="11" s="1"/>
  <c r="MO15" i="11" s="1"/>
  <c r="MO16" i="11" s="1"/>
  <c r="MO17" i="11" s="1"/>
  <c r="MO18" i="11" s="1"/>
  <c r="MO19" i="11" s="1"/>
  <c r="MO20" i="11" s="1"/>
  <c r="MO21" i="11" s="1"/>
  <c r="MO22" i="11" s="1"/>
  <c r="MO23" i="11" s="1"/>
  <c r="MO24" i="11" s="1"/>
  <c r="MO25" i="11" s="1"/>
  <c r="MO26" i="11" s="1"/>
  <c r="MO27" i="11" s="1"/>
  <c r="MO28" i="11" s="1"/>
  <c r="MO29" i="11" s="1"/>
  <c r="MO30" i="11" s="1"/>
  <c r="MO31" i="11" s="1"/>
  <c r="MO32" i="11" s="1"/>
  <c r="MO33" i="11" s="1"/>
  <c r="MO34" i="11" s="1"/>
  <c r="MO35" i="11" s="1"/>
  <c r="MO36" i="11" s="1"/>
  <c r="MO37" i="11" s="1"/>
  <c r="MO38" i="11" s="1"/>
  <c r="MO39" i="11" s="1"/>
  <c r="MO40" i="11" s="1"/>
  <c r="MO41" i="11" s="1"/>
  <c r="MO42" i="11" s="1"/>
  <c r="MO43" i="11" s="1"/>
  <c r="MO44" i="11" s="1"/>
  <c r="MO45" i="11" s="1"/>
  <c r="MO46" i="11" s="1"/>
  <c r="MO47" i="11" s="1"/>
  <c r="MO48" i="11" s="1"/>
  <c r="MO49" i="11" s="1"/>
  <c r="MO50" i="11" s="1"/>
  <c r="MO51" i="11" s="1"/>
  <c r="MO52" i="11" s="1"/>
  <c r="MO53" i="11" s="1"/>
  <c r="MO54" i="11" s="1"/>
  <c r="MO55" i="11" s="1"/>
  <c r="MO56" i="11" s="1"/>
  <c r="MO57" i="11" s="1"/>
  <c r="MO58" i="11" s="1"/>
  <c r="MO59" i="11" s="1"/>
  <c r="MO60" i="11" s="1"/>
  <c r="MO61" i="11" s="1"/>
  <c r="MO62" i="11" s="1"/>
  <c r="MO63" i="11" s="1"/>
  <c r="MN4" i="11"/>
  <c r="MN5" i="11" s="1"/>
  <c r="MN6" i="11" s="1"/>
  <c r="MN7" i="11" s="1"/>
  <c r="MN8" i="11" s="1"/>
  <c r="MN9" i="11" s="1"/>
  <c r="MN10" i="11" s="1"/>
  <c r="MN11" i="11" s="1"/>
  <c r="MN12" i="11" s="1"/>
  <c r="MN13" i="11" s="1"/>
  <c r="MN14" i="11" s="1"/>
  <c r="MN15" i="11" s="1"/>
  <c r="MN16" i="11" s="1"/>
  <c r="MN17" i="11" s="1"/>
  <c r="MN18" i="11" s="1"/>
  <c r="MN19" i="11" s="1"/>
  <c r="MN20" i="11" s="1"/>
  <c r="MN21" i="11" s="1"/>
  <c r="MN22" i="11" s="1"/>
  <c r="MN23" i="11" s="1"/>
  <c r="MN24" i="11" s="1"/>
  <c r="MN25" i="11" s="1"/>
  <c r="MN26" i="11" s="1"/>
  <c r="MN27" i="11" s="1"/>
  <c r="MN28" i="11" s="1"/>
  <c r="MN29" i="11" s="1"/>
  <c r="MN30" i="11" s="1"/>
  <c r="MN31" i="11" s="1"/>
  <c r="MN32" i="11" s="1"/>
  <c r="MN33" i="11" s="1"/>
  <c r="MN34" i="11" s="1"/>
  <c r="MN35" i="11" s="1"/>
  <c r="MN36" i="11" s="1"/>
  <c r="MN37" i="11" s="1"/>
  <c r="MN38" i="11" s="1"/>
  <c r="MN39" i="11" s="1"/>
  <c r="MN40" i="11" s="1"/>
  <c r="MN41" i="11" s="1"/>
  <c r="MN42" i="11" s="1"/>
  <c r="MN43" i="11" s="1"/>
  <c r="MN44" i="11" s="1"/>
  <c r="MN45" i="11" s="1"/>
  <c r="MN46" i="11" s="1"/>
  <c r="MN47" i="11" s="1"/>
  <c r="MN48" i="11" s="1"/>
  <c r="MN49" i="11" s="1"/>
  <c r="MN50" i="11" s="1"/>
  <c r="MN51" i="11" s="1"/>
  <c r="MN52" i="11" s="1"/>
  <c r="MN53" i="11" s="1"/>
  <c r="MN54" i="11" s="1"/>
  <c r="MN55" i="11" s="1"/>
  <c r="MN56" i="11" s="1"/>
  <c r="MN57" i="11" s="1"/>
  <c r="MN58" i="11" s="1"/>
  <c r="MN59" i="11" s="1"/>
  <c r="MN60" i="11" s="1"/>
  <c r="MN61" i="11" s="1"/>
  <c r="MN62" i="11" s="1"/>
  <c r="MN63" i="11" s="1"/>
  <c r="MM4" i="11"/>
  <c r="MM5" i="11" s="1"/>
  <c r="MM6" i="11" s="1"/>
  <c r="MM7" i="11" s="1"/>
  <c r="MM8" i="11" s="1"/>
  <c r="MM9" i="11" s="1"/>
  <c r="MM10" i="11" s="1"/>
  <c r="MM11" i="11" s="1"/>
  <c r="MM12" i="11" s="1"/>
  <c r="MM13" i="11" s="1"/>
  <c r="MM14" i="11" s="1"/>
  <c r="MM15" i="11" s="1"/>
  <c r="MM16" i="11" s="1"/>
  <c r="MM17" i="11" s="1"/>
  <c r="MM18" i="11" s="1"/>
  <c r="MM19" i="11" s="1"/>
  <c r="MM20" i="11" s="1"/>
  <c r="MM21" i="11" s="1"/>
  <c r="MM22" i="11" s="1"/>
  <c r="MM23" i="11" s="1"/>
  <c r="MM24" i="11" s="1"/>
  <c r="MM25" i="11" s="1"/>
  <c r="MM26" i="11" s="1"/>
  <c r="MM27" i="11" s="1"/>
  <c r="MM28" i="11" s="1"/>
  <c r="MM29" i="11" s="1"/>
  <c r="MM30" i="11" s="1"/>
  <c r="MM31" i="11" s="1"/>
  <c r="MM32" i="11" s="1"/>
  <c r="MM33" i="11" s="1"/>
  <c r="MM34" i="11" s="1"/>
  <c r="MM35" i="11" s="1"/>
  <c r="MM36" i="11" s="1"/>
  <c r="MM37" i="11" s="1"/>
  <c r="MM38" i="11" s="1"/>
  <c r="MM39" i="11" s="1"/>
  <c r="MM40" i="11" s="1"/>
  <c r="MM41" i="11" s="1"/>
  <c r="MM42" i="11" s="1"/>
  <c r="MM43" i="11" s="1"/>
  <c r="MM44" i="11" s="1"/>
  <c r="MM45" i="11" s="1"/>
  <c r="MM46" i="11" s="1"/>
  <c r="MM47" i="11" s="1"/>
  <c r="MM48" i="11" s="1"/>
  <c r="MM49" i="11" s="1"/>
  <c r="MM50" i="11" s="1"/>
  <c r="MM51" i="11" s="1"/>
  <c r="MM52" i="11" s="1"/>
  <c r="MM53" i="11" s="1"/>
  <c r="MM54" i="11" s="1"/>
  <c r="MM55" i="11" s="1"/>
  <c r="MM56" i="11" s="1"/>
  <c r="MM57" i="11" s="1"/>
  <c r="MM58" i="11" s="1"/>
  <c r="MM59" i="11" s="1"/>
  <c r="MM60" i="11" s="1"/>
  <c r="MM61" i="11" s="1"/>
  <c r="MM62" i="11" s="1"/>
  <c r="MM63" i="11" s="1"/>
  <c r="ML4" i="11"/>
  <c r="ML5" i="11" s="1"/>
  <c r="ML6" i="11" s="1"/>
  <c r="ML7" i="11" s="1"/>
  <c r="ML8" i="11" s="1"/>
  <c r="ML9" i="11" s="1"/>
  <c r="ML10" i="11" s="1"/>
  <c r="ML11" i="11" s="1"/>
  <c r="ML12" i="11" s="1"/>
  <c r="ML13" i="11" s="1"/>
  <c r="ML14" i="11" s="1"/>
  <c r="ML15" i="11" s="1"/>
  <c r="ML16" i="11" s="1"/>
  <c r="ML17" i="11" s="1"/>
  <c r="ML18" i="11" s="1"/>
  <c r="ML19" i="11" s="1"/>
  <c r="ML20" i="11" s="1"/>
  <c r="ML21" i="11" s="1"/>
  <c r="ML22" i="11" s="1"/>
  <c r="ML23" i="11" s="1"/>
  <c r="ML24" i="11" s="1"/>
  <c r="ML25" i="11" s="1"/>
  <c r="ML26" i="11" s="1"/>
  <c r="ML27" i="11" s="1"/>
  <c r="ML28" i="11" s="1"/>
  <c r="ML29" i="11" s="1"/>
  <c r="ML30" i="11" s="1"/>
  <c r="ML31" i="11" s="1"/>
  <c r="ML32" i="11" s="1"/>
  <c r="ML33" i="11" s="1"/>
  <c r="ML34" i="11" s="1"/>
  <c r="ML35" i="11" s="1"/>
  <c r="ML36" i="11" s="1"/>
  <c r="ML37" i="11" s="1"/>
  <c r="ML38" i="11" s="1"/>
  <c r="ML39" i="11" s="1"/>
  <c r="ML40" i="11" s="1"/>
  <c r="ML41" i="11" s="1"/>
  <c r="ML42" i="11" s="1"/>
  <c r="ML43" i="11" s="1"/>
  <c r="ML44" i="11" s="1"/>
  <c r="ML45" i="11" s="1"/>
  <c r="ML46" i="11" s="1"/>
  <c r="ML47" i="11" s="1"/>
  <c r="ML48" i="11" s="1"/>
  <c r="ML49" i="11" s="1"/>
  <c r="ML50" i="11" s="1"/>
  <c r="ML51" i="11" s="1"/>
  <c r="ML52" i="11" s="1"/>
  <c r="ML53" i="11" s="1"/>
  <c r="ML54" i="11" s="1"/>
  <c r="ML55" i="11" s="1"/>
  <c r="ML56" i="11" s="1"/>
  <c r="ML57" i="11" s="1"/>
  <c r="ML58" i="11" s="1"/>
  <c r="ML59" i="11" s="1"/>
  <c r="ML60" i="11" s="1"/>
  <c r="ML61" i="11" s="1"/>
  <c r="ML62" i="11" s="1"/>
  <c r="ML63" i="11" s="1"/>
  <c r="MK4" i="11"/>
  <c r="MK5" i="11" s="1"/>
  <c r="MK6" i="11" s="1"/>
  <c r="MK7" i="11" s="1"/>
  <c r="MK8" i="11" s="1"/>
  <c r="MK9" i="11" s="1"/>
  <c r="MK10" i="11" s="1"/>
  <c r="MK11" i="11" s="1"/>
  <c r="MK12" i="11" s="1"/>
  <c r="MK13" i="11" s="1"/>
  <c r="MK14" i="11" s="1"/>
  <c r="MK15" i="11" s="1"/>
  <c r="MK16" i="11" s="1"/>
  <c r="MK17" i="11" s="1"/>
  <c r="MK18" i="11" s="1"/>
  <c r="MK19" i="11" s="1"/>
  <c r="MK20" i="11" s="1"/>
  <c r="MK21" i="11" s="1"/>
  <c r="MK22" i="11" s="1"/>
  <c r="MK23" i="11" s="1"/>
  <c r="MK24" i="11" s="1"/>
  <c r="MK25" i="11" s="1"/>
  <c r="MK26" i="11" s="1"/>
  <c r="MK27" i="11" s="1"/>
  <c r="MK28" i="11" s="1"/>
  <c r="MK29" i="11" s="1"/>
  <c r="MK30" i="11" s="1"/>
  <c r="MK31" i="11" s="1"/>
  <c r="MK32" i="11" s="1"/>
  <c r="MK33" i="11" s="1"/>
  <c r="MK34" i="11" s="1"/>
  <c r="MK35" i="11" s="1"/>
  <c r="MK36" i="11" s="1"/>
  <c r="MK37" i="11" s="1"/>
  <c r="MK38" i="11" s="1"/>
  <c r="MK39" i="11" s="1"/>
  <c r="MK40" i="11" s="1"/>
  <c r="MK41" i="11" s="1"/>
  <c r="MK42" i="11" s="1"/>
  <c r="MK43" i="11" s="1"/>
  <c r="MK44" i="11" s="1"/>
  <c r="MK45" i="11" s="1"/>
  <c r="MK46" i="11" s="1"/>
  <c r="MK47" i="11" s="1"/>
  <c r="MK48" i="11" s="1"/>
  <c r="MK49" i="11" s="1"/>
  <c r="MK50" i="11" s="1"/>
  <c r="MK51" i="11" s="1"/>
  <c r="MK52" i="11" s="1"/>
  <c r="MK53" i="11" s="1"/>
  <c r="MK54" i="11" s="1"/>
  <c r="MK55" i="11" s="1"/>
  <c r="MK56" i="11" s="1"/>
  <c r="MK57" i="11" s="1"/>
  <c r="MK58" i="11" s="1"/>
  <c r="MK59" i="11" s="1"/>
  <c r="MK60" i="11" s="1"/>
  <c r="MK61" i="11" s="1"/>
  <c r="MK62" i="11" s="1"/>
  <c r="MK63" i="11" s="1"/>
  <c r="MJ4" i="11"/>
  <c r="MJ5" i="11" s="1"/>
  <c r="MJ6" i="11" s="1"/>
  <c r="MJ7" i="11" s="1"/>
  <c r="MJ8" i="11" s="1"/>
  <c r="MJ9" i="11" s="1"/>
  <c r="MJ10" i="11" s="1"/>
  <c r="MJ11" i="11" s="1"/>
  <c r="MJ12" i="11" s="1"/>
  <c r="MJ13" i="11" s="1"/>
  <c r="MJ14" i="11" s="1"/>
  <c r="MJ15" i="11" s="1"/>
  <c r="MJ16" i="11" s="1"/>
  <c r="MJ17" i="11" s="1"/>
  <c r="MJ18" i="11" s="1"/>
  <c r="MJ19" i="11" s="1"/>
  <c r="MJ20" i="11" s="1"/>
  <c r="MJ21" i="11" s="1"/>
  <c r="MJ22" i="11" s="1"/>
  <c r="MJ23" i="11" s="1"/>
  <c r="MJ24" i="11" s="1"/>
  <c r="MJ25" i="11" s="1"/>
  <c r="MJ26" i="11" s="1"/>
  <c r="MJ27" i="11" s="1"/>
  <c r="MJ28" i="11" s="1"/>
  <c r="MJ29" i="11" s="1"/>
  <c r="MJ30" i="11" s="1"/>
  <c r="MJ31" i="11" s="1"/>
  <c r="MJ32" i="11" s="1"/>
  <c r="MJ33" i="11" s="1"/>
  <c r="MJ34" i="11" s="1"/>
  <c r="MJ35" i="11" s="1"/>
  <c r="MJ36" i="11" s="1"/>
  <c r="MJ37" i="11" s="1"/>
  <c r="MJ38" i="11" s="1"/>
  <c r="MJ39" i="11" s="1"/>
  <c r="MJ40" i="11" s="1"/>
  <c r="MJ41" i="11" s="1"/>
  <c r="MJ42" i="11" s="1"/>
  <c r="MJ43" i="11" s="1"/>
  <c r="MJ44" i="11" s="1"/>
  <c r="MJ45" i="11" s="1"/>
  <c r="MJ46" i="11" s="1"/>
  <c r="MJ47" i="11" s="1"/>
  <c r="MJ48" i="11" s="1"/>
  <c r="MJ49" i="11" s="1"/>
  <c r="MJ50" i="11" s="1"/>
  <c r="MJ51" i="11" s="1"/>
  <c r="MJ52" i="11" s="1"/>
  <c r="MJ53" i="11" s="1"/>
  <c r="MJ54" i="11" s="1"/>
  <c r="MJ55" i="11" s="1"/>
  <c r="MJ56" i="11" s="1"/>
  <c r="MJ57" i="11" s="1"/>
  <c r="MJ58" i="11" s="1"/>
  <c r="MJ59" i="11" s="1"/>
  <c r="MJ60" i="11" s="1"/>
  <c r="MJ61" i="11" s="1"/>
  <c r="MJ62" i="11" s="1"/>
  <c r="MJ63" i="11" s="1"/>
  <c r="MI4" i="11"/>
  <c r="MI5" i="11" s="1"/>
  <c r="MI6" i="11" s="1"/>
  <c r="MI7" i="11" s="1"/>
  <c r="MI8" i="11" s="1"/>
  <c r="MI9" i="11" s="1"/>
  <c r="MI10" i="11" s="1"/>
  <c r="MI11" i="11" s="1"/>
  <c r="MI12" i="11" s="1"/>
  <c r="MI13" i="11" s="1"/>
  <c r="MI14" i="11" s="1"/>
  <c r="MI15" i="11" s="1"/>
  <c r="MI16" i="11" s="1"/>
  <c r="MI17" i="11" s="1"/>
  <c r="MI18" i="11" s="1"/>
  <c r="MI19" i="11" s="1"/>
  <c r="MI20" i="11" s="1"/>
  <c r="MI21" i="11" s="1"/>
  <c r="MI22" i="11" s="1"/>
  <c r="MI23" i="11" s="1"/>
  <c r="MI24" i="11" s="1"/>
  <c r="MI25" i="11" s="1"/>
  <c r="MI26" i="11" s="1"/>
  <c r="MI27" i="11" s="1"/>
  <c r="MI28" i="11" s="1"/>
  <c r="MI29" i="11" s="1"/>
  <c r="MI30" i="11" s="1"/>
  <c r="MI31" i="11" s="1"/>
  <c r="MI32" i="11" s="1"/>
  <c r="MI33" i="11" s="1"/>
  <c r="MI34" i="11" s="1"/>
  <c r="MI35" i="11" s="1"/>
  <c r="MI36" i="11" s="1"/>
  <c r="MI37" i="11" s="1"/>
  <c r="MI38" i="11" s="1"/>
  <c r="MI39" i="11" s="1"/>
  <c r="MI40" i="11" s="1"/>
  <c r="MI41" i="11" s="1"/>
  <c r="MI42" i="11" s="1"/>
  <c r="MI43" i="11" s="1"/>
  <c r="MI44" i="11" s="1"/>
  <c r="MI45" i="11" s="1"/>
  <c r="MI46" i="11" s="1"/>
  <c r="MI47" i="11" s="1"/>
  <c r="MI48" i="11" s="1"/>
  <c r="MI49" i="11" s="1"/>
  <c r="MI50" i="11" s="1"/>
  <c r="MI51" i="11" s="1"/>
  <c r="MI52" i="11" s="1"/>
  <c r="MI53" i="11" s="1"/>
  <c r="MI54" i="11" s="1"/>
  <c r="MI55" i="11" s="1"/>
  <c r="MI56" i="11" s="1"/>
  <c r="MI57" i="11" s="1"/>
  <c r="MI58" i="11" s="1"/>
  <c r="MI59" i="11" s="1"/>
  <c r="MI60" i="11" s="1"/>
  <c r="MI61" i="11" s="1"/>
  <c r="MI62" i="11" s="1"/>
  <c r="MI63" i="11" s="1"/>
  <c r="MH4" i="11"/>
  <c r="MH5" i="11" s="1"/>
  <c r="MH6" i="11" s="1"/>
  <c r="MH7" i="11" s="1"/>
  <c r="MH8" i="11" s="1"/>
  <c r="MH9" i="11" s="1"/>
  <c r="MH10" i="11" s="1"/>
  <c r="MH11" i="11" s="1"/>
  <c r="MH12" i="11" s="1"/>
  <c r="MH13" i="11" s="1"/>
  <c r="MH14" i="11" s="1"/>
  <c r="MH15" i="11" s="1"/>
  <c r="MH16" i="11" s="1"/>
  <c r="MH17" i="11" s="1"/>
  <c r="MH18" i="11" s="1"/>
  <c r="MH19" i="11" s="1"/>
  <c r="MH20" i="11" s="1"/>
  <c r="MH21" i="11" s="1"/>
  <c r="MH22" i="11" s="1"/>
  <c r="MH23" i="11" s="1"/>
  <c r="MH24" i="11" s="1"/>
  <c r="MH25" i="11" s="1"/>
  <c r="MH26" i="11" s="1"/>
  <c r="MH27" i="11" s="1"/>
  <c r="MH28" i="11" s="1"/>
  <c r="MH29" i="11" s="1"/>
  <c r="MH30" i="11" s="1"/>
  <c r="MH31" i="11" s="1"/>
  <c r="MH32" i="11" s="1"/>
  <c r="MH33" i="11" s="1"/>
  <c r="MH34" i="11" s="1"/>
  <c r="MH35" i="11" s="1"/>
  <c r="MH36" i="11" s="1"/>
  <c r="MH37" i="11" s="1"/>
  <c r="MH38" i="11" s="1"/>
  <c r="MH39" i="11" s="1"/>
  <c r="MH40" i="11" s="1"/>
  <c r="MH41" i="11" s="1"/>
  <c r="MH42" i="11" s="1"/>
  <c r="MH43" i="11" s="1"/>
  <c r="MH44" i="11" s="1"/>
  <c r="MH45" i="11" s="1"/>
  <c r="MH46" i="11" s="1"/>
  <c r="MH47" i="11" s="1"/>
  <c r="MH48" i="11" s="1"/>
  <c r="MH49" i="11" s="1"/>
  <c r="MH50" i="11" s="1"/>
  <c r="MH51" i="11" s="1"/>
  <c r="MH52" i="11" s="1"/>
  <c r="MH53" i="11" s="1"/>
  <c r="MH54" i="11" s="1"/>
  <c r="MH55" i="11" s="1"/>
  <c r="MH56" i="11" s="1"/>
  <c r="MH57" i="11" s="1"/>
  <c r="MH58" i="11" s="1"/>
  <c r="MH59" i="11" s="1"/>
  <c r="MH60" i="11" s="1"/>
  <c r="MH61" i="11" s="1"/>
  <c r="MH62" i="11" s="1"/>
  <c r="MH63" i="11" s="1"/>
  <c r="MG4" i="11"/>
  <c r="MG5" i="11" s="1"/>
  <c r="MG6" i="11" s="1"/>
  <c r="MG7" i="11" s="1"/>
  <c r="MG8" i="11" s="1"/>
  <c r="MG9" i="11" s="1"/>
  <c r="MG10" i="11" s="1"/>
  <c r="MG11" i="11" s="1"/>
  <c r="MG12" i="11" s="1"/>
  <c r="MG13" i="11" s="1"/>
  <c r="MG14" i="11" s="1"/>
  <c r="MG15" i="11" s="1"/>
  <c r="MG16" i="11" s="1"/>
  <c r="MG17" i="11" s="1"/>
  <c r="MG18" i="11" s="1"/>
  <c r="MG19" i="11" s="1"/>
  <c r="MG20" i="11" s="1"/>
  <c r="MG21" i="11" s="1"/>
  <c r="MG22" i="11" s="1"/>
  <c r="MG23" i="11" s="1"/>
  <c r="MG24" i="11" s="1"/>
  <c r="MG25" i="11" s="1"/>
  <c r="MG26" i="11" s="1"/>
  <c r="MG27" i="11" s="1"/>
  <c r="MG28" i="11" s="1"/>
  <c r="MG29" i="11" s="1"/>
  <c r="MG30" i="11" s="1"/>
  <c r="MG31" i="11" s="1"/>
  <c r="MG32" i="11" s="1"/>
  <c r="MG33" i="11" s="1"/>
  <c r="MG34" i="11" s="1"/>
  <c r="MG35" i="11" s="1"/>
  <c r="MG36" i="11" s="1"/>
  <c r="MG37" i="11" s="1"/>
  <c r="MG38" i="11" s="1"/>
  <c r="MG39" i="11" s="1"/>
  <c r="MG40" i="11" s="1"/>
  <c r="MG41" i="11" s="1"/>
  <c r="MG42" i="11" s="1"/>
  <c r="MG43" i="11" s="1"/>
  <c r="MG44" i="11" s="1"/>
  <c r="MG45" i="11" s="1"/>
  <c r="MG46" i="11" s="1"/>
  <c r="MG47" i="11" s="1"/>
  <c r="MG48" i="11" s="1"/>
  <c r="MG49" i="11" s="1"/>
  <c r="MG50" i="11" s="1"/>
  <c r="MG51" i="11" s="1"/>
  <c r="MG52" i="11" s="1"/>
  <c r="MG53" i="11" s="1"/>
  <c r="MG54" i="11" s="1"/>
  <c r="MG55" i="11" s="1"/>
  <c r="MG56" i="11" s="1"/>
  <c r="MG57" i="11" s="1"/>
  <c r="MG58" i="11" s="1"/>
  <c r="MG59" i="11" s="1"/>
  <c r="MG60" i="11" s="1"/>
  <c r="MG61" i="11" s="1"/>
  <c r="MG62" i="11" s="1"/>
  <c r="MG63" i="11" s="1"/>
  <c r="MF4" i="11"/>
  <c r="MF5" i="11" s="1"/>
  <c r="MF6" i="11" s="1"/>
  <c r="MF7" i="11" s="1"/>
  <c r="MF8" i="11" s="1"/>
  <c r="MF9" i="11" s="1"/>
  <c r="MF10" i="11" s="1"/>
  <c r="MF11" i="11" s="1"/>
  <c r="MF12" i="11" s="1"/>
  <c r="MF13" i="11" s="1"/>
  <c r="MF14" i="11" s="1"/>
  <c r="MF15" i="11" s="1"/>
  <c r="MF16" i="11" s="1"/>
  <c r="MF17" i="11" s="1"/>
  <c r="MF18" i="11" s="1"/>
  <c r="MF19" i="11" s="1"/>
  <c r="MF20" i="11" s="1"/>
  <c r="MF21" i="11" s="1"/>
  <c r="MF22" i="11" s="1"/>
  <c r="MF23" i="11" s="1"/>
  <c r="MF24" i="11" s="1"/>
  <c r="MF25" i="11" s="1"/>
  <c r="MF26" i="11" s="1"/>
  <c r="MF27" i="11" s="1"/>
  <c r="MF28" i="11" s="1"/>
  <c r="MF29" i="11" s="1"/>
  <c r="MF30" i="11" s="1"/>
  <c r="MF31" i="11" s="1"/>
  <c r="MF32" i="11" s="1"/>
  <c r="MF33" i="11" s="1"/>
  <c r="MF34" i="11" s="1"/>
  <c r="MF35" i="11" s="1"/>
  <c r="MF36" i="11" s="1"/>
  <c r="MF37" i="11" s="1"/>
  <c r="MF38" i="11" s="1"/>
  <c r="MF39" i="11" s="1"/>
  <c r="MF40" i="11" s="1"/>
  <c r="MF41" i="11" s="1"/>
  <c r="MF42" i="11" s="1"/>
  <c r="MF43" i="11" s="1"/>
  <c r="MF44" i="11" s="1"/>
  <c r="MF45" i="11" s="1"/>
  <c r="MF46" i="11" s="1"/>
  <c r="MF47" i="11" s="1"/>
  <c r="MF48" i="11" s="1"/>
  <c r="MF49" i="11" s="1"/>
  <c r="MF50" i="11" s="1"/>
  <c r="MF51" i="11" s="1"/>
  <c r="MF52" i="11" s="1"/>
  <c r="MF53" i="11" s="1"/>
  <c r="MF54" i="11" s="1"/>
  <c r="MF55" i="11" s="1"/>
  <c r="MF56" i="11" s="1"/>
  <c r="MF57" i="11" s="1"/>
  <c r="MF58" i="11" s="1"/>
  <c r="MF59" i="11" s="1"/>
  <c r="MF60" i="11" s="1"/>
  <c r="MF61" i="11" s="1"/>
  <c r="MF62" i="11" s="1"/>
  <c r="MF63" i="11" s="1"/>
  <c r="ME4" i="11"/>
  <c r="ME5" i="11" s="1"/>
  <c r="ME6" i="11" s="1"/>
  <c r="ME7" i="11" s="1"/>
  <c r="ME8" i="11" s="1"/>
  <c r="ME9" i="11" s="1"/>
  <c r="ME10" i="11" s="1"/>
  <c r="ME11" i="11" s="1"/>
  <c r="ME12" i="11" s="1"/>
  <c r="ME13" i="11" s="1"/>
  <c r="ME14" i="11" s="1"/>
  <c r="ME15" i="11" s="1"/>
  <c r="ME16" i="11" s="1"/>
  <c r="ME17" i="11" s="1"/>
  <c r="ME18" i="11" s="1"/>
  <c r="ME19" i="11" s="1"/>
  <c r="ME20" i="11" s="1"/>
  <c r="ME21" i="11" s="1"/>
  <c r="ME22" i="11" s="1"/>
  <c r="ME23" i="11" s="1"/>
  <c r="ME24" i="11" s="1"/>
  <c r="ME25" i="11" s="1"/>
  <c r="ME26" i="11" s="1"/>
  <c r="ME27" i="11" s="1"/>
  <c r="ME28" i="11" s="1"/>
  <c r="ME29" i="11" s="1"/>
  <c r="ME30" i="11" s="1"/>
  <c r="ME31" i="11" s="1"/>
  <c r="ME32" i="11" s="1"/>
  <c r="ME33" i="11" s="1"/>
  <c r="ME34" i="11" s="1"/>
  <c r="ME35" i="11" s="1"/>
  <c r="ME36" i="11" s="1"/>
  <c r="ME37" i="11" s="1"/>
  <c r="ME38" i="11" s="1"/>
  <c r="ME39" i="11" s="1"/>
  <c r="ME40" i="11" s="1"/>
  <c r="ME41" i="11" s="1"/>
  <c r="ME42" i="11" s="1"/>
  <c r="ME43" i="11" s="1"/>
  <c r="ME44" i="11" s="1"/>
  <c r="ME45" i="11" s="1"/>
  <c r="ME46" i="11" s="1"/>
  <c r="ME47" i="11" s="1"/>
  <c r="ME48" i="11" s="1"/>
  <c r="ME49" i="11" s="1"/>
  <c r="ME50" i="11" s="1"/>
  <c r="ME51" i="11" s="1"/>
  <c r="ME52" i="11" s="1"/>
  <c r="ME53" i="11" s="1"/>
  <c r="ME54" i="11" s="1"/>
  <c r="ME55" i="11" s="1"/>
  <c r="ME56" i="11" s="1"/>
  <c r="ME57" i="11" s="1"/>
  <c r="ME58" i="11" s="1"/>
  <c r="ME59" i="11" s="1"/>
  <c r="ME60" i="11" s="1"/>
  <c r="ME61" i="11" s="1"/>
  <c r="ME62" i="11" s="1"/>
  <c r="ME63" i="11" s="1"/>
  <c r="MD4" i="11"/>
  <c r="MD5" i="11" s="1"/>
  <c r="MD6" i="11" s="1"/>
  <c r="MD7" i="11" s="1"/>
  <c r="MD8" i="11" s="1"/>
  <c r="MD9" i="11" s="1"/>
  <c r="MD10" i="11" s="1"/>
  <c r="MD11" i="11" s="1"/>
  <c r="MD12" i="11" s="1"/>
  <c r="MD13" i="11" s="1"/>
  <c r="MD14" i="11" s="1"/>
  <c r="MD15" i="11" s="1"/>
  <c r="MD16" i="11" s="1"/>
  <c r="MD17" i="11" s="1"/>
  <c r="MD18" i="11" s="1"/>
  <c r="MD19" i="11" s="1"/>
  <c r="MD20" i="11" s="1"/>
  <c r="MD21" i="11" s="1"/>
  <c r="MD22" i="11" s="1"/>
  <c r="MD23" i="11" s="1"/>
  <c r="MD24" i="11" s="1"/>
  <c r="MD25" i="11" s="1"/>
  <c r="MD26" i="11" s="1"/>
  <c r="MD27" i="11" s="1"/>
  <c r="MD28" i="11" s="1"/>
  <c r="MD29" i="11" s="1"/>
  <c r="MD30" i="11" s="1"/>
  <c r="MD31" i="11" s="1"/>
  <c r="MD32" i="11" s="1"/>
  <c r="MD33" i="11" s="1"/>
  <c r="MD34" i="11" s="1"/>
  <c r="MD35" i="11" s="1"/>
  <c r="MD36" i="11" s="1"/>
  <c r="MD37" i="11" s="1"/>
  <c r="MD38" i="11" s="1"/>
  <c r="MD39" i="11" s="1"/>
  <c r="MD40" i="11" s="1"/>
  <c r="MD41" i="11" s="1"/>
  <c r="MD42" i="11" s="1"/>
  <c r="MD43" i="11" s="1"/>
  <c r="MD44" i="11" s="1"/>
  <c r="MD45" i="11" s="1"/>
  <c r="MD46" i="11" s="1"/>
  <c r="MD47" i="11" s="1"/>
  <c r="MD48" i="11" s="1"/>
  <c r="MD49" i="11" s="1"/>
  <c r="MD50" i="11" s="1"/>
  <c r="MD51" i="11" s="1"/>
  <c r="MD52" i="11" s="1"/>
  <c r="MD53" i="11" s="1"/>
  <c r="MD54" i="11" s="1"/>
  <c r="MD55" i="11" s="1"/>
  <c r="MD56" i="11" s="1"/>
  <c r="MD57" i="11" s="1"/>
  <c r="MD58" i="11" s="1"/>
  <c r="MD59" i="11" s="1"/>
  <c r="MD60" i="11" s="1"/>
  <c r="MD61" i="11" s="1"/>
  <c r="MD62" i="11" s="1"/>
  <c r="MD63" i="11" s="1"/>
  <c r="MC4" i="11"/>
  <c r="MC5" i="11" s="1"/>
  <c r="MC6" i="11" s="1"/>
  <c r="MC7" i="11" s="1"/>
  <c r="MC8" i="11" s="1"/>
  <c r="MC9" i="11" s="1"/>
  <c r="MC10" i="11" s="1"/>
  <c r="MC11" i="11" s="1"/>
  <c r="MC12" i="11" s="1"/>
  <c r="MC13" i="11" s="1"/>
  <c r="MC14" i="11" s="1"/>
  <c r="MC15" i="11" s="1"/>
  <c r="MC16" i="11" s="1"/>
  <c r="MC17" i="11" s="1"/>
  <c r="MC18" i="11" s="1"/>
  <c r="MC19" i="11" s="1"/>
  <c r="MC20" i="11" s="1"/>
  <c r="MC21" i="11" s="1"/>
  <c r="MC22" i="11" s="1"/>
  <c r="MC23" i="11" s="1"/>
  <c r="MC24" i="11" s="1"/>
  <c r="MC25" i="11" s="1"/>
  <c r="MC26" i="11" s="1"/>
  <c r="MC27" i="11" s="1"/>
  <c r="MC28" i="11" s="1"/>
  <c r="MC29" i="11" s="1"/>
  <c r="MC30" i="11" s="1"/>
  <c r="MC31" i="11" s="1"/>
  <c r="MC32" i="11" s="1"/>
  <c r="MC33" i="11" s="1"/>
  <c r="MC34" i="11" s="1"/>
  <c r="MC35" i="11" s="1"/>
  <c r="MC36" i="11" s="1"/>
  <c r="MC37" i="11" s="1"/>
  <c r="MC38" i="11" s="1"/>
  <c r="MC39" i="11" s="1"/>
  <c r="MC40" i="11" s="1"/>
  <c r="MC41" i="11" s="1"/>
  <c r="MC42" i="11" s="1"/>
  <c r="MC43" i="11" s="1"/>
  <c r="MC44" i="11" s="1"/>
  <c r="MC45" i="11" s="1"/>
  <c r="MC46" i="11" s="1"/>
  <c r="MC47" i="11" s="1"/>
  <c r="MC48" i="11" s="1"/>
  <c r="MC49" i="11" s="1"/>
  <c r="MC50" i="11" s="1"/>
  <c r="MC51" i="11" s="1"/>
  <c r="MC52" i="11" s="1"/>
  <c r="MC53" i="11" s="1"/>
  <c r="MC54" i="11" s="1"/>
  <c r="MC55" i="11" s="1"/>
  <c r="MC56" i="11" s="1"/>
  <c r="MC57" i="11" s="1"/>
  <c r="MC58" i="11" s="1"/>
  <c r="MC59" i="11" s="1"/>
  <c r="MC60" i="11" s="1"/>
  <c r="MC61" i="11" s="1"/>
  <c r="MC62" i="11" s="1"/>
  <c r="MC63" i="11" s="1"/>
  <c r="MB4" i="11"/>
  <c r="MB5" i="11" s="1"/>
  <c r="MB6" i="11" s="1"/>
  <c r="MB7" i="11" s="1"/>
  <c r="MB8" i="11" s="1"/>
  <c r="MB9" i="11" s="1"/>
  <c r="MB10" i="11" s="1"/>
  <c r="MB11" i="11" s="1"/>
  <c r="MB12" i="11" s="1"/>
  <c r="MB13" i="11" s="1"/>
  <c r="MB14" i="11" s="1"/>
  <c r="MB15" i="11" s="1"/>
  <c r="MB16" i="11" s="1"/>
  <c r="MB17" i="11" s="1"/>
  <c r="MB18" i="11" s="1"/>
  <c r="MB19" i="11" s="1"/>
  <c r="MB20" i="11" s="1"/>
  <c r="MB21" i="11" s="1"/>
  <c r="MB22" i="11" s="1"/>
  <c r="MB23" i="11" s="1"/>
  <c r="MB24" i="11" s="1"/>
  <c r="MB25" i="11" s="1"/>
  <c r="MB26" i="11" s="1"/>
  <c r="MB27" i="11" s="1"/>
  <c r="MB28" i="11" s="1"/>
  <c r="MB29" i="11" s="1"/>
  <c r="MB30" i="11" s="1"/>
  <c r="MB31" i="11" s="1"/>
  <c r="MB32" i="11" s="1"/>
  <c r="MB33" i="11" s="1"/>
  <c r="MB34" i="11" s="1"/>
  <c r="MB35" i="11" s="1"/>
  <c r="MB36" i="11" s="1"/>
  <c r="MB37" i="11" s="1"/>
  <c r="MB38" i="11" s="1"/>
  <c r="MB39" i="11" s="1"/>
  <c r="MB40" i="11" s="1"/>
  <c r="MB41" i="11" s="1"/>
  <c r="MB42" i="11" s="1"/>
  <c r="MB43" i="11" s="1"/>
  <c r="MB44" i="11" s="1"/>
  <c r="MB45" i="11" s="1"/>
  <c r="MB46" i="11" s="1"/>
  <c r="MB47" i="11" s="1"/>
  <c r="MB48" i="11" s="1"/>
  <c r="MB49" i="11" s="1"/>
  <c r="MB50" i="11" s="1"/>
  <c r="MB51" i="11" s="1"/>
  <c r="MB52" i="11" s="1"/>
  <c r="MB53" i="11" s="1"/>
  <c r="MB54" i="11" s="1"/>
  <c r="MB55" i="11" s="1"/>
  <c r="MB56" i="11" s="1"/>
  <c r="MB57" i="11" s="1"/>
  <c r="MB58" i="11" s="1"/>
  <c r="MB59" i="11" s="1"/>
  <c r="MB60" i="11" s="1"/>
  <c r="MB61" i="11" s="1"/>
  <c r="MB62" i="11" s="1"/>
  <c r="MB63" i="11" s="1"/>
  <c r="MA4" i="11"/>
  <c r="MA5" i="11" s="1"/>
  <c r="MA6" i="11" s="1"/>
  <c r="MA7" i="11" s="1"/>
  <c r="MA8" i="11" s="1"/>
  <c r="MA9" i="11" s="1"/>
  <c r="MA10" i="11" s="1"/>
  <c r="MA11" i="11" s="1"/>
  <c r="MA12" i="11" s="1"/>
  <c r="MA13" i="11" s="1"/>
  <c r="MA14" i="11" s="1"/>
  <c r="MA15" i="11" s="1"/>
  <c r="MA16" i="11" s="1"/>
  <c r="MA17" i="11" s="1"/>
  <c r="MA18" i="11" s="1"/>
  <c r="MA19" i="11" s="1"/>
  <c r="MA20" i="11" s="1"/>
  <c r="MA21" i="11" s="1"/>
  <c r="MA22" i="11" s="1"/>
  <c r="MA23" i="11" s="1"/>
  <c r="MA24" i="11" s="1"/>
  <c r="MA25" i="11" s="1"/>
  <c r="MA26" i="11" s="1"/>
  <c r="MA27" i="11" s="1"/>
  <c r="MA28" i="11" s="1"/>
  <c r="MA29" i="11" s="1"/>
  <c r="MA30" i="11" s="1"/>
  <c r="MA31" i="11" s="1"/>
  <c r="MA32" i="11" s="1"/>
  <c r="MA33" i="11" s="1"/>
  <c r="MA34" i="11" s="1"/>
  <c r="MA35" i="11" s="1"/>
  <c r="MA36" i="11" s="1"/>
  <c r="MA37" i="11" s="1"/>
  <c r="MA38" i="11" s="1"/>
  <c r="MA39" i="11" s="1"/>
  <c r="MA40" i="11" s="1"/>
  <c r="MA41" i="11" s="1"/>
  <c r="MA42" i="11" s="1"/>
  <c r="MA43" i="11" s="1"/>
  <c r="MA44" i="11" s="1"/>
  <c r="MA45" i="11" s="1"/>
  <c r="MA46" i="11" s="1"/>
  <c r="MA47" i="11" s="1"/>
  <c r="MA48" i="11" s="1"/>
  <c r="MA49" i="11" s="1"/>
  <c r="MA50" i="11" s="1"/>
  <c r="MA51" i="11" s="1"/>
  <c r="MA52" i="11" s="1"/>
  <c r="MA53" i="11" s="1"/>
  <c r="MA54" i="11" s="1"/>
  <c r="MA55" i="11" s="1"/>
  <c r="MA56" i="11" s="1"/>
  <c r="MA57" i="11" s="1"/>
  <c r="MA58" i="11" s="1"/>
  <c r="MA59" i="11" s="1"/>
  <c r="MA60" i="11" s="1"/>
  <c r="MA61" i="11" s="1"/>
  <c r="MA62" i="11" s="1"/>
  <c r="MA63" i="11" s="1"/>
  <c r="LZ4" i="11"/>
  <c r="LZ5" i="11" s="1"/>
  <c r="LZ6" i="11" s="1"/>
  <c r="LZ7" i="11" s="1"/>
  <c r="LZ8" i="11" s="1"/>
  <c r="LZ9" i="11" s="1"/>
  <c r="LZ10" i="11" s="1"/>
  <c r="LZ11" i="11" s="1"/>
  <c r="LZ12" i="11" s="1"/>
  <c r="LZ13" i="11" s="1"/>
  <c r="LZ14" i="11" s="1"/>
  <c r="LZ15" i="11" s="1"/>
  <c r="LZ16" i="11" s="1"/>
  <c r="LZ17" i="11" s="1"/>
  <c r="LZ18" i="11" s="1"/>
  <c r="LZ19" i="11" s="1"/>
  <c r="LZ20" i="11" s="1"/>
  <c r="LZ21" i="11" s="1"/>
  <c r="LZ22" i="11" s="1"/>
  <c r="LZ23" i="11" s="1"/>
  <c r="LZ24" i="11" s="1"/>
  <c r="LZ25" i="11" s="1"/>
  <c r="LZ26" i="11" s="1"/>
  <c r="LZ27" i="11" s="1"/>
  <c r="LZ28" i="11" s="1"/>
  <c r="LZ29" i="11" s="1"/>
  <c r="LZ30" i="11" s="1"/>
  <c r="LZ31" i="11" s="1"/>
  <c r="LZ32" i="11" s="1"/>
  <c r="LZ33" i="11" s="1"/>
  <c r="LZ34" i="11" s="1"/>
  <c r="LZ35" i="11" s="1"/>
  <c r="LZ36" i="11" s="1"/>
  <c r="LZ37" i="11" s="1"/>
  <c r="LZ38" i="11" s="1"/>
  <c r="LZ39" i="11" s="1"/>
  <c r="LZ40" i="11" s="1"/>
  <c r="LZ41" i="11" s="1"/>
  <c r="LZ42" i="11" s="1"/>
  <c r="LZ43" i="11" s="1"/>
  <c r="LZ44" i="11" s="1"/>
  <c r="LZ45" i="11" s="1"/>
  <c r="LZ46" i="11" s="1"/>
  <c r="LZ47" i="11" s="1"/>
  <c r="LZ48" i="11" s="1"/>
  <c r="LZ49" i="11" s="1"/>
  <c r="LZ50" i="11" s="1"/>
  <c r="LZ51" i="11" s="1"/>
  <c r="LZ52" i="11" s="1"/>
  <c r="LZ53" i="11" s="1"/>
  <c r="LZ54" i="11" s="1"/>
  <c r="LZ55" i="11" s="1"/>
  <c r="LZ56" i="11" s="1"/>
  <c r="LZ57" i="11" s="1"/>
  <c r="LZ58" i="11" s="1"/>
  <c r="LZ59" i="11" s="1"/>
  <c r="LZ60" i="11" s="1"/>
  <c r="LZ61" i="11" s="1"/>
  <c r="LZ62" i="11" s="1"/>
  <c r="LZ63" i="11" s="1"/>
  <c r="LY4" i="11"/>
  <c r="LY5" i="11" s="1"/>
  <c r="LY6" i="11" s="1"/>
  <c r="LY7" i="11" s="1"/>
  <c r="LY8" i="11" s="1"/>
  <c r="LY9" i="11" s="1"/>
  <c r="LY10" i="11" s="1"/>
  <c r="LY11" i="11" s="1"/>
  <c r="LY12" i="11" s="1"/>
  <c r="LY13" i="11" s="1"/>
  <c r="LY14" i="11" s="1"/>
  <c r="LY15" i="11" s="1"/>
  <c r="LY16" i="11" s="1"/>
  <c r="LY17" i="11" s="1"/>
  <c r="LY18" i="11" s="1"/>
  <c r="LY19" i="11" s="1"/>
  <c r="LY20" i="11" s="1"/>
  <c r="LY21" i="11" s="1"/>
  <c r="LY22" i="11" s="1"/>
  <c r="LY23" i="11" s="1"/>
  <c r="LY24" i="11" s="1"/>
  <c r="LY25" i="11" s="1"/>
  <c r="LY26" i="11" s="1"/>
  <c r="LY27" i="11" s="1"/>
  <c r="LY28" i="11" s="1"/>
  <c r="LY29" i="11" s="1"/>
  <c r="LY30" i="11" s="1"/>
  <c r="LY31" i="11" s="1"/>
  <c r="LY32" i="11" s="1"/>
  <c r="LY33" i="11" s="1"/>
  <c r="LY34" i="11" s="1"/>
  <c r="LY35" i="11" s="1"/>
  <c r="LY36" i="11" s="1"/>
  <c r="LY37" i="11" s="1"/>
  <c r="LY38" i="11" s="1"/>
  <c r="LY39" i="11" s="1"/>
  <c r="LY40" i="11" s="1"/>
  <c r="LY41" i="11" s="1"/>
  <c r="LY42" i="11" s="1"/>
  <c r="LY43" i="11" s="1"/>
  <c r="LY44" i="11" s="1"/>
  <c r="LY45" i="11" s="1"/>
  <c r="LY46" i="11" s="1"/>
  <c r="LY47" i="11" s="1"/>
  <c r="LY48" i="11" s="1"/>
  <c r="LY49" i="11" s="1"/>
  <c r="LY50" i="11" s="1"/>
  <c r="LY51" i="11" s="1"/>
  <c r="LY52" i="11" s="1"/>
  <c r="LY53" i="11" s="1"/>
  <c r="LY54" i="11" s="1"/>
  <c r="LY55" i="11" s="1"/>
  <c r="LY56" i="11" s="1"/>
  <c r="LY57" i="11" s="1"/>
  <c r="LY58" i="11" s="1"/>
  <c r="LY59" i="11" s="1"/>
  <c r="LY60" i="11" s="1"/>
  <c r="LY61" i="11" s="1"/>
  <c r="LY62" i="11" s="1"/>
  <c r="LY63" i="11" s="1"/>
  <c r="LX4" i="11"/>
  <c r="LX5" i="11" s="1"/>
  <c r="LX6" i="11" s="1"/>
  <c r="LX7" i="11" s="1"/>
  <c r="LX8" i="11" s="1"/>
  <c r="LX9" i="11" s="1"/>
  <c r="LX10" i="11" s="1"/>
  <c r="LX11" i="11" s="1"/>
  <c r="LX12" i="11" s="1"/>
  <c r="LX13" i="11" s="1"/>
  <c r="LX14" i="11" s="1"/>
  <c r="LX15" i="11" s="1"/>
  <c r="LX16" i="11" s="1"/>
  <c r="LX17" i="11" s="1"/>
  <c r="LX18" i="11" s="1"/>
  <c r="LX19" i="11" s="1"/>
  <c r="LX20" i="11" s="1"/>
  <c r="LX21" i="11" s="1"/>
  <c r="LX22" i="11" s="1"/>
  <c r="LX23" i="11" s="1"/>
  <c r="LX24" i="11" s="1"/>
  <c r="LX25" i="11" s="1"/>
  <c r="LX26" i="11" s="1"/>
  <c r="LX27" i="11" s="1"/>
  <c r="LX28" i="11" s="1"/>
  <c r="LX29" i="11" s="1"/>
  <c r="LX30" i="11" s="1"/>
  <c r="LX31" i="11" s="1"/>
  <c r="LX32" i="11" s="1"/>
  <c r="LX33" i="11" s="1"/>
  <c r="LX34" i="11" s="1"/>
  <c r="LX35" i="11" s="1"/>
  <c r="LX36" i="11" s="1"/>
  <c r="LX37" i="11" s="1"/>
  <c r="LX38" i="11" s="1"/>
  <c r="LX39" i="11" s="1"/>
  <c r="LX40" i="11" s="1"/>
  <c r="LX41" i="11" s="1"/>
  <c r="LX42" i="11" s="1"/>
  <c r="LX43" i="11" s="1"/>
  <c r="LX44" i="11" s="1"/>
  <c r="LX45" i="11" s="1"/>
  <c r="LX46" i="11" s="1"/>
  <c r="LX47" i="11" s="1"/>
  <c r="LX48" i="11" s="1"/>
  <c r="LX49" i="11" s="1"/>
  <c r="LX50" i="11" s="1"/>
  <c r="LX51" i="11" s="1"/>
  <c r="LX52" i="11" s="1"/>
  <c r="LX53" i="11" s="1"/>
  <c r="LX54" i="11" s="1"/>
  <c r="LX55" i="11" s="1"/>
  <c r="LX56" i="11" s="1"/>
  <c r="LX57" i="11" s="1"/>
  <c r="LX58" i="11" s="1"/>
  <c r="LX59" i="11" s="1"/>
  <c r="LX60" i="11" s="1"/>
  <c r="LX61" i="11" s="1"/>
  <c r="LX62" i="11" s="1"/>
  <c r="LX63" i="11" s="1"/>
  <c r="LW4" i="11"/>
  <c r="LW5" i="11" s="1"/>
  <c r="LW6" i="11" s="1"/>
  <c r="LW7" i="11" s="1"/>
  <c r="LW8" i="11" s="1"/>
  <c r="LW9" i="11" s="1"/>
  <c r="LW10" i="11" s="1"/>
  <c r="LW11" i="11" s="1"/>
  <c r="LW12" i="11" s="1"/>
  <c r="LW13" i="11" s="1"/>
  <c r="LW14" i="11" s="1"/>
  <c r="LW15" i="11" s="1"/>
  <c r="LW16" i="11" s="1"/>
  <c r="LW17" i="11" s="1"/>
  <c r="LW18" i="11" s="1"/>
  <c r="LW19" i="11" s="1"/>
  <c r="LW20" i="11" s="1"/>
  <c r="LW21" i="11" s="1"/>
  <c r="LW22" i="11" s="1"/>
  <c r="LW23" i="11" s="1"/>
  <c r="LW24" i="11" s="1"/>
  <c r="LW25" i="11" s="1"/>
  <c r="LW26" i="11" s="1"/>
  <c r="LW27" i="11" s="1"/>
  <c r="LW28" i="11" s="1"/>
  <c r="LW29" i="11" s="1"/>
  <c r="LW30" i="11" s="1"/>
  <c r="LW31" i="11" s="1"/>
  <c r="LW32" i="11" s="1"/>
  <c r="LW33" i="11" s="1"/>
  <c r="LW34" i="11" s="1"/>
  <c r="LW35" i="11" s="1"/>
  <c r="LW36" i="11" s="1"/>
  <c r="LW37" i="11" s="1"/>
  <c r="LW38" i="11" s="1"/>
  <c r="LW39" i="11" s="1"/>
  <c r="LW40" i="11" s="1"/>
  <c r="LW41" i="11" s="1"/>
  <c r="LW42" i="11" s="1"/>
  <c r="LW43" i="11" s="1"/>
  <c r="LW44" i="11" s="1"/>
  <c r="LW45" i="11" s="1"/>
  <c r="LW46" i="11" s="1"/>
  <c r="LW47" i="11" s="1"/>
  <c r="LW48" i="11" s="1"/>
  <c r="LW49" i="11" s="1"/>
  <c r="LW50" i="11" s="1"/>
  <c r="LW51" i="11" s="1"/>
  <c r="LW52" i="11" s="1"/>
  <c r="LW53" i="11" s="1"/>
  <c r="LW54" i="11" s="1"/>
  <c r="LW55" i="11" s="1"/>
  <c r="LW56" i="11" s="1"/>
  <c r="LW57" i="11" s="1"/>
  <c r="LW58" i="11" s="1"/>
  <c r="LW59" i="11" s="1"/>
  <c r="LW60" i="11" s="1"/>
  <c r="LW61" i="11" s="1"/>
  <c r="LW62" i="11" s="1"/>
  <c r="LW63" i="11" s="1"/>
  <c r="LV4" i="11"/>
  <c r="LV5" i="11" s="1"/>
  <c r="LV6" i="11" s="1"/>
  <c r="LV7" i="11" s="1"/>
  <c r="LV8" i="11" s="1"/>
  <c r="LV9" i="11" s="1"/>
  <c r="LV10" i="11" s="1"/>
  <c r="LV11" i="11" s="1"/>
  <c r="LV12" i="11" s="1"/>
  <c r="LV13" i="11" s="1"/>
  <c r="LV14" i="11" s="1"/>
  <c r="LV15" i="11" s="1"/>
  <c r="LV16" i="11" s="1"/>
  <c r="LV17" i="11" s="1"/>
  <c r="LV18" i="11" s="1"/>
  <c r="LV19" i="11" s="1"/>
  <c r="LV20" i="11" s="1"/>
  <c r="LV21" i="11" s="1"/>
  <c r="LV22" i="11" s="1"/>
  <c r="LV23" i="11" s="1"/>
  <c r="LV24" i="11" s="1"/>
  <c r="LV25" i="11" s="1"/>
  <c r="LV26" i="11" s="1"/>
  <c r="LV27" i="11" s="1"/>
  <c r="LV28" i="11" s="1"/>
  <c r="LV29" i="11" s="1"/>
  <c r="LV30" i="11" s="1"/>
  <c r="LV31" i="11" s="1"/>
  <c r="LV32" i="11" s="1"/>
  <c r="LV33" i="11" s="1"/>
  <c r="LV34" i="11" s="1"/>
  <c r="LV35" i="11" s="1"/>
  <c r="LV36" i="11" s="1"/>
  <c r="LV37" i="11" s="1"/>
  <c r="LV38" i="11" s="1"/>
  <c r="LV39" i="11" s="1"/>
  <c r="LV40" i="11" s="1"/>
  <c r="LV41" i="11" s="1"/>
  <c r="LV42" i="11" s="1"/>
  <c r="LV43" i="11" s="1"/>
  <c r="LV44" i="11" s="1"/>
  <c r="LV45" i="11" s="1"/>
  <c r="LV46" i="11" s="1"/>
  <c r="LV47" i="11" s="1"/>
  <c r="LV48" i="11" s="1"/>
  <c r="LV49" i="11" s="1"/>
  <c r="LV50" i="11" s="1"/>
  <c r="LV51" i="11" s="1"/>
  <c r="LV52" i="11" s="1"/>
  <c r="LV53" i="11" s="1"/>
  <c r="LV54" i="11" s="1"/>
  <c r="LV55" i="11" s="1"/>
  <c r="LV56" i="11" s="1"/>
  <c r="LV57" i="11" s="1"/>
  <c r="LV58" i="11" s="1"/>
  <c r="LV59" i="11" s="1"/>
  <c r="LV60" i="11" s="1"/>
  <c r="LV61" i="11" s="1"/>
  <c r="LV62" i="11" s="1"/>
  <c r="LV63" i="11" s="1"/>
  <c r="LU4" i="11"/>
  <c r="LU5" i="11" s="1"/>
  <c r="LU6" i="11" s="1"/>
  <c r="LU7" i="11" s="1"/>
  <c r="LU8" i="11" s="1"/>
  <c r="LU9" i="11" s="1"/>
  <c r="LU10" i="11" s="1"/>
  <c r="LU11" i="11" s="1"/>
  <c r="LU12" i="11" s="1"/>
  <c r="LU13" i="11" s="1"/>
  <c r="LU14" i="11" s="1"/>
  <c r="LU15" i="11" s="1"/>
  <c r="LU16" i="11" s="1"/>
  <c r="LU17" i="11" s="1"/>
  <c r="LU18" i="11" s="1"/>
  <c r="LU19" i="11" s="1"/>
  <c r="LU20" i="11" s="1"/>
  <c r="LU21" i="11" s="1"/>
  <c r="LU22" i="11" s="1"/>
  <c r="LU23" i="11" s="1"/>
  <c r="LU24" i="11" s="1"/>
  <c r="LU25" i="11" s="1"/>
  <c r="LU26" i="11" s="1"/>
  <c r="LU27" i="11" s="1"/>
  <c r="LU28" i="11" s="1"/>
  <c r="LU29" i="11" s="1"/>
  <c r="LU30" i="11" s="1"/>
  <c r="LU31" i="11" s="1"/>
  <c r="LU32" i="11" s="1"/>
  <c r="LU33" i="11" s="1"/>
  <c r="LU34" i="11" s="1"/>
  <c r="LU35" i="11" s="1"/>
  <c r="LU36" i="11" s="1"/>
  <c r="LU37" i="11" s="1"/>
  <c r="LU38" i="11" s="1"/>
  <c r="LU39" i="11" s="1"/>
  <c r="LU40" i="11" s="1"/>
  <c r="LU41" i="11" s="1"/>
  <c r="LU42" i="11" s="1"/>
  <c r="LU43" i="11" s="1"/>
  <c r="LU44" i="11" s="1"/>
  <c r="LU45" i="11" s="1"/>
  <c r="LU46" i="11" s="1"/>
  <c r="LU47" i="11" s="1"/>
  <c r="LU48" i="11" s="1"/>
  <c r="LU49" i="11" s="1"/>
  <c r="LU50" i="11" s="1"/>
  <c r="LU51" i="11" s="1"/>
  <c r="LU52" i="11" s="1"/>
  <c r="LU53" i="11" s="1"/>
  <c r="LU54" i="11" s="1"/>
  <c r="LU55" i="11" s="1"/>
  <c r="LU56" i="11" s="1"/>
  <c r="LU57" i="11" s="1"/>
  <c r="LU58" i="11" s="1"/>
  <c r="LU59" i="11" s="1"/>
  <c r="LU60" i="11" s="1"/>
  <c r="LU61" i="11" s="1"/>
  <c r="LU62" i="11" s="1"/>
  <c r="LU63" i="11" s="1"/>
  <c r="LT4" i="11"/>
  <c r="LT5" i="11" s="1"/>
  <c r="LT6" i="11" s="1"/>
  <c r="LT7" i="11" s="1"/>
  <c r="LT8" i="11" s="1"/>
  <c r="LT9" i="11" s="1"/>
  <c r="LT10" i="11" s="1"/>
  <c r="LT11" i="11" s="1"/>
  <c r="LT12" i="11" s="1"/>
  <c r="LT13" i="11" s="1"/>
  <c r="LT14" i="11" s="1"/>
  <c r="LT15" i="11" s="1"/>
  <c r="LT16" i="11" s="1"/>
  <c r="LT17" i="11" s="1"/>
  <c r="LT18" i="11" s="1"/>
  <c r="LT19" i="11" s="1"/>
  <c r="LT20" i="11" s="1"/>
  <c r="LT21" i="11" s="1"/>
  <c r="LT22" i="11" s="1"/>
  <c r="LT23" i="11" s="1"/>
  <c r="LT24" i="11" s="1"/>
  <c r="LT25" i="11" s="1"/>
  <c r="LT26" i="11" s="1"/>
  <c r="LT27" i="11" s="1"/>
  <c r="LT28" i="11" s="1"/>
  <c r="LT29" i="11" s="1"/>
  <c r="LT30" i="11" s="1"/>
  <c r="LT31" i="11" s="1"/>
  <c r="LT32" i="11" s="1"/>
  <c r="LT33" i="11" s="1"/>
  <c r="LT34" i="11" s="1"/>
  <c r="LT35" i="11" s="1"/>
  <c r="LT36" i="11" s="1"/>
  <c r="LT37" i="11" s="1"/>
  <c r="LT38" i="11" s="1"/>
  <c r="LT39" i="11" s="1"/>
  <c r="LT40" i="11" s="1"/>
  <c r="LT41" i="11" s="1"/>
  <c r="LT42" i="11" s="1"/>
  <c r="LT43" i="11" s="1"/>
  <c r="LT44" i="11" s="1"/>
  <c r="LT45" i="11" s="1"/>
  <c r="LT46" i="11" s="1"/>
  <c r="LT47" i="11" s="1"/>
  <c r="LT48" i="11" s="1"/>
  <c r="LT49" i="11" s="1"/>
  <c r="LT50" i="11" s="1"/>
  <c r="LT51" i="11" s="1"/>
  <c r="LT52" i="11" s="1"/>
  <c r="LT53" i="11" s="1"/>
  <c r="LT54" i="11" s="1"/>
  <c r="LT55" i="11" s="1"/>
  <c r="LT56" i="11" s="1"/>
  <c r="LT57" i="11" s="1"/>
  <c r="LT58" i="11" s="1"/>
  <c r="LT59" i="11" s="1"/>
  <c r="LT60" i="11" s="1"/>
  <c r="LT61" i="11" s="1"/>
  <c r="LT62" i="11" s="1"/>
  <c r="LT63" i="11" s="1"/>
  <c r="LS4" i="11"/>
  <c r="LS5" i="11" s="1"/>
  <c r="LS6" i="11" s="1"/>
  <c r="LS7" i="11" s="1"/>
  <c r="LS8" i="11" s="1"/>
  <c r="LS9" i="11" s="1"/>
  <c r="LS10" i="11" s="1"/>
  <c r="LS11" i="11" s="1"/>
  <c r="LS12" i="11" s="1"/>
  <c r="LS13" i="11" s="1"/>
  <c r="LS14" i="11" s="1"/>
  <c r="LS15" i="11" s="1"/>
  <c r="LS16" i="11" s="1"/>
  <c r="LS17" i="11" s="1"/>
  <c r="LS18" i="11" s="1"/>
  <c r="LS19" i="11" s="1"/>
  <c r="LS20" i="11" s="1"/>
  <c r="LS21" i="11" s="1"/>
  <c r="LS22" i="11" s="1"/>
  <c r="LS23" i="11" s="1"/>
  <c r="LS24" i="11" s="1"/>
  <c r="LS25" i="11" s="1"/>
  <c r="LS26" i="11" s="1"/>
  <c r="LS27" i="11" s="1"/>
  <c r="LS28" i="11" s="1"/>
  <c r="LS29" i="11" s="1"/>
  <c r="LS30" i="11" s="1"/>
  <c r="LS31" i="11" s="1"/>
  <c r="LS32" i="11" s="1"/>
  <c r="LS33" i="11" s="1"/>
  <c r="LS34" i="11" s="1"/>
  <c r="LS35" i="11" s="1"/>
  <c r="LS36" i="11" s="1"/>
  <c r="LS37" i="11" s="1"/>
  <c r="LS38" i="11" s="1"/>
  <c r="LS39" i="11" s="1"/>
  <c r="LS40" i="11" s="1"/>
  <c r="LS41" i="11" s="1"/>
  <c r="LS42" i="11" s="1"/>
  <c r="LS43" i="11" s="1"/>
  <c r="LS44" i="11" s="1"/>
  <c r="LS45" i="11" s="1"/>
  <c r="LS46" i="11" s="1"/>
  <c r="LS47" i="11" s="1"/>
  <c r="LS48" i="11" s="1"/>
  <c r="LS49" i="11" s="1"/>
  <c r="LS50" i="11" s="1"/>
  <c r="LS51" i="11" s="1"/>
  <c r="LS52" i="11" s="1"/>
  <c r="LS53" i="11" s="1"/>
  <c r="LS54" i="11" s="1"/>
  <c r="LS55" i="11" s="1"/>
  <c r="LS56" i="11" s="1"/>
  <c r="LS57" i="11" s="1"/>
  <c r="LS58" i="11" s="1"/>
  <c r="LS59" i="11" s="1"/>
  <c r="LS60" i="11" s="1"/>
  <c r="LS61" i="11" s="1"/>
  <c r="LS62" i="11" s="1"/>
  <c r="LS63" i="11" s="1"/>
  <c r="LR4" i="11"/>
  <c r="LR5" i="11" s="1"/>
  <c r="LR6" i="11" s="1"/>
  <c r="LR7" i="11" s="1"/>
  <c r="LR8" i="11" s="1"/>
  <c r="LR9" i="11" s="1"/>
  <c r="LR10" i="11" s="1"/>
  <c r="LR11" i="11" s="1"/>
  <c r="LR12" i="11" s="1"/>
  <c r="LR13" i="11" s="1"/>
  <c r="LR14" i="11" s="1"/>
  <c r="LR15" i="11" s="1"/>
  <c r="LR16" i="11" s="1"/>
  <c r="LR17" i="11" s="1"/>
  <c r="LR18" i="11" s="1"/>
  <c r="LR19" i="11" s="1"/>
  <c r="LR20" i="11" s="1"/>
  <c r="LR21" i="11" s="1"/>
  <c r="LR22" i="11" s="1"/>
  <c r="LR23" i="11" s="1"/>
  <c r="LR24" i="11" s="1"/>
  <c r="LR25" i="11" s="1"/>
  <c r="LR26" i="11" s="1"/>
  <c r="LR27" i="11" s="1"/>
  <c r="LR28" i="11" s="1"/>
  <c r="LR29" i="11" s="1"/>
  <c r="LR30" i="11" s="1"/>
  <c r="LR31" i="11" s="1"/>
  <c r="LR32" i="11" s="1"/>
  <c r="LR33" i="11" s="1"/>
  <c r="LR34" i="11" s="1"/>
  <c r="LR35" i="11" s="1"/>
  <c r="LR36" i="11" s="1"/>
  <c r="LR37" i="11" s="1"/>
  <c r="LR38" i="11" s="1"/>
  <c r="LR39" i="11" s="1"/>
  <c r="LR40" i="11" s="1"/>
  <c r="LR41" i="11" s="1"/>
  <c r="LR42" i="11" s="1"/>
  <c r="LR43" i="11" s="1"/>
  <c r="LR44" i="11" s="1"/>
  <c r="LR45" i="11" s="1"/>
  <c r="LR46" i="11" s="1"/>
  <c r="LR47" i="11" s="1"/>
  <c r="LR48" i="11" s="1"/>
  <c r="LR49" i="11" s="1"/>
  <c r="LR50" i="11" s="1"/>
  <c r="LR51" i="11" s="1"/>
  <c r="LR52" i="11" s="1"/>
  <c r="LR53" i="11" s="1"/>
  <c r="LR54" i="11" s="1"/>
  <c r="LR55" i="11" s="1"/>
  <c r="LR56" i="11" s="1"/>
  <c r="LR57" i="11" s="1"/>
  <c r="LR58" i="11" s="1"/>
  <c r="LR59" i="11" s="1"/>
  <c r="LR60" i="11" s="1"/>
  <c r="LR61" i="11" s="1"/>
  <c r="LR62" i="11" s="1"/>
  <c r="LR63" i="11" s="1"/>
  <c r="LQ4" i="11"/>
  <c r="LQ5" i="11" s="1"/>
  <c r="LQ6" i="11" s="1"/>
  <c r="LQ7" i="11" s="1"/>
  <c r="LQ8" i="11" s="1"/>
  <c r="LQ9" i="11" s="1"/>
  <c r="LQ10" i="11" s="1"/>
  <c r="LQ11" i="11" s="1"/>
  <c r="LQ12" i="11" s="1"/>
  <c r="LQ13" i="11" s="1"/>
  <c r="LQ14" i="11" s="1"/>
  <c r="LQ15" i="11" s="1"/>
  <c r="LQ16" i="11" s="1"/>
  <c r="LQ17" i="11" s="1"/>
  <c r="LQ18" i="11" s="1"/>
  <c r="LQ19" i="11" s="1"/>
  <c r="LQ20" i="11" s="1"/>
  <c r="LQ21" i="11" s="1"/>
  <c r="LQ22" i="11" s="1"/>
  <c r="LQ23" i="11" s="1"/>
  <c r="LQ24" i="11" s="1"/>
  <c r="LQ25" i="11" s="1"/>
  <c r="LQ26" i="11" s="1"/>
  <c r="LQ27" i="11" s="1"/>
  <c r="LQ28" i="11" s="1"/>
  <c r="LQ29" i="11" s="1"/>
  <c r="LQ30" i="11" s="1"/>
  <c r="LQ31" i="11" s="1"/>
  <c r="LQ32" i="11" s="1"/>
  <c r="LQ33" i="11" s="1"/>
  <c r="LQ34" i="11" s="1"/>
  <c r="LQ35" i="11" s="1"/>
  <c r="LQ36" i="11" s="1"/>
  <c r="LQ37" i="11" s="1"/>
  <c r="LQ38" i="11" s="1"/>
  <c r="LQ39" i="11" s="1"/>
  <c r="LQ40" i="11" s="1"/>
  <c r="LQ41" i="11" s="1"/>
  <c r="LQ42" i="11" s="1"/>
  <c r="LQ43" i="11" s="1"/>
  <c r="LQ44" i="11" s="1"/>
  <c r="LQ45" i="11" s="1"/>
  <c r="LQ46" i="11" s="1"/>
  <c r="LQ47" i="11" s="1"/>
  <c r="LQ48" i="11" s="1"/>
  <c r="LQ49" i="11" s="1"/>
  <c r="LQ50" i="11" s="1"/>
  <c r="LQ51" i="11" s="1"/>
  <c r="LQ52" i="11" s="1"/>
  <c r="LQ53" i="11" s="1"/>
  <c r="LQ54" i="11" s="1"/>
  <c r="LQ55" i="11" s="1"/>
  <c r="LQ56" i="11" s="1"/>
  <c r="LQ57" i="11" s="1"/>
  <c r="LQ58" i="11" s="1"/>
  <c r="LQ59" i="11" s="1"/>
  <c r="LQ60" i="11" s="1"/>
  <c r="LQ61" i="11" s="1"/>
  <c r="LQ62" i="11" s="1"/>
  <c r="LQ63" i="11" s="1"/>
  <c r="LP4" i="11"/>
  <c r="LP5" i="11" s="1"/>
  <c r="LP6" i="11" s="1"/>
  <c r="LP7" i="11" s="1"/>
  <c r="LP8" i="11" s="1"/>
  <c r="LP9" i="11" s="1"/>
  <c r="LP10" i="11" s="1"/>
  <c r="LP11" i="11" s="1"/>
  <c r="LP12" i="11" s="1"/>
  <c r="LP13" i="11" s="1"/>
  <c r="LP14" i="11" s="1"/>
  <c r="LP15" i="11" s="1"/>
  <c r="LP16" i="11" s="1"/>
  <c r="LP17" i="11" s="1"/>
  <c r="LP18" i="11" s="1"/>
  <c r="LP19" i="11" s="1"/>
  <c r="LP20" i="11" s="1"/>
  <c r="LP21" i="11" s="1"/>
  <c r="LP22" i="11" s="1"/>
  <c r="LP23" i="11" s="1"/>
  <c r="LP24" i="11" s="1"/>
  <c r="LP25" i="11" s="1"/>
  <c r="LP26" i="11" s="1"/>
  <c r="LP27" i="11" s="1"/>
  <c r="LP28" i="11" s="1"/>
  <c r="LP29" i="11" s="1"/>
  <c r="LP30" i="11" s="1"/>
  <c r="LP31" i="11" s="1"/>
  <c r="LP32" i="11" s="1"/>
  <c r="LP33" i="11" s="1"/>
  <c r="LP34" i="11" s="1"/>
  <c r="LP35" i="11" s="1"/>
  <c r="LP36" i="11" s="1"/>
  <c r="LP37" i="11" s="1"/>
  <c r="LP38" i="11" s="1"/>
  <c r="LP39" i="11" s="1"/>
  <c r="LP40" i="11" s="1"/>
  <c r="LP41" i="11" s="1"/>
  <c r="LP42" i="11" s="1"/>
  <c r="LP43" i="11" s="1"/>
  <c r="LP44" i="11" s="1"/>
  <c r="LP45" i="11" s="1"/>
  <c r="LP46" i="11" s="1"/>
  <c r="LP47" i="11" s="1"/>
  <c r="LP48" i="11" s="1"/>
  <c r="LP49" i="11" s="1"/>
  <c r="LP50" i="11" s="1"/>
  <c r="LP51" i="11" s="1"/>
  <c r="LP52" i="11" s="1"/>
  <c r="LP53" i="11" s="1"/>
  <c r="LP54" i="11" s="1"/>
  <c r="LP55" i="11" s="1"/>
  <c r="LP56" i="11" s="1"/>
  <c r="LP57" i="11" s="1"/>
  <c r="LP58" i="11" s="1"/>
  <c r="LP59" i="11" s="1"/>
  <c r="LP60" i="11" s="1"/>
  <c r="LP61" i="11" s="1"/>
  <c r="LP62" i="11" s="1"/>
  <c r="LP63" i="11" s="1"/>
  <c r="LO4" i="11"/>
  <c r="LO5" i="11" s="1"/>
  <c r="LO6" i="11" s="1"/>
  <c r="LO7" i="11" s="1"/>
  <c r="LO8" i="11" s="1"/>
  <c r="LO9" i="11" s="1"/>
  <c r="LO10" i="11" s="1"/>
  <c r="LO11" i="11" s="1"/>
  <c r="LO12" i="11" s="1"/>
  <c r="LO13" i="11" s="1"/>
  <c r="LO14" i="11" s="1"/>
  <c r="LO15" i="11" s="1"/>
  <c r="LO16" i="11" s="1"/>
  <c r="LO17" i="11" s="1"/>
  <c r="LO18" i="11" s="1"/>
  <c r="LO19" i="11" s="1"/>
  <c r="LO20" i="11" s="1"/>
  <c r="LO21" i="11" s="1"/>
  <c r="LO22" i="11" s="1"/>
  <c r="LO23" i="11" s="1"/>
  <c r="LO24" i="11" s="1"/>
  <c r="LO25" i="11" s="1"/>
  <c r="LO26" i="11" s="1"/>
  <c r="LO27" i="11" s="1"/>
  <c r="LO28" i="11" s="1"/>
  <c r="LO29" i="11" s="1"/>
  <c r="LO30" i="11" s="1"/>
  <c r="LO31" i="11" s="1"/>
  <c r="LO32" i="11" s="1"/>
  <c r="LO33" i="11" s="1"/>
  <c r="LO34" i="11" s="1"/>
  <c r="LO35" i="11" s="1"/>
  <c r="LO36" i="11" s="1"/>
  <c r="LO37" i="11" s="1"/>
  <c r="LO38" i="11" s="1"/>
  <c r="LO39" i="11" s="1"/>
  <c r="LO40" i="11" s="1"/>
  <c r="LO41" i="11" s="1"/>
  <c r="LO42" i="11" s="1"/>
  <c r="LO43" i="11" s="1"/>
  <c r="LO44" i="11" s="1"/>
  <c r="LO45" i="11" s="1"/>
  <c r="LO46" i="11" s="1"/>
  <c r="LO47" i="11" s="1"/>
  <c r="LO48" i="11" s="1"/>
  <c r="LO49" i="11" s="1"/>
  <c r="LO50" i="11" s="1"/>
  <c r="LO51" i="11" s="1"/>
  <c r="LO52" i="11" s="1"/>
  <c r="LO53" i="11" s="1"/>
  <c r="LO54" i="11" s="1"/>
  <c r="LO55" i="11" s="1"/>
  <c r="LO56" i="11" s="1"/>
  <c r="LO57" i="11" s="1"/>
  <c r="LO58" i="11" s="1"/>
  <c r="LO59" i="11" s="1"/>
  <c r="LO60" i="11" s="1"/>
  <c r="LO61" i="11" s="1"/>
  <c r="LO62" i="11" s="1"/>
  <c r="LO63" i="11" s="1"/>
  <c r="LN4" i="11"/>
  <c r="LN5" i="11" s="1"/>
  <c r="LN6" i="11" s="1"/>
  <c r="LN7" i="11" s="1"/>
  <c r="LN8" i="11" s="1"/>
  <c r="LN9" i="11" s="1"/>
  <c r="LN10" i="11" s="1"/>
  <c r="LN11" i="11" s="1"/>
  <c r="LN12" i="11" s="1"/>
  <c r="LN13" i="11" s="1"/>
  <c r="LN14" i="11" s="1"/>
  <c r="LN15" i="11" s="1"/>
  <c r="LN16" i="11" s="1"/>
  <c r="LN17" i="11" s="1"/>
  <c r="LN18" i="11" s="1"/>
  <c r="LN19" i="11" s="1"/>
  <c r="LN20" i="11" s="1"/>
  <c r="LN21" i="11" s="1"/>
  <c r="LN22" i="11" s="1"/>
  <c r="LN23" i="11" s="1"/>
  <c r="LN24" i="11" s="1"/>
  <c r="LN25" i="11" s="1"/>
  <c r="LN26" i="11" s="1"/>
  <c r="LN27" i="11" s="1"/>
  <c r="LN28" i="11" s="1"/>
  <c r="LN29" i="11" s="1"/>
  <c r="LN30" i="11" s="1"/>
  <c r="LN31" i="11" s="1"/>
  <c r="LN32" i="11" s="1"/>
  <c r="LN33" i="11" s="1"/>
  <c r="LN34" i="11" s="1"/>
  <c r="LN35" i="11" s="1"/>
  <c r="LN36" i="11" s="1"/>
  <c r="LN37" i="11" s="1"/>
  <c r="LN38" i="11" s="1"/>
  <c r="LN39" i="11" s="1"/>
  <c r="LN40" i="11" s="1"/>
  <c r="LN41" i="11" s="1"/>
  <c r="LN42" i="11" s="1"/>
  <c r="LN43" i="11" s="1"/>
  <c r="LN44" i="11" s="1"/>
  <c r="LN45" i="11" s="1"/>
  <c r="LN46" i="11" s="1"/>
  <c r="LN47" i="11" s="1"/>
  <c r="LN48" i="11" s="1"/>
  <c r="LN49" i="11" s="1"/>
  <c r="LN50" i="11" s="1"/>
  <c r="LN51" i="11" s="1"/>
  <c r="LN52" i="11" s="1"/>
  <c r="LN53" i="11" s="1"/>
  <c r="LN54" i="11" s="1"/>
  <c r="LN55" i="11" s="1"/>
  <c r="LN56" i="11" s="1"/>
  <c r="LN57" i="11" s="1"/>
  <c r="LN58" i="11" s="1"/>
  <c r="LN59" i="11" s="1"/>
  <c r="LN60" i="11" s="1"/>
  <c r="LN61" i="11" s="1"/>
  <c r="LN62" i="11" s="1"/>
  <c r="LN63" i="11" s="1"/>
  <c r="LM4" i="11"/>
  <c r="LM5" i="11" s="1"/>
  <c r="LM6" i="11" s="1"/>
  <c r="LM7" i="11" s="1"/>
  <c r="LM8" i="11" s="1"/>
  <c r="LM9" i="11" s="1"/>
  <c r="LM10" i="11" s="1"/>
  <c r="LM11" i="11" s="1"/>
  <c r="LM12" i="11" s="1"/>
  <c r="LM13" i="11" s="1"/>
  <c r="LM14" i="11" s="1"/>
  <c r="LM15" i="11" s="1"/>
  <c r="LM16" i="11" s="1"/>
  <c r="LM17" i="11" s="1"/>
  <c r="LM18" i="11" s="1"/>
  <c r="LM19" i="11" s="1"/>
  <c r="LM20" i="11" s="1"/>
  <c r="LM21" i="11" s="1"/>
  <c r="LM22" i="11" s="1"/>
  <c r="LM23" i="11" s="1"/>
  <c r="LM24" i="11" s="1"/>
  <c r="LM25" i="11" s="1"/>
  <c r="LM26" i="11" s="1"/>
  <c r="LM27" i="11" s="1"/>
  <c r="LM28" i="11" s="1"/>
  <c r="LM29" i="11" s="1"/>
  <c r="LM30" i="11" s="1"/>
  <c r="LM31" i="11" s="1"/>
  <c r="LM32" i="11" s="1"/>
  <c r="LM33" i="11" s="1"/>
  <c r="LM34" i="11" s="1"/>
  <c r="LM35" i="11" s="1"/>
  <c r="LM36" i="11" s="1"/>
  <c r="LM37" i="11" s="1"/>
  <c r="LM38" i="11" s="1"/>
  <c r="LM39" i="11" s="1"/>
  <c r="LM40" i="11" s="1"/>
  <c r="LM41" i="11" s="1"/>
  <c r="LM42" i="11" s="1"/>
  <c r="LM43" i="11" s="1"/>
  <c r="LM44" i="11" s="1"/>
  <c r="LM45" i="11" s="1"/>
  <c r="LM46" i="11" s="1"/>
  <c r="LM47" i="11" s="1"/>
  <c r="LM48" i="11" s="1"/>
  <c r="LM49" i="11" s="1"/>
  <c r="LM50" i="11" s="1"/>
  <c r="LM51" i="11" s="1"/>
  <c r="LM52" i="11" s="1"/>
  <c r="LM53" i="11" s="1"/>
  <c r="LM54" i="11" s="1"/>
  <c r="LM55" i="11" s="1"/>
  <c r="LM56" i="11" s="1"/>
  <c r="LM57" i="11" s="1"/>
  <c r="LM58" i="11" s="1"/>
  <c r="LM59" i="11" s="1"/>
  <c r="LM60" i="11" s="1"/>
  <c r="LM61" i="11" s="1"/>
  <c r="LM62" i="11" s="1"/>
  <c r="LM63" i="11" s="1"/>
  <c r="LL4" i="11"/>
  <c r="LL5" i="11" s="1"/>
  <c r="LL6" i="11" s="1"/>
  <c r="LL7" i="11" s="1"/>
  <c r="LL8" i="11" s="1"/>
  <c r="LL9" i="11" s="1"/>
  <c r="LL10" i="11" s="1"/>
  <c r="LL11" i="11" s="1"/>
  <c r="LL12" i="11" s="1"/>
  <c r="LL13" i="11" s="1"/>
  <c r="LL14" i="11" s="1"/>
  <c r="LL15" i="11" s="1"/>
  <c r="LL16" i="11" s="1"/>
  <c r="LL17" i="11" s="1"/>
  <c r="LL18" i="11" s="1"/>
  <c r="LL19" i="11" s="1"/>
  <c r="LL20" i="11" s="1"/>
  <c r="LL21" i="11" s="1"/>
  <c r="LL22" i="11" s="1"/>
  <c r="LL23" i="11" s="1"/>
  <c r="LL24" i="11" s="1"/>
  <c r="LL25" i="11" s="1"/>
  <c r="LL26" i="11" s="1"/>
  <c r="LL27" i="11" s="1"/>
  <c r="LL28" i="11" s="1"/>
  <c r="LL29" i="11" s="1"/>
  <c r="LL30" i="11" s="1"/>
  <c r="LL31" i="11" s="1"/>
  <c r="LL32" i="11" s="1"/>
  <c r="LL33" i="11" s="1"/>
  <c r="LL34" i="11" s="1"/>
  <c r="LL35" i="11" s="1"/>
  <c r="LL36" i="11" s="1"/>
  <c r="LL37" i="11" s="1"/>
  <c r="LL38" i="11" s="1"/>
  <c r="LL39" i="11" s="1"/>
  <c r="LL40" i="11" s="1"/>
  <c r="LL41" i="11" s="1"/>
  <c r="LL42" i="11" s="1"/>
  <c r="LL43" i="11" s="1"/>
  <c r="LL44" i="11" s="1"/>
  <c r="LL45" i="11" s="1"/>
  <c r="LL46" i="11" s="1"/>
  <c r="LL47" i="11" s="1"/>
  <c r="LL48" i="11" s="1"/>
  <c r="LL49" i="11" s="1"/>
  <c r="LL50" i="11" s="1"/>
  <c r="LL51" i="11" s="1"/>
  <c r="LL52" i="11" s="1"/>
  <c r="LL53" i="11" s="1"/>
  <c r="LL54" i="11" s="1"/>
  <c r="LL55" i="11" s="1"/>
  <c r="LL56" i="11" s="1"/>
  <c r="LL57" i="11" s="1"/>
  <c r="LL58" i="11" s="1"/>
  <c r="LL59" i="11" s="1"/>
  <c r="LL60" i="11" s="1"/>
  <c r="LL61" i="11" s="1"/>
  <c r="LL62" i="11" s="1"/>
  <c r="LL63" i="11" s="1"/>
  <c r="LK4" i="11"/>
  <c r="LK5" i="11" s="1"/>
  <c r="LK6" i="11" s="1"/>
  <c r="LK7" i="11" s="1"/>
  <c r="LK8" i="11" s="1"/>
  <c r="LK9" i="11" s="1"/>
  <c r="LK10" i="11" s="1"/>
  <c r="LK11" i="11" s="1"/>
  <c r="LK12" i="11" s="1"/>
  <c r="LK13" i="11" s="1"/>
  <c r="LK14" i="11" s="1"/>
  <c r="LK15" i="11" s="1"/>
  <c r="LK16" i="11" s="1"/>
  <c r="LK17" i="11" s="1"/>
  <c r="LK18" i="11" s="1"/>
  <c r="LK19" i="11" s="1"/>
  <c r="LK20" i="11" s="1"/>
  <c r="LK21" i="11" s="1"/>
  <c r="LK22" i="11" s="1"/>
  <c r="LK23" i="11" s="1"/>
  <c r="LK24" i="11" s="1"/>
  <c r="LK25" i="11" s="1"/>
  <c r="LK26" i="11" s="1"/>
  <c r="LK27" i="11" s="1"/>
  <c r="LK28" i="11" s="1"/>
  <c r="LK29" i="11" s="1"/>
  <c r="LK30" i="11" s="1"/>
  <c r="LK31" i="11" s="1"/>
  <c r="LK32" i="11" s="1"/>
  <c r="LK33" i="11" s="1"/>
  <c r="LK34" i="11" s="1"/>
  <c r="LK35" i="11" s="1"/>
  <c r="LK36" i="11" s="1"/>
  <c r="LK37" i="11" s="1"/>
  <c r="LK38" i="11" s="1"/>
  <c r="LK39" i="11" s="1"/>
  <c r="LK40" i="11" s="1"/>
  <c r="LK41" i="11" s="1"/>
  <c r="LK42" i="11" s="1"/>
  <c r="LK43" i="11" s="1"/>
  <c r="LK44" i="11" s="1"/>
  <c r="LK45" i="11" s="1"/>
  <c r="LK46" i="11" s="1"/>
  <c r="LK47" i="11" s="1"/>
  <c r="LK48" i="11" s="1"/>
  <c r="LK49" i="11" s="1"/>
  <c r="LK50" i="11" s="1"/>
  <c r="LK51" i="11" s="1"/>
  <c r="LK52" i="11" s="1"/>
  <c r="LK53" i="11" s="1"/>
  <c r="LK54" i="11" s="1"/>
  <c r="LK55" i="11" s="1"/>
  <c r="LK56" i="11" s="1"/>
  <c r="LK57" i="11" s="1"/>
  <c r="LK58" i="11" s="1"/>
  <c r="LK59" i="11" s="1"/>
  <c r="LK60" i="11" s="1"/>
  <c r="LK61" i="11" s="1"/>
  <c r="LK62" i="11" s="1"/>
  <c r="LK63" i="11" s="1"/>
  <c r="LJ4" i="11"/>
  <c r="LJ5" i="11" s="1"/>
  <c r="LJ6" i="11" s="1"/>
  <c r="LJ7" i="11" s="1"/>
  <c r="LJ8" i="11" s="1"/>
  <c r="LJ9" i="11" s="1"/>
  <c r="LJ10" i="11" s="1"/>
  <c r="LJ11" i="11" s="1"/>
  <c r="LJ12" i="11" s="1"/>
  <c r="LJ13" i="11" s="1"/>
  <c r="LJ14" i="11" s="1"/>
  <c r="LJ15" i="11" s="1"/>
  <c r="LJ16" i="11" s="1"/>
  <c r="LJ17" i="11" s="1"/>
  <c r="LJ18" i="11" s="1"/>
  <c r="LJ19" i="11" s="1"/>
  <c r="LJ20" i="11" s="1"/>
  <c r="LJ21" i="11" s="1"/>
  <c r="LJ22" i="11" s="1"/>
  <c r="LJ23" i="11" s="1"/>
  <c r="LJ24" i="11" s="1"/>
  <c r="LJ25" i="11" s="1"/>
  <c r="LJ26" i="11" s="1"/>
  <c r="LJ27" i="11" s="1"/>
  <c r="LJ28" i="11" s="1"/>
  <c r="LJ29" i="11" s="1"/>
  <c r="LJ30" i="11" s="1"/>
  <c r="LJ31" i="11" s="1"/>
  <c r="LJ32" i="11" s="1"/>
  <c r="LJ33" i="11" s="1"/>
  <c r="LJ34" i="11" s="1"/>
  <c r="LJ35" i="11" s="1"/>
  <c r="LJ36" i="11" s="1"/>
  <c r="LJ37" i="11" s="1"/>
  <c r="LJ38" i="11" s="1"/>
  <c r="LJ39" i="11" s="1"/>
  <c r="LJ40" i="11" s="1"/>
  <c r="LJ41" i="11" s="1"/>
  <c r="LJ42" i="11" s="1"/>
  <c r="LJ43" i="11" s="1"/>
  <c r="LJ44" i="11" s="1"/>
  <c r="LJ45" i="11" s="1"/>
  <c r="LJ46" i="11" s="1"/>
  <c r="LJ47" i="11" s="1"/>
  <c r="LJ48" i="11" s="1"/>
  <c r="LJ49" i="11" s="1"/>
  <c r="LJ50" i="11" s="1"/>
  <c r="LJ51" i="11" s="1"/>
  <c r="LJ52" i="11" s="1"/>
  <c r="LJ53" i="11" s="1"/>
  <c r="LJ54" i="11" s="1"/>
  <c r="LJ55" i="11" s="1"/>
  <c r="LJ56" i="11" s="1"/>
  <c r="LJ57" i="11" s="1"/>
  <c r="LJ58" i="11" s="1"/>
  <c r="LJ59" i="11" s="1"/>
  <c r="LJ60" i="11" s="1"/>
  <c r="LJ61" i="11" s="1"/>
  <c r="LJ62" i="11" s="1"/>
  <c r="LJ63" i="11" s="1"/>
  <c r="LI4" i="11"/>
  <c r="LI5" i="11" s="1"/>
  <c r="LI6" i="11" s="1"/>
  <c r="LI7" i="11" s="1"/>
  <c r="LI8" i="11" s="1"/>
  <c r="LI9" i="11" s="1"/>
  <c r="LI10" i="11" s="1"/>
  <c r="LI11" i="11" s="1"/>
  <c r="LI12" i="11" s="1"/>
  <c r="LI13" i="11" s="1"/>
  <c r="LI14" i="11" s="1"/>
  <c r="LI15" i="11" s="1"/>
  <c r="LI16" i="11" s="1"/>
  <c r="LI17" i="11" s="1"/>
  <c r="LI18" i="11" s="1"/>
  <c r="LI19" i="11" s="1"/>
  <c r="LI20" i="11" s="1"/>
  <c r="LI21" i="11" s="1"/>
  <c r="LI22" i="11" s="1"/>
  <c r="LI23" i="11" s="1"/>
  <c r="LI24" i="11" s="1"/>
  <c r="LI25" i="11" s="1"/>
  <c r="LI26" i="11" s="1"/>
  <c r="LI27" i="11" s="1"/>
  <c r="LI28" i="11" s="1"/>
  <c r="LI29" i="11" s="1"/>
  <c r="LI30" i="11" s="1"/>
  <c r="LI31" i="11" s="1"/>
  <c r="LI32" i="11" s="1"/>
  <c r="LI33" i="11" s="1"/>
  <c r="LI34" i="11" s="1"/>
  <c r="LI35" i="11" s="1"/>
  <c r="LI36" i="11" s="1"/>
  <c r="LI37" i="11" s="1"/>
  <c r="LI38" i="11" s="1"/>
  <c r="LI39" i="11" s="1"/>
  <c r="LI40" i="11" s="1"/>
  <c r="LI41" i="11" s="1"/>
  <c r="LI42" i="11" s="1"/>
  <c r="LI43" i="11" s="1"/>
  <c r="LI44" i="11" s="1"/>
  <c r="LI45" i="11" s="1"/>
  <c r="LI46" i="11" s="1"/>
  <c r="LI47" i="11" s="1"/>
  <c r="LI48" i="11" s="1"/>
  <c r="LI49" i="11" s="1"/>
  <c r="LI50" i="11" s="1"/>
  <c r="LI51" i="11" s="1"/>
  <c r="LI52" i="11" s="1"/>
  <c r="LI53" i="11" s="1"/>
  <c r="LI54" i="11" s="1"/>
  <c r="LI55" i="11" s="1"/>
  <c r="LI56" i="11" s="1"/>
  <c r="LI57" i="11" s="1"/>
  <c r="LI58" i="11" s="1"/>
  <c r="LI59" i="11" s="1"/>
  <c r="LI60" i="11" s="1"/>
  <c r="LI61" i="11" s="1"/>
  <c r="LI62" i="11" s="1"/>
  <c r="LI63" i="11" s="1"/>
  <c r="LH4" i="11"/>
  <c r="LH5" i="11" s="1"/>
  <c r="LH6" i="11" s="1"/>
  <c r="LH7" i="11" s="1"/>
  <c r="LH8" i="11" s="1"/>
  <c r="LH9" i="11" s="1"/>
  <c r="LH10" i="11" s="1"/>
  <c r="LH11" i="11" s="1"/>
  <c r="LH12" i="11" s="1"/>
  <c r="LH13" i="11" s="1"/>
  <c r="LH14" i="11" s="1"/>
  <c r="LH15" i="11" s="1"/>
  <c r="LH16" i="11" s="1"/>
  <c r="LH17" i="11" s="1"/>
  <c r="LH18" i="11" s="1"/>
  <c r="LH19" i="11" s="1"/>
  <c r="LH20" i="11" s="1"/>
  <c r="LH21" i="11" s="1"/>
  <c r="LH22" i="11" s="1"/>
  <c r="LH23" i="11" s="1"/>
  <c r="LH24" i="11" s="1"/>
  <c r="LH25" i="11" s="1"/>
  <c r="LH26" i="11" s="1"/>
  <c r="LH27" i="11" s="1"/>
  <c r="LH28" i="11" s="1"/>
  <c r="LH29" i="11" s="1"/>
  <c r="LH30" i="11" s="1"/>
  <c r="LH31" i="11" s="1"/>
  <c r="LH32" i="11" s="1"/>
  <c r="LH33" i="11" s="1"/>
  <c r="LH34" i="11" s="1"/>
  <c r="LH35" i="11" s="1"/>
  <c r="LH36" i="11" s="1"/>
  <c r="LH37" i="11" s="1"/>
  <c r="LH38" i="11" s="1"/>
  <c r="LH39" i="11" s="1"/>
  <c r="LH40" i="11" s="1"/>
  <c r="LH41" i="11" s="1"/>
  <c r="LH42" i="11" s="1"/>
  <c r="LH43" i="11" s="1"/>
  <c r="LH44" i="11" s="1"/>
  <c r="LH45" i="11" s="1"/>
  <c r="LH46" i="11" s="1"/>
  <c r="LH47" i="11" s="1"/>
  <c r="LH48" i="11" s="1"/>
  <c r="LH49" i="11" s="1"/>
  <c r="LH50" i="11" s="1"/>
  <c r="LH51" i="11" s="1"/>
  <c r="LH52" i="11" s="1"/>
  <c r="LH53" i="11" s="1"/>
  <c r="LH54" i="11" s="1"/>
  <c r="LH55" i="11" s="1"/>
  <c r="LH56" i="11" s="1"/>
  <c r="LH57" i="11" s="1"/>
  <c r="LH58" i="11" s="1"/>
  <c r="LH59" i="11" s="1"/>
  <c r="LH60" i="11" s="1"/>
  <c r="LH61" i="11" s="1"/>
  <c r="LH62" i="11" s="1"/>
  <c r="LH63" i="11" s="1"/>
  <c r="LG4" i="11"/>
  <c r="LG5" i="11" s="1"/>
  <c r="LG6" i="11" s="1"/>
  <c r="LG7" i="11" s="1"/>
  <c r="LG8" i="11" s="1"/>
  <c r="LG9" i="11" s="1"/>
  <c r="LG10" i="11" s="1"/>
  <c r="LG11" i="11" s="1"/>
  <c r="LG12" i="11" s="1"/>
  <c r="LG13" i="11" s="1"/>
  <c r="LG14" i="11" s="1"/>
  <c r="LG15" i="11" s="1"/>
  <c r="LG16" i="11" s="1"/>
  <c r="LG17" i="11" s="1"/>
  <c r="LG18" i="11" s="1"/>
  <c r="LG19" i="11" s="1"/>
  <c r="LG20" i="11" s="1"/>
  <c r="LG21" i="11" s="1"/>
  <c r="LG22" i="11" s="1"/>
  <c r="LG23" i="11" s="1"/>
  <c r="LG24" i="11" s="1"/>
  <c r="LG25" i="11" s="1"/>
  <c r="LG26" i="11" s="1"/>
  <c r="LG27" i="11" s="1"/>
  <c r="LG28" i="11" s="1"/>
  <c r="LG29" i="11" s="1"/>
  <c r="LG30" i="11" s="1"/>
  <c r="LG31" i="11" s="1"/>
  <c r="LG32" i="11" s="1"/>
  <c r="LG33" i="11" s="1"/>
  <c r="LG34" i="11" s="1"/>
  <c r="LG35" i="11" s="1"/>
  <c r="LG36" i="11" s="1"/>
  <c r="LG37" i="11" s="1"/>
  <c r="LG38" i="11" s="1"/>
  <c r="LG39" i="11" s="1"/>
  <c r="LG40" i="11" s="1"/>
  <c r="LG41" i="11" s="1"/>
  <c r="LG42" i="11" s="1"/>
  <c r="LG43" i="11" s="1"/>
  <c r="LG44" i="11" s="1"/>
  <c r="LG45" i="11" s="1"/>
  <c r="LG46" i="11" s="1"/>
  <c r="LG47" i="11" s="1"/>
  <c r="LG48" i="11" s="1"/>
  <c r="LG49" i="11" s="1"/>
  <c r="LG50" i="11" s="1"/>
  <c r="LG51" i="11" s="1"/>
  <c r="LG52" i="11" s="1"/>
  <c r="LG53" i="11" s="1"/>
  <c r="LG54" i="11" s="1"/>
  <c r="LG55" i="11" s="1"/>
  <c r="LG56" i="11" s="1"/>
  <c r="LG57" i="11" s="1"/>
  <c r="LG58" i="11" s="1"/>
  <c r="LG59" i="11" s="1"/>
  <c r="LG60" i="11" s="1"/>
  <c r="LG61" i="11" s="1"/>
  <c r="LG62" i="11" s="1"/>
  <c r="LG63" i="11" s="1"/>
  <c r="LF4" i="11"/>
  <c r="LF5" i="11" s="1"/>
  <c r="LF6" i="11" s="1"/>
  <c r="LF7" i="11" s="1"/>
  <c r="LF8" i="11" s="1"/>
  <c r="LF9" i="11" s="1"/>
  <c r="LF10" i="11" s="1"/>
  <c r="LF11" i="11" s="1"/>
  <c r="LF12" i="11" s="1"/>
  <c r="LF13" i="11" s="1"/>
  <c r="LF14" i="11" s="1"/>
  <c r="LF15" i="11" s="1"/>
  <c r="LF16" i="11" s="1"/>
  <c r="LF17" i="11" s="1"/>
  <c r="LF18" i="11" s="1"/>
  <c r="LF19" i="11" s="1"/>
  <c r="LF20" i="11" s="1"/>
  <c r="LF21" i="11" s="1"/>
  <c r="LF22" i="11" s="1"/>
  <c r="LF23" i="11" s="1"/>
  <c r="LF24" i="11" s="1"/>
  <c r="LF25" i="11" s="1"/>
  <c r="LF26" i="11" s="1"/>
  <c r="LF27" i="11" s="1"/>
  <c r="LF28" i="11" s="1"/>
  <c r="LF29" i="11" s="1"/>
  <c r="LF30" i="11" s="1"/>
  <c r="LF31" i="11" s="1"/>
  <c r="LF32" i="11" s="1"/>
  <c r="LF33" i="11" s="1"/>
  <c r="LF34" i="11" s="1"/>
  <c r="LF35" i="11" s="1"/>
  <c r="LF36" i="11" s="1"/>
  <c r="LF37" i="11" s="1"/>
  <c r="LF38" i="11" s="1"/>
  <c r="LF39" i="11" s="1"/>
  <c r="LF40" i="11" s="1"/>
  <c r="LF41" i="11" s="1"/>
  <c r="LF42" i="11" s="1"/>
  <c r="LF43" i="11" s="1"/>
  <c r="LF44" i="11" s="1"/>
  <c r="LF45" i="11" s="1"/>
  <c r="LF46" i="11" s="1"/>
  <c r="LF47" i="11" s="1"/>
  <c r="LF48" i="11" s="1"/>
  <c r="LF49" i="11" s="1"/>
  <c r="LF50" i="11" s="1"/>
  <c r="LF51" i="11" s="1"/>
  <c r="LF52" i="11" s="1"/>
  <c r="LF53" i="11" s="1"/>
  <c r="LF54" i="11" s="1"/>
  <c r="LF55" i="11" s="1"/>
  <c r="LF56" i="11" s="1"/>
  <c r="LF57" i="11" s="1"/>
  <c r="LF58" i="11" s="1"/>
  <c r="LF59" i="11" s="1"/>
  <c r="LF60" i="11" s="1"/>
  <c r="LF61" i="11" s="1"/>
  <c r="LF62" i="11" s="1"/>
  <c r="LF63" i="11" s="1"/>
  <c r="LE4" i="11"/>
  <c r="LE5" i="11" s="1"/>
  <c r="LE6" i="11" s="1"/>
  <c r="LE7" i="11" s="1"/>
  <c r="LE8" i="11" s="1"/>
  <c r="LE9" i="11" s="1"/>
  <c r="LE10" i="11" s="1"/>
  <c r="LE11" i="11" s="1"/>
  <c r="LE12" i="11" s="1"/>
  <c r="LE13" i="11" s="1"/>
  <c r="LE14" i="11" s="1"/>
  <c r="LE15" i="11" s="1"/>
  <c r="LE16" i="11" s="1"/>
  <c r="LE17" i="11" s="1"/>
  <c r="LE18" i="11" s="1"/>
  <c r="LE19" i="11" s="1"/>
  <c r="LE20" i="11" s="1"/>
  <c r="LE21" i="11" s="1"/>
  <c r="LE22" i="11" s="1"/>
  <c r="LE23" i="11" s="1"/>
  <c r="LE24" i="11" s="1"/>
  <c r="LE25" i="11" s="1"/>
  <c r="LE26" i="11" s="1"/>
  <c r="LE27" i="11" s="1"/>
  <c r="LE28" i="11" s="1"/>
  <c r="LE29" i="11" s="1"/>
  <c r="LE30" i="11" s="1"/>
  <c r="LE31" i="11" s="1"/>
  <c r="LE32" i="11" s="1"/>
  <c r="LE33" i="11" s="1"/>
  <c r="LE34" i="11" s="1"/>
  <c r="LE35" i="11" s="1"/>
  <c r="LE36" i="11" s="1"/>
  <c r="LE37" i="11" s="1"/>
  <c r="LE38" i="11" s="1"/>
  <c r="LE39" i="11" s="1"/>
  <c r="LE40" i="11" s="1"/>
  <c r="LE41" i="11" s="1"/>
  <c r="LE42" i="11" s="1"/>
  <c r="LE43" i="11" s="1"/>
  <c r="LE44" i="11" s="1"/>
  <c r="LE45" i="11" s="1"/>
  <c r="LE46" i="11" s="1"/>
  <c r="LE47" i="11" s="1"/>
  <c r="LE48" i="11" s="1"/>
  <c r="LE49" i="11" s="1"/>
  <c r="LE50" i="11" s="1"/>
  <c r="LE51" i="11" s="1"/>
  <c r="LE52" i="11" s="1"/>
  <c r="LE53" i="11" s="1"/>
  <c r="LE54" i="11" s="1"/>
  <c r="LE55" i="11" s="1"/>
  <c r="LE56" i="11" s="1"/>
  <c r="LE57" i="11" s="1"/>
  <c r="LE58" i="11" s="1"/>
  <c r="LE59" i="11" s="1"/>
  <c r="LE60" i="11" s="1"/>
  <c r="LE61" i="11" s="1"/>
  <c r="LE62" i="11" s="1"/>
  <c r="LE63" i="11" s="1"/>
  <c r="LD4" i="11"/>
  <c r="LD5" i="11" s="1"/>
  <c r="LD6" i="11" s="1"/>
  <c r="LD7" i="11" s="1"/>
  <c r="LD8" i="11" s="1"/>
  <c r="LD9" i="11" s="1"/>
  <c r="LD10" i="11" s="1"/>
  <c r="LD11" i="11" s="1"/>
  <c r="LD12" i="11" s="1"/>
  <c r="LD13" i="11" s="1"/>
  <c r="LD14" i="11" s="1"/>
  <c r="LD15" i="11" s="1"/>
  <c r="LD16" i="11" s="1"/>
  <c r="LD17" i="11" s="1"/>
  <c r="LD18" i="11" s="1"/>
  <c r="LD19" i="11" s="1"/>
  <c r="LD20" i="11" s="1"/>
  <c r="LD21" i="11" s="1"/>
  <c r="LD22" i="11" s="1"/>
  <c r="LD23" i="11" s="1"/>
  <c r="LD24" i="11" s="1"/>
  <c r="LD25" i="11" s="1"/>
  <c r="LD26" i="11" s="1"/>
  <c r="LD27" i="11" s="1"/>
  <c r="LD28" i="11" s="1"/>
  <c r="LD29" i="11" s="1"/>
  <c r="LD30" i="11" s="1"/>
  <c r="LD31" i="11" s="1"/>
  <c r="LD32" i="11" s="1"/>
  <c r="LD33" i="11" s="1"/>
  <c r="LD34" i="11" s="1"/>
  <c r="LD35" i="11" s="1"/>
  <c r="LD36" i="11" s="1"/>
  <c r="LD37" i="11" s="1"/>
  <c r="LD38" i="11" s="1"/>
  <c r="LD39" i="11" s="1"/>
  <c r="LD40" i="11" s="1"/>
  <c r="LD41" i="11" s="1"/>
  <c r="LD42" i="11" s="1"/>
  <c r="LD43" i="11" s="1"/>
  <c r="LD44" i="11" s="1"/>
  <c r="LD45" i="11" s="1"/>
  <c r="LD46" i="11" s="1"/>
  <c r="LD47" i="11" s="1"/>
  <c r="LD48" i="11" s="1"/>
  <c r="LD49" i="11" s="1"/>
  <c r="LD50" i="11" s="1"/>
  <c r="LD51" i="11" s="1"/>
  <c r="LD52" i="11" s="1"/>
  <c r="LD53" i="11" s="1"/>
  <c r="LD54" i="11" s="1"/>
  <c r="LD55" i="11" s="1"/>
  <c r="LD56" i="11" s="1"/>
  <c r="LD57" i="11" s="1"/>
  <c r="LD58" i="11" s="1"/>
  <c r="LD59" i="11" s="1"/>
  <c r="LD60" i="11" s="1"/>
  <c r="LD61" i="11" s="1"/>
  <c r="LD62" i="11" s="1"/>
  <c r="LD63" i="11" s="1"/>
  <c r="LC4" i="11"/>
  <c r="LC5" i="11" s="1"/>
  <c r="LC6" i="11" s="1"/>
  <c r="LC7" i="11" s="1"/>
  <c r="LC8" i="11" s="1"/>
  <c r="LC9" i="11" s="1"/>
  <c r="LC10" i="11" s="1"/>
  <c r="LC11" i="11" s="1"/>
  <c r="LC12" i="11" s="1"/>
  <c r="LC13" i="11" s="1"/>
  <c r="LC14" i="11" s="1"/>
  <c r="LC15" i="11" s="1"/>
  <c r="LC16" i="11" s="1"/>
  <c r="LC17" i="11" s="1"/>
  <c r="LC18" i="11" s="1"/>
  <c r="LC19" i="11" s="1"/>
  <c r="LC20" i="11" s="1"/>
  <c r="LC21" i="11" s="1"/>
  <c r="LC22" i="11" s="1"/>
  <c r="LC23" i="11" s="1"/>
  <c r="LC24" i="11" s="1"/>
  <c r="LC25" i="11" s="1"/>
  <c r="LC26" i="11" s="1"/>
  <c r="LC27" i="11" s="1"/>
  <c r="LC28" i="11" s="1"/>
  <c r="LC29" i="11" s="1"/>
  <c r="LC30" i="11" s="1"/>
  <c r="LC31" i="11" s="1"/>
  <c r="LC32" i="11" s="1"/>
  <c r="LC33" i="11" s="1"/>
  <c r="LC34" i="11" s="1"/>
  <c r="LC35" i="11" s="1"/>
  <c r="LC36" i="11" s="1"/>
  <c r="LC37" i="11" s="1"/>
  <c r="LC38" i="11" s="1"/>
  <c r="LC39" i="11" s="1"/>
  <c r="LC40" i="11" s="1"/>
  <c r="LC41" i="11" s="1"/>
  <c r="LC42" i="11" s="1"/>
  <c r="LC43" i="11" s="1"/>
  <c r="LC44" i="11" s="1"/>
  <c r="LC45" i="11" s="1"/>
  <c r="LC46" i="11" s="1"/>
  <c r="LC47" i="11" s="1"/>
  <c r="LC48" i="11" s="1"/>
  <c r="LC49" i="11" s="1"/>
  <c r="LC50" i="11" s="1"/>
  <c r="LC51" i="11" s="1"/>
  <c r="LC52" i="11" s="1"/>
  <c r="LC53" i="11" s="1"/>
  <c r="LC54" i="11" s="1"/>
  <c r="LC55" i="11" s="1"/>
  <c r="LC56" i="11" s="1"/>
  <c r="LC57" i="11" s="1"/>
  <c r="LC58" i="11" s="1"/>
  <c r="LC59" i="11" s="1"/>
  <c r="LC60" i="11" s="1"/>
  <c r="LC61" i="11" s="1"/>
  <c r="LC62" i="11" s="1"/>
  <c r="LC63" i="11" s="1"/>
  <c r="LB4" i="11"/>
  <c r="LB5" i="11" s="1"/>
  <c r="LB6" i="11" s="1"/>
  <c r="LB7" i="11" s="1"/>
  <c r="LB8" i="11" s="1"/>
  <c r="LB9" i="11" s="1"/>
  <c r="LB10" i="11" s="1"/>
  <c r="LB11" i="11" s="1"/>
  <c r="LB12" i="11" s="1"/>
  <c r="LB13" i="11" s="1"/>
  <c r="LB14" i="11" s="1"/>
  <c r="LB15" i="11" s="1"/>
  <c r="LB16" i="11" s="1"/>
  <c r="LB17" i="11" s="1"/>
  <c r="LB18" i="11" s="1"/>
  <c r="LB19" i="11" s="1"/>
  <c r="LB20" i="11" s="1"/>
  <c r="LB21" i="11" s="1"/>
  <c r="LB22" i="11" s="1"/>
  <c r="LB23" i="11" s="1"/>
  <c r="LB24" i="11" s="1"/>
  <c r="LB25" i="11" s="1"/>
  <c r="LB26" i="11" s="1"/>
  <c r="LB27" i="11" s="1"/>
  <c r="LB28" i="11" s="1"/>
  <c r="LB29" i="11" s="1"/>
  <c r="LB30" i="11" s="1"/>
  <c r="LB31" i="11" s="1"/>
  <c r="LB32" i="11" s="1"/>
  <c r="LB33" i="11" s="1"/>
  <c r="LB34" i="11" s="1"/>
  <c r="LB35" i="11" s="1"/>
  <c r="LB36" i="11" s="1"/>
  <c r="LB37" i="11" s="1"/>
  <c r="LB38" i="11" s="1"/>
  <c r="LB39" i="11" s="1"/>
  <c r="LB40" i="11" s="1"/>
  <c r="LB41" i="11" s="1"/>
  <c r="LB42" i="11" s="1"/>
  <c r="LB43" i="11" s="1"/>
  <c r="LB44" i="11" s="1"/>
  <c r="LB45" i="11" s="1"/>
  <c r="LB46" i="11" s="1"/>
  <c r="LB47" i="11" s="1"/>
  <c r="LB48" i="11" s="1"/>
  <c r="LB49" i="11" s="1"/>
  <c r="LB50" i="11" s="1"/>
  <c r="LB51" i="11" s="1"/>
  <c r="LB52" i="11" s="1"/>
  <c r="LB53" i="11" s="1"/>
  <c r="LB54" i="11" s="1"/>
  <c r="LB55" i="11" s="1"/>
  <c r="LB56" i="11" s="1"/>
  <c r="LB57" i="11" s="1"/>
  <c r="LB58" i="11" s="1"/>
  <c r="LB59" i="11" s="1"/>
  <c r="LB60" i="11" s="1"/>
  <c r="LB61" i="11" s="1"/>
  <c r="LB62" i="11" s="1"/>
  <c r="LB63" i="11" s="1"/>
  <c r="LA4" i="11"/>
  <c r="LA5" i="11" s="1"/>
  <c r="LA6" i="11" s="1"/>
  <c r="LA7" i="11" s="1"/>
  <c r="LA8" i="11" s="1"/>
  <c r="LA9" i="11" s="1"/>
  <c r="LA10" i="11" s="1"/>
  <c r="LA11" i="11" s="1"/>
  <c r="LA12" i="11" s="1"/>
  <c r="LA13" i="11" s="1"/>
  <c r="LA14" i="11" s="1"/>
  <c r="LA15" i="11" s="1"/>
  <c r="LA16" i="11" s="1"/>
  <c r="LA17" i="11" s="1"/>
  <c r="LA18" i="11" s="1"/>
  <c r="LA19" i="11" s="1"/>
  <c r="LA20" i="11" s="1"/>
  <c r="LA21" i="11" s="1"/>
  <c r="LA22" i="11" s="1"/>
  <c r="LA23" i="11" s="1"/>
  <c r="LA24" i="11" s="1"/>
  <c r="LA25" i="11" s="1"/>
  <c r="LA26" i="11" s="1"/>
  <c r="LA27" i="11" s="1"/>
  <c r="LA28" i="11" s="1"/>
  <c r="LA29" i="11" s="1"/>
  <c r="LA30" i="11" s="1"/>
  <c r="LA31" i="11" s="1"/>
  <c r="LA32" i="11" s="1"/>
  <c r="LA33" i="11" s="1"/>
  <c r="LA34" i="11" s="1"/>
  <c r="LA35" i="11" s="1"/>
  <c r="LA36" i="11" s="1"/>
  <c r="LA37" i="11" s="1"/>
  <c r="LA38" i="11" s="1"/>
  <c r="LA39" i="11" s="1"/>
  <c r="LA40" i="11" s="1"/>
  <c r="LA41" i="11" s="1"/>
  <c r="LA42" i="11" s="1"/>
  <c r="LA43" i="11" s="1"/>
  <c r="LA44" i="11" s="1"/>
  <c r="LA45" i="11" s="1"/>
  <c r="LA46" i="11" s="1"/>
  <c r="LA47" i="11" s="1"/>
  <c r="LA48" i="11" s="1"/>
  <c r="LA49" i="11" s="1"/>
  <c r="LA50" i="11" s="1"/>
  <c r="LA51" i="11" s="1"/>
  <c r="LA52" i="11" s="1"/>
  <c r="LA53" i="11" s="1"/>
  <c r="LA54" i="11" s="1"/>
  <c r="LA55" i="11" s="1"/>
  <c r="LA56" i="11" s="1"/>
  <c r="LA57" i="11" s="1"/>
  <c r="LA58" i="11" s="1"/>
  <c r="LA59" i="11" s="1"/>
  <c r="LA60" i="11" s="1"/>
  <c r="LA61" i="11" s="1"/>
  <c r="LA62" i="11" s="1"/>
  <c r="LA63" i="11" s="1"/>
  <c r="KZ4" i="11"/>
  <c r="KZ5" i="11" s="1"/>
  <c r="KZ6" i="11" s="1"/>
  <c r="KZ7" i="11" s="1"/>
  <c r="KZ8" i="11" s="1"/>
  <c r="KZ9" i="11" s="1"/>
  <c r="KZ10" i="11" s="1"/>
  <c r="KZ11" i="11" s="1"/>
  <c r="KZ12" i="11" s="1"/>
  <c r="KZ13" i="11" s="1"/>
  <c r="KZ14" i="11" s="1"/>
  <c r="KZ15" i="11" s="1"/>
  <c r="KZ16" i="11" s="1"/>
  <c r="KZ17" i="11" s="1"/>
  <c r="KZ18" i="11" s="1"/>
  <c r="KZ19" i="11" s="1"/>
  <c r="KZ20" i="11" s="1"/>
  <c r="KZ21" i="11" s="1"/>
  <c r="KZ22" i="11" s="1"/>
  <c r="KZ23" i="11" s="1"/>
  <c r="KZ24" i="11" s="1"/>
  <c r="KZ25" i="11" s="1"/>
  <c r="KZ26" i="11" s="1"/>
  <c r="KZ27" i="11" s="1"/>
  <c r="KZ28" i="11" s="1"/>
  <c r="KZ29" i="11" s="1"/>
  <c r="KZ30" i="11" s="1"/>
  <c r="KZ31" i="11" s="1"/>
  <c r="KZ32" i="11" s="1"/>
  <c r="KZ33" i="11" s="1"/>
  <c r="KZ34" i="11" s="1"/>
  <c r="KZ35" i="11" s="1"/>
  <c r="KZ36" i="11" s="1"/>
  <c r="KZ37" i="11" s="1"/>
  <c r="KZ38" i="11" s="1"/>
  <c r="KZ39" i="11" s="1"/>
  <c r="KZ40" i="11" s="1"/>
  <c r="KZ41" i="11" s="1"/>
  <c r="KZ42" i="11" s="1"/>
  <c r="KZ43" i="11" s="1"/>
  <c r="KZ44" i="11" s="1"/>
  <c r="KZ45" i="11" s="1"/>
  <c r="KZ46" i="11" s="1"/>
  <c r="KZ47" i="11" s="1"/>
  <c r="KZ48" i="11" s="1"/>
  <c r="KZ49" i="11" s="1"/>
  <c r="KZ50" i="11" s="1"/>
  <c r="KZ51" i="11" s="1"/>
  <c r="KZ52" i="11" s="1"/>
  <c r="KZ53" i="11" s="1"/>
  <c r="KZ54" i="11" s="1"/>
  <c r="KZ55" i="11" s="1"/>
  <c r="KZ56" i="11" s="1"/>
  <c r="KZ57" i="11" s="1"/>
  <c r="KZ58" i="11" s="1"/>
  <c r="KZ59" i="11" s="1"/>
  <c r="KZ60" i="11" s="1"/>
  <c r="KZ61" i="11" s="1"/>
  <c r="KZ62" i="11" s="1"/>
  <c r="KZ63" i="11" s="1"/>
  <c r="KY4" i="11"/>
  <c r="KY5" i="11" s="1"/>
  <c r="KY6" i="11" s="1"/>
  <c r="KY7" i="11" s="1"/>
  <c r="KY8" i="11" s="1"/>
  <c r="KY9" i="11" s="1"/>
  <c r="KY10" i="11" s="1"/>
  <c r="KY11" i="11" s="1"/>
  <c r="KY12" i="11" s="1"/>
  <c r="KY13" i="11" s="1"/>
  <c r="KY14" i="11" s="1"/>
  <c r="KY15" i="11" s="1"/>
  <c r="KY16" i="11" s="1"/>
  <c r="KY17" i="11" s="1"/>
  <c r="KY18" i="11" s="1"/>
  <c r="KY19" i="11" s="1"/>
  <c r="KY20" i="11" s="1"/>
  <c r="KY21" i="11" s="1"/>
  <c r="KY22" i="11" s="1"/>
  <c r="KY23" i="11" s="1"/>
  <c r="KY24" i="11" s="1"/>
  <c r="KY25" i="11" s="1"/>
  <c r="KY26" i="11" s="1"/>
  <c r="KY27" i="11" s="1"/>
  <c r="KY28" i="11" s="1"/>
  <c r="KY29" i="11" s="1"/>
  <c r="KY30" i="11" s="1"/>
  <c r="KY31" i="11" s="1"/>
  <c r="KY32" i="11" s="1"/>
  <c r="KY33" i="11" s="1"/>
  <c r="KY34" i="11" s="1"/>
  <c r="KY35" i="11" s="1"/>
  <c r="KY36" i="11" s="1"/>
  <c r="KY37" i="11" s="1"/>
  <c r="KY38" i="11" s="1"/>
  <c r="KY39" i="11" s="1"/>
  <c r="KY40" i="11" s="1"/>
  <c r="KY41" i="11" s="1"/>
  <c r="KY42" i="11" s="1"/>
  <c r="KY43" i="11" s="1"/>
  <c r="KY44" i="11" s="1"/>
  <c r="KY45" i="11" s="1"/>
  <c r="KY46" i="11" s="1"/>
  <c r="KY47" i="11" s="1"/>
  <c r="KY48" i="11" s="1"/>
  <c r="KY49" i="11" s="1"/>
  <c r="KY50" i="11" s="1"/>
  <c r="KY51" i="11" s="1"/>
  <c r="KY52" i="11" s="1"/>
  <c r="KY53" i="11" s="1"/>
  <c r="KY54" i="11" s="1"/>
  <c r="KY55" i="11" s="1"/>
  <c r="KY56" i="11" s="1"/>
  <c r="KY57" i="11" s="1"/>
  <c r="KY58" i="11" s="1"/>
  <c r="KY59" i="11" s="1"/>
  <c r="KY60" i="11" s="1"/>
  <c r="KY61" i="11" s="1"/>
  <c r="KY62" i="11" s="1"/>
  <c r="KY63" i="11" s="1"/>
  <c r="KX4" i="11"/>
  <c r="KX5" i="11" s="1"/>
  <c r="KX6" i="11" s="1"/>
  <c r="KX7" i="11" s="1"/>
  <c r="KX8" i="11" s="1"/>
  <c r="KX9" i="11" s="1"/>
  <c r="KX10" i="11" s="1"/>
  <c r="KX11" i="11" s="1"/>
  <c r="KX12" i="11" s="1"/>
  <c r="KX13" i="11" s="1"/>
  <c r="KX14" i="11" s="1"/>
  <c r="KX15" i="11" s="1"/>
  <c r="KX16" i="11" s="1"/>
  <c r="KX17" i="11" s="1"/>
  <c r="KX18" i="11" s="1"/>
  <c r="KX19" i="11" s="1"/>
  <c r="KX20" i="11" s="1"/>
  <c r="KX21" i="11" s="1"/>
  <c r="KX22" i="11" s="1"/>
  <c r="KX23" i="11" s="1"/>
  <c r="KX24" i="11" s="1"/>
  <c r="KX25" i="11" s="1"/>
  <c r="KX26" i="11" s="1"/>
  <c r="KX27" i="11" s="1"/>
  <c r="KX28" i="11" s="1"/>
  <c r="KX29" i="11" s="1"/>
  <c r="KX30" i="11" s="1"/>
  <c r="KX31" i="11" s="1"/>
  <c r="KX32" i="11" s="1"/>
  <c r="KX33" i="11" s="1"/>
  <c r="KX34" i="11" s="1"/>
  <c r="KX35" i="11" s="1"/>
  <c r="KX36" i="11" s="1"/>
  <c r="KX37" i="11" s="1"/>
  <c r="KX38" i="11" s="1"/>
  <c r="KX39" i="11" s="1"/>
  <c r="KX40" i="11" s="1"/>
  <c r="KX41" i="11" s="1"/>
  <c r="KX42" i="11" s="1"/>
  <c r="KX43" i="11" s="1"/>
  <c r="KX44" i="11" s="1"/>
  <c r="KX45" i="11" s="1"/>
  <c r="KX46" i="11" s="1"/>
  <c r="KX47" i="11" s="1"/>
  <c r="KX48" i="11" s="1"/>
  <c r="KX49" i="11" s="1"/>
  <c r="KX50" i="11" s="1"/>
  <c r="KX51" i="11" s="1"/>
  <c r="KX52" i="11" s="1"/>
  <c r="KX53" i="11" s="1"/>
  <c r="KX54" i="11" s="1"/>
  <c r="KX55" i="11" s="1"/>
  <c r="KX56" i="11" s="1"/>
  <c r="KX57" i="11" s="1"/>
  <c r="KX58" i="11" s="1"/>
  <c r="KX59" i="11" s="1"/>
  <c r="KX60" i="11" s="1"/>
  <c r="KX61" i="11" s="1"/>
  <c r="KX62" i="11" s="1"/>
  <c r="KX63" i="11" s="1"/>
  <c r="KW4" i="11"/>
  <c r="KW5" i="11" s="1"/>
  <c r="KW6" i="11" s="1"/>
  <c r="KW7" i="11" s="1"/>
  <c r="KW8" i="11" s="1"/>
  <c r="KW9" i="11" s="1"/>
  <c r="KW10" i="11" s="1"/>
  <c r="KW11" i="11" s="1"/>
  <c r="KW12" i="11" s="1"/>
  <c r="KW13" i="11" s="1"/>
  <c r="KW14" i="11" s="1"/>
  <c r="KW15" i="11" s="1"/>
  <c r="KW16" i="11" s="1"/>
  <c r="KW17" i="11" s="1"/>
  <c r="KW18" i="11" s="1"/>
  <c r="KW19" i="11" s="1"/>
  <c r="KW20" i="11" s="1"/>
  <c r="KW21" i="11" s="1"/>
  <c r="KW22" i="11" s="1"/>
  <c r="KW23" i="11" s="1"/>
  <c r="KW24" i="11" s="1"/>
  <c r="KW25" i="11" s="1"/>
  <c r="KW26" i="11" s="1"/>
  <c r="KW27" i="11" s="1"/>
  <c r="KW28" i="11" s="1"/>
  <c r="KW29" i="11" s="1"/>
  <c r="KW30" i="11" s="1"/>
  <c r="KW31" i="11" s="1"/>
  <c r="KW32" i="11" s="1"/>
  <c r="KW33" i="11" s="1"/>
  <c r="KW34" i="11" s="1"/>
  <c r="KW35" i="11" s="1"/>
  <c r="KW36" i="11" s="1"/>
  <c r="KW37" i="11" s="1"/>
  <c r="KW38" i="11" s="1"/>
  <c r="KW39" i="11" s="1"/>
  <c r="KW40" i="11" s="1"/>
  <c r="KW41" i="11" s="1"/>
  <c r="KW42" i="11" s="1"/>
  <c r="KW43" i="11" s="1"/>
  <c r="KW44" i="11" s="1"/>
  <c r="KW45" i="11" s="1"/>
  <c r="KW46" i="11" s="1"/>
  <c r="KW47" i="11" s="1"/>
  <c r="KW48" i="11" s="1"/>
  <c r="KW49" i="11" s="1"/>
  <c r="KW50" i="11" s="1"/>
  <c r="KW51" i="11" s="1"/>
  <c r="KW52" i="11" s="1"/>
  <c r="KW53" i="11" s="1"/>
  <c r="KW54" i="11" s="1"/>
  <c r="KW55" i="11" s="1"/>
  <c r="KW56" i="11" s="1"/>
  <c r="KW57" i="11" s="1"/>
  <c r="KW58" i="11" s="1"/>
  <c r="KW59" i="11" s="1"/>
  <c r="KW60" i="11" s="1"/>
  <c r="KW61" i="11" s="1"/>
  <c r="KW62" i="11" s="1"/>
  <c r="KW63" i="11" s="1"/>
  <c r="KV4" i="11"/>
  <c r="KV5" i="11" s="1"/>
  <c r="KV6" i="11" s="1"/>
  <c r="KV7" i="11" s="1"/>
  <c r="KV8" i="11" s="1"/>
  <c r="KV9" i="11" s="1"/>
  <c r="KV10" i="11" s="1"/>
  <c r="KV11" i="11" s="1"/>
  <c r="KV12" i="11" s="1"/>
  <c r="KV13" i="11" s="1"/>
  <c r="KV14" i="11" s="1"/>
  <c r="KV15" i="11" s="1"/>
  <c r="KV16" i="11" s="1"/>
  <c r="KV17" i="11" s="1"/>
  <c r="KV18" i="11" s="1"/>
  <c r="KV19" i="11" s="1"/>
  <c r="KV20" i="11" s="1"/>
  <c r="KV21" i="11" s="1"/>
  <c r="KV22" i="11" s="1"/>
  <c r="KV23" i="11" s="1"/>
  <c r="KV24" i="11" s="1"/>
  <c r="KV25" i="11" s="1"/>
  <c r="KV26" i="11" s="1"/>
  <c r="KV27" i="11" s="1"/>
  <c r="KV28" i="11" s="1"/>
  <c r="KV29" i="11" s="1"/>
  <c r="KV30" i="11" s="1"/>
  <c r="KV31" i="11" s="1"/>
  <c r="KV32" i="11" s="1"/>
  <c r="KV33" i="11" s="1"/>
  <c r="KV34" i="11" s="1"/>
  <c r="KV35" i="11" s="1"/>
  <c r="KV36" i="11" s="1"/>
  <c r="KV37" i="11" s="1"/>
  <c r="KV38" i="11" s="1"/>
  <c r="KV39" i="11" s="1"/>
  <c r="KV40" i="11" s="1"/>
  <c r="KV41" i="11" s="1"/>
  <c r="KV42" i="11" s="1"/>
  <c r="KV43" i="11" s="1"/>
  <c r="KV44" i="11" s="1"/>
  <c r="KV45" i="11" s="1"/>
  <c r="KV46" i="11" s="1"/>
  <c r="KV47" i="11" s="1"/>
  <c r="KV48" i="11" s="1"/>
  <c r="KV49" i="11" s="1"/>
  <c r="KV50" i="11" s="1"/>
  <c r="KV51" i="11" s="1"/>
  <c r="KV52" i="11" s="1"/>
  <c r="KV53" i="11" s="1"/>
  <c r="KV54" i="11" s="1"/>
  <c r="KV55" i="11" s="1"/>
  <c r="KV56" i="11" s="1"/>
  <c r="KV57" i="11" s="1"/>
  <c r="KV58" i="11" s="1"/>
  <c r="KV59" i="11" s="1"/>
  <c r="KV60" i="11" s="1"/>
  <c r="KV61" i="11" s="1"/>
  <c r="KV62" i="11" s="1"/>
  <c r="KV63" i="11" s="1"/>
  <c r="KU4" i="11"/>
  <c r="KU5" i="11" s="1"/>
  <c r="KU6" i="11" s="1"/>
  <c r="KU7" i="11" s="1"/>
  <c r="KU8" i="11" s="1"/>
  <c r="KU9" i="11" s="1"/>
  <c r="KU10" i="11" s="1"/>
  <c r="KU11" i="11" s="1"/>
  <c r="KU12" i="11" s="1"/>
  <c r="KU13" i="11" s="1"/>
  <c r="KU14" i="11" s="1"/>
  <c r="KU15" i="11" s="1"/>
  <c r="KU16" i="11" s="1"/>
  <c r="KU17" i="11" s="1"/>
  <c r="KU18" i="11" s="1"/>
  <c r="KU19" i="11" s="1"/>
  <c r="KU20" i="11" s="1"/>
  <c r="KU21" i="11" s="1"/>
  <c r="KU22" i="11" s="1"/>
  <c r="KU23" i="11" s="1"/>
  <c r="KU24" i="11" s="1"/>
  <c r="KU25" i="11" s="1"/>
  <c r="KU26" i="11" s="1"/>
  <c r="KU27" i="11" s="1"/>
  <c r="KU28" i="11" s="1"/>
  <c r="KU29" i="11" s="1"/>
  <c r="KU30" i="11" s="1"/>
  <c r="KU31" i="11" s="1"/>
  <c r="KU32" i="11" s="1"/>
  <c r="KU33" i="11" s="1"/>
  <c r="KU34" i="11" s="1"/>
  <c r="KU35" i="11" s="1"/>
  <c r="KU36" i="11" s="1"/>
  <c r="KU37" i="11" s="1"/>
  <c r="KU38" i="11" s="1"/>
  <c r="KU39" i="11" s="1"/>
  <c r="KU40" i="11" s="1"/>
  <c r="KU41" i="11" s="1"/>
  <c r="KU42" i="11" s="1"/>
  <c r="KU43" i="11" s="1"/>
  <c r="KU44" i="11" s="1"/>
  <c r="KU45" i="11" s="1"/>
  <c r="KU46" i="11" s="1"/>
  <c r="KU47" i="11" s="1"/>
  <c r="KU48" i="11" s="1"/>
  <c r="KU49" i="11" s="1"/>
  <c r="KU50" i="11" s="1"/>
  <c r="KU51" i="11" s="1"/>
  <c r="KU52" i="11" s="1"/>
  <c r="KU53" i="11" s="1"/>
  <c r="KU54" i="11" s="1"/>
  <c r="KU55" i="11" s="1"/>
  <c r="KU56" i="11" s="1"/>
  <c r="KU57" i="11" s="1"/>
  <c r="KU58" i="11" s="1"/>
  <c r="KU59" i="11" s="1"/>
  <c r="KU60" i="11" s="1"/>
  <c r="KU61" i="11" s="1"/>
  <c r="KU62" i="11" s="1"/>
  <c r="KU63" i="11" s="1"/>
  <c r="KT4" i="11"/>
  <c r="KT5" i="11" s="1"/>
  <c r="KT6" i="11" s="1"/>
  <c r="KT7" i="11" s="1"/>
  <c r="KT8" i="11" s="1"/>
  <c r="KT9" i="11" s="1"/>
  <c r="KT10" i="11" s="1"/>
  <c r="KT11" i="11" s="1"/>
  <c r="KT12" i="11" s="1"/>
  <c r="KT13" i="11" s="1"/>
  <c r="KT14" i="11" s="1"/>
  <c r="KT15" i="11" s="1"/>
  <c r="KT16" i="11" s="1"/>
  <c r="KT17" i="11" s="1"/>
  <c r="KT18" i="11" s="1"/>
  <c r="KT19" i="11" s="1"/>
  <c r="KT20" i="11" s="1"/>
  <c r="KT21" i="11" s="1"/>
  <c r="KT22" i="11" s="1"/>
  <c r="KT23" i="11" s="1"/>
  <c r="KT24" i="11" s="1"/>
  <c r="KT25" i="11" s="1"/>
  <c r="KT26" i="11" s="1"/>
  <c r="KT27" i="11" s="1"/>
  <c r="KT28" i="11" s="1"/>
  <c r="KT29" i="11" s="1"/>
  <c r="KT30" i="11" s="1"/>
  <c r="KT31" i="11" s="1"/>
  <c r="KT32" i="11" s="1"/>
  <c r="KT33" i="11" s="1"/>
  <c r="KT34" i="11" s="1"/>
  <c r="KT35" i="11" s="1"/>
  <c r="KT36" i="11" s="1"/>
  <c r="KT37" i="11" s="1"/>
  <c r="KT38" i="11" s="1"/>
  <c r="KT39" i="11" s="1"/>
  <c r="KT40" i="11" s="1"/>
  <c r="KT41" i="11" s="1"/>
  <c r="KT42" i="11" s="1"/>
  <c r="KT43" i="11" s="1"/>
  <c r="KT44" i="11" s="1"/>
  <c r="KT45" i="11" s="1"/>
  <c r="KT46" i="11" s="1"/>
  <c r="KT47" i="11" s="1"/>
  <c r="KT48" i="11" s="1"/>
  <c r="KT49" i="11" s="1"/>
  <c r="KT50" i="11" s="1"/>
  <c r="KT51" i="11" s="1"/>
  <c r="KT52" i="11" s="1"/>
  <c r="KT53" i="11" s="1"/>
  <c r="KT54" i="11" s="1"/>
  <c r="KT55" i="11" s="1"/>
  <c r="KT56" i="11" s="1"/>
  <c r="KT57" i="11" s="1"/>
  <c r="KT58" i="11" s="1"/>
  <c r="KT59" i="11" s="1"/>
  <c r="KT60" i="11" s="1"/>
  <c r="KT61" i="11" s="1"/>
  <c r="KT62" i="11" s="1"/>
  <c r="KT63" i="11" s="1"/>
  <c r="KZ3" i="11"/>
  <c r="C2" i="11"/>
  <c r="D2" i="11" s="1"/>
  <c r="D2" i="10"/>
  <c r="E2" i="10" s="1"/>
  <c r="C2" i="10"/>
  <c r="D1" i="10"/>
  <c r="C1" i="10"/>
  <c r="C3" i="1" l="1"/>
  <c r="G3" i="1" s="1"/>
  <c r="F5" i="5"/>
  <c r="C15" i="2"/>
  <c r="D15" i="2"/>
  <c r="E2" i="11"/>
  <c r="D1" i="11"/>
  <c r="F2" i="10"/>
  <c r="E1" i="10"/>
  <c r="C1" i="11"/>
  <c r="C9" i="5"/>
  <c r="F8" i="5"/>
  <c r="K14" i="16" s="1"/>
  <c r="F10" i="5"/>
  <c r="B8" i="4" l="1"/>
  <c r="C6" i="2"/>
  <c r="C5" i="2" s="1"/>
  <c r="C10" i="2"/>
  <c r="C9" i="2" s="1"/>
  <c r="C12" i="2"/>
  <c r="C11" i="2" s="1"/>
  <c r="H8" i="4"/>
  <c r="G8" i="4"/>
  <c r="K16" i="16"/>
  <c r="K10" i="16"/>
  <c r="F1" i="10"/>
  <c r="G2" i="10"/>
  <c r="F9" i="5"/>
  <c r="C11" i="5"/>
  <c r="C8" i="2" s="1"/>
  <c r="C7" i="2" s="1"/>
  <c r="E1" i="11"/>
  <c r="F2" i="11"/>
  <c r="C17" i="2" l="1"/>
  <c r="C22" i="2" s="1"/>
  <c r="D17" i="2"/>
  <c r="D22" i="2" s="1"/>
  <c r="H2" i="10"/>
  <c r="G1" i="10"/>
  <c r="F1" i="11"/>
  <c r="G2" i="11"/>
  <c r="I4" i="5" l="1"/>
  <c r="D19" i="2"/>
  <c r="C19" i="2"/>
  <c r="C20" i="2" s="1"/>
  <c r="H2" i="11"/>
  <c r="G1" i="11"/>
  <c r="I2" i="10"/>
  <c r="H1" i="10"/>
  <c r="H15" i="2" l="1"/>
  <c r="H16" i="2" s="1"/>
  <c r="D20" i="2"/>
  <c r="J2" i="10"/>
  <c r="I1" i="10"/>
  <c r="I2" i="11"/>
  <c r="H1" i="11"/>
  <c r="D4" i="4" l="1"/>
  <c r="H8" i="2"/>
  <c r="H9" i="2" s="1"/>
  <c r="I9" i="5"/>
  <c r="K59" i="16" s="1"/>
  <c r="I10" i="5"/>
  <c r="I1" i="11"/>
  <c r="J2" i="11"/>
  <c r="J1" i="10"/>
  <c r="K2" i="10"/>
  <c r="C19" i="5" l="1"/>
  <c r="J13" i="5" s="1"/>
  <c r="B9" i="4"/>
  <c r="I59" i="16"/>
  <c r="L2" i="10"/>
  <c r="K1" i="10"/>
  <c r="J1" i="11"/>
  <c r="K2" i="11"/>
  <c r="I13" i="5" l="1"/>
  <c r="H9" i="4"/>
  <c r="G9" i="4"/>
  <c r="B10" i="4"/>
  <c r="L2" i="11"/>
  <c r="K1" i="11"/>
  <c r="M2" i="10"/>
  <c r="L1" i="10"/>
  <c r="H10" i="4" l="1"/>
  <c r="G10" i="4"/>
  <c r="B11" i="4"/>
  <c r="M2" i="11"/>
  <c r="L1" i="11"/>
  <c r="N2" i="10"/>
  <c r="M1" i="10"/>
  <c r="H11" i="4" l="1"/>
  <c r="G11" i="4"/>
  <c r="B12" i="4"/>
  <c r="M1" i="11"/>
  <c r="N2" i="11"/>
  <c r="N1" i="10"/>
  <c r="O2" i="10"/>
  <c r="H12" i="4" l="1"/>
  <c r="G12" i="4"/>
  <c r="B13" i="4"/>
  <c r="P2" i="10"/>
  <c r="O1" i="10"/>
  <c r="N1" i="11"/>
  <c r="O2" i="11"/>
  <c r="H13" i="4" l="1"/>
  <c r="G13" i="4"/>
  <c r="B14" i="4"/>
  <c r="P2" i="11"/>
  <c r="O1" i="11"/>
  <c r="Q2" i="10"/>
  <c r="P1" i="10"/>
  <c r="H14" i="4" l="1"/>
  <c r="G14" i="4"/>
  <c r="B15" i="4"/>
  <c r="R2" i="10"/>
  <c r="Q1" i="10"/>
  <c r="Q2" i="11"/>
  <c r="P1" i="11"/>
  <c r="H15" i="4" l="1"/>
  <c r="G15" i="4"/>
  <c r="B16" i="4"/>
  <c r="R1" i="10"/>
  <c r="S2" i="10"/>
  <c r="Q1" i="11"/>
  <c r="R2" i="11"/>
  <c r="H16" i="4" l="1"/>
  <c r="G16" i="4"/>
  <c r="B17" i="4"/>
  <c r="R1" i="11"/>
  <c r="S2" i="11"/>
  <c r="T2" i="10"/>
  <c r="S1" i="10"/>
  <c r="H17" i="4" l="1"/>
  <c r="G17" i="4"/>
  <c r="B18" i="4"/>
  <c r="U2" i="10"/>
  <c r="T1" i="10"/>
  <c r="T2" i="11"/>
  <c r="S1" i="11"/>
  <c r="H18" i="4" l="1"/>
  <c r="G18" i="4"/>
  <c r="B19" i="4"/>
  <c r="U2" i="11"/>
  <c r="T1" i="11"/>
  <c r="V2" i="10"/>
  <c r="U1" i="10"/>
  <c r="H19" i="4" l="1"/>
  <c r="G19" i="4"/>
  <c r="B20" i="4"/>
  <c r="V1" i="10"/>
  <c r="W2" i="10"/>
  <c r="U1" i="11"/>
  <c r="V2" i="11"/>
  <c r="H20" i="4" l="1"/>
  <c r="G20" i="4"/>
  <c r="B21" i="4"/>
  <c r="V1" i="11"/>
  <c r="W2" i="11"/>
  <c r="X2" i="10"/>
  <c r="W1" i="10"/>
  <c r="H21" i="4" l="1"/>
  <c r="G21" i="4"/>
  <c r="B22" i="4"/>
  <c r="X2" i="11"/>
  <c r="W1" i="11"/>
  <c r="Y2" i="10"/>
  <c r="X1" i="10"/>
  <c r="H22" i="4" l="1"/>
  <c r="G22" i="4"/>
  <c r="B23" i="4"/>
  <c r="Z2" i="10"/>
  <c r="Y1" i="10"/>
  <c r="Y2" i="11"/>
  <c r="X1" i="11"/>
  <c r="H23" i="4" l="1"/>
  <c r="G23" i="4"/>
  <c r="B24" i="4"/>
  <c r="Z1" i="10"/>
  <c r="AA2" i="10"/>
  <c r="Y1" i="11"/>
  <c r="Z2" i="11"/>
  <c r="H24" i="4" l="1"/>
  <c r="G24" i="4"/>
  <c r="B25" i="4"/>
  <c r="AB2" i="10"/>
  <c r="AA1" i="10"/>
  <c r="Z1" i="11"/>
  <c r="AA2" i="11"/>
  <c r="H25" i="4" l="1"/>
  <c r="G25" i="4"/>
  <c r="B26" i="4"/>
  <c r="AC2" i="10"/>
  <c r="AB1" i="10"/>
  <c r="AB2" i="11"/>
  <c r="AA1" i="11"/>
  <c r="H26" i="4" l="1"/>
  <c r="G26" i="4"/>
  <c r="B27" i="4"/>
  <c r="AC2" i="11"/>
  <c r="AB1" i="11"/>
  <c r="AD2" i="10"/>
  <c r="AC1" i="10"/>
  <c r="H27" i="4" l="1"/>
  <c r="G27" i="4"/>
  <c r="B28" i="4"/>
  <c r="AD1" i="10"/>
  <c r="AE2" i="10"/>
  <c r="AC1" i="11"/>
  <c r="AD2" i="11"/>
  <c r="H28" i="4" l="1"/>
  <c r="G28" i="4"/>
  <c r="B29" i="4"/>
  <c r="AF2" i="10"/>
  <c r="AE1" i="10"/>
  <c r="AD1" i="11"/>
  <c r="AE2" i="11"/>
  <c r="H29" i="4" l="1"/>
  <c r="G29" i="4"/>
  <c r="B30" i="4"/>
  <c r="AF2" i="11"/>
  <c r="AE1" i="11"/>
  <c r="AG2" i="10"/>
  <c r="AF1" i="10"/>
  <c r="H30" i="4" l="1"/>
  <c r="G30" i="4"/>
  <c r="B31" i="4"/>
  <c r="AH2" i="10"/>
  <c r="AG1" i="10"/>
  <c r="AG2" i="11"/>
  <c r="AF1" i="11"/>
  <c r="H31" i="4" l="1"/>
  <c r="G31" i="4"/>
  <c r="B32" i="4"/>
  <c r="AH1" i="10"/>
  <c r="AI2" i="10"/>
  <c r="AG1" i="11"/>
  <c r="AH2" i="11"/>
  <c r="H32" i="4" l="1"/>
  <c r="G32" i="4"/>
  <c r="B33" i="4"/>
  <c r="AJ2" i="10"/>
  <c r="AI1" i="10"/>
  <c r="AH1" i="11"/>
  <c r="AI2" i="11"/>
  <c r="H33" i="4" l="1"/>
  <c r="G33" i="4"/>
  <c r="B34" i="4"/>
  <c r="AK2" i="10"/>
  <c r="AJ1" i="10"/>
  <c r="AJ2" i="11"/>
  <c r="AI1" i="11"/>
  <c r="H34" i="4" l="1"/>
  <c r="G34" i="4"/>
  <c r="B35" i="4"/>
  <c r="AL2" i="10"/>
  <c r="AK1" i="10"/>
  <c r="AK2" i="11"/>
  <c r="AJ1" i="11"/>
  <c r="H35" i="4" l="1"/>
  <c r="G35" i="4"/>
  <c r="B36" i="4"/>
  <c r="AL1" i="10"/>
  <c r="AM2" i="10"/>
  <c r="AK1" i="11"/>
  <c r="AL2" i="11"/>
  <c r="H36" i="4" l="1"/>
  <c r="G36" i="4"/>
  <c r="B37" i="4"/>
  <c r="AN2" i="10"/>
  <c r="AM1" i="10"/>
  <c r="AL1" i="11"/>
  <c r="AM2" i="11"/>
  <c r="H37" i="4" l="1"/>
  <c r="G37" i="4"/>
  <c r="B38" i="4"/>
  <c r="AN2" i="11"/>
  <c r="AM1" i="11"/>
  <c r="AO2" i="10"/>
  <c r="AN1" i="10"/>
  <c r="H38" i="4" l="1"/>
  <c r="G38" i="4"/>
  <c r="B39" i="4"/>
  <c r="AP2" i="10"/>
  <c r="AO1" i="10"/>
  <c r="AO2" i="11"/>
  <c r="AN1" i="11"/>
  <c r="H39" i="4" l="1"/>
  <c r="G39" i="4"/>
  <c r="B40" i="4"/>
  <c r="AO1" i="11"/>
  <c r="AP2" i="11"/>
  <c r="AP1" i="10"/>
  <c r="AQ2" i="10"/>
  <c r="H40" i="4" l="1"/>
  <c r="G40" i="4"/>
  <c r="B41" i="4"/>
  <c r="AR2" i="10"/>
  <c r="AQ1" i="10"/>
  <c r="AP1" i="11"/>
  <c r="AQ2" i="11"/>
  <c r="H41" i="4" l="1"/>
  <c r="G41" i="4"/>
  <c r="B42" i="4"/>
  <c r="AR2" i="11"/>
  <c r="AQ1" i="11"/>
  <c r="AS2" i="10"/>
  <c r="AR1" i="10"/>
  <c r="H42" i="4" l="1"/>
  <c r="G42" i="4"/>
  <c r="B43" i="4"/>
  <c r="AS2" i="11"/>
  <c r="AR1" i="11"/>
  <c r="AT2" i="10"/>
  <c r="AS1" i="10"/>
  <c r="H43" i="4" l="1"/>
  <c r="G43" i="4"/>
  <c r="B44" i="4"/>
  <c r="AT1" i="10"/>
  <c r="AU2" i="10"/>
  <c r="AS1" i="11"/>
  <c r="AT2" i="11"/>
  <c r="H44" i="4" l="1"/>
  <c r="G44" i="4"/>
  <c r="B45" i="4"/>
  <c r="AV2" i="10"/>
  <c r="AU1" i="10"/>
  <c r="AT1" i="11"/>
  <c r="AU2" i="11"/>
  <c r="H45" i="4" l="1"/>
  <c r="G45" i="4"/>
  <c r="B46" i="4"/>
  <c r="AV2" i="11"/>
  <c r="AU1" i="11"/>
  <c r="AW2" i="10"/>
  <c r="AV1" i="10"/>
  <c r="H46" i="4" l="1"/>
  <c r="G46" i="4"/>
  <c r="B47" i="4"/>
  <c r="AX2" i="10"/>
  <c r="AW1" i="10"/>
  <c r="AW2" i="11"/>
  <c r="AV1" i="11"/>
  <c r="H47" i="4" l="1"/>
  <c r="G47" i="4"/>
  <c r="B48" i="4"/>
  <c r="AW1" i="11"/>
  <c r="AX2" i="11"/>
  <c r="AX1" i="10"/>
  <c r="AY2" i="10"/>
  <c r="H48" i="4" l="1"/>
  <c r="G48" i="4"/>
  <c r="B49" i="4"/>
  <c r="AZ2" i="10"/>
  <c r="AY1" i="10"/>
  <c r="AX1" i="11"/>
  <c r="AY2" i="11"/>
  <c r="H49" i="4" l="1"/>
  <c r="G49" i="4"/>
  <c r="B50" i="4"/>
  <c r="BA2" i="10"/>
  <c r="AZ1" i="10"/>
  <c r="AZ2" i="11"/>
  <c r="AY1" i="11"/>
  <c r="H50" i="4" l="1"/>
  <c r="G50" i="4"/>
  <c r="B51" i="4"/>
  <c r="BA2" i="11"/>
  <c r="AZ1" i="11"/>
  <c r="BB2" i="10"/>
  <c r="BA1" i="10"/>
  <c r="H51" i="4" l="1"/>
  <c r="G51" i="4"/>
  <c r="B52" i="4"/>
  <c r="BA1" i="11"/>
  <c r="BB2" i="11"/>
  <c r="BB1" i="10"/>
  <c r="BC2" i="10"/>
  <c r="H52" i="4" l="1"/>
  <c r="G52" i="4"/>
  <c r="B53" i="4"/>
  <c r="BD2" i="10"/>
  <c r="BC1" i="10"/>
  <c r="BB1" i="11"/>
  <c r="BC2" i="11"/>
  <c r="H53" i="4" l="1"/>
  <c r="G53" i="4"/>
  <c r="B54" i="4"/>
  <c r="BD2" i="11"/>
  <c r="BC1" i="11"/>
  <c r="BE2" i="10"/>
  <c r="BD1" i="10"/>
  <c r="H54" i="4" l="1"/>
  <c r="G54" i="4"/>
  <c r="B55" i="4"/>
  <c r="BF2" i="10"/>
  <c r="BE1" i="10"/>
  <c r="BE2" i="11"/>
  <c r="BD1" i="11"/>
  <c r="H55" i="4" l="1"/>
  <c r="G55" i="4"/>
  <c r="B56" i="4"/>
  <c r="BF1" i="10"/>
  <c r="BG2" i="10"/>
  <c r="BE1" i="11"/>
  <c r="BF2" i="11"/>
  <c r="H56" i="4" l="1"/>
  <c r="G56" i="4"/>
  <c r="B57" i="4"/>
  <c r="BH2" i="10"/>
  <c r="BG1" i="10"/>
  <c r="BF1" i="11"/>
  <c r="BG2" i="11"/>
  <c r="H57" i="4" l="1"/>
  <c r="G57" i="4"/>
  <c r="B58" i="4"/>
  <c r="BI2" i="10"/>
  <c r="BH1" i="10"/>
  <c r="BH2" i="11"/>
  <c r="BG1" i="11"/>
  <c r="H58" i="4" l="1"/>
  <c r="G58" i="4"/>
  <c r="B59" i="4"/>
  <c r="BJ2" i="10"/>
  <c r="BI1" i="10"/>
  <c r="BI2" i="11"/>
  <c r="BH1" i="11"/>
  <c r="H59" i="4" l="1"/>
  <c r="G59" i="4"/>
  <c r="B60" i="4"/>
  <c r="BI1" i="11"/>
  <c r="BJ2" i="11"/>
  <c r="BJ1" i="10"/>
  <c r="BK2" i="10"/>
  <c r="H60" i="4" l="1"/>
  <c r="G60" i="4"/>
  <c r="B61" i="4"/>
  <c r="BJ1" i="11"/>
  <c r="BK2" i="11"/>
  <c r="BL2" i="10"/>
  <c r="BK1" i="10"/>
  <c r="H61" i="4" l="1"/>
  <c r="G61" i="4"/>
  <c r="B62" i="4"/>
  <c r="BM2" i="10"/>
  <c r="BL1" i="10"/>
  <c r="BL2" i="11"/>
  <c r="BK1" i="11"/>
  <c r="H62" i="4" l="1"/>
  <c r="G62" i="4"/>
  <c r="B63" i="4"/>
  <c r="BN2" i="10"/>
  <c r="BM1" i="10"/>
  <c r="BM2" i="11"/>
  <c r="BL1" i="11"/>
  <c r="H63" i="4" l="1"/>
  <c r="G63" i="4"/>
  <c r="B64" i="4"/>
  <c r="BN1" i="10"/>
  <c r="BO2" i="10"/>
  <c r="BM1" i="11"/>
  <c r="BN2" i="11"/>
  <c r="H64" i="4" l="1"/>
  <c r="G64" i="4"/>
  <c r="B65" i="4"/>
  <c r="BN1" i="11"/>
  <c r="BO2" i="11"/>
  <c r="BP2" i="10"/>
  <c r="BO1" i="10"/>
  <c r="H65" i="4" l="1"/>
  <c r="G65" i="4"/>
  <c r="B66" i="4"/>
  <c r="BQ2" i="10"/>
  <c r="BP1" i="10"/>
  <c r="BP2" i="11"/>
  <c r="BO1" i="11"/>
  <c r="H66" i="4" l="1"/>
  <c r="G66" i="4"/>
  <c r="B67" i="4"/>
  <c r="BQ2" i="11"/>
  <c r="BP1" i="11"/>
  <c r="BR2" i="10"/>
  <c r="BQ1" i="10"/>
  <c r="H67" i="4" l="1"/>
  <c r="G67" i="4"/>
  <c r="B68" i="4"/>
  <c r="BQ1" i="11"/>
  <c r="BR2" i="11"/>
  <c r="BR1" i="10"/>
  <c r="BS2" i="10"/>
  <c r="H68" i="4" l="1"/>
  <c r="G68" i="4"/>
  <c r="B69" i="4"/>
  <c r="BR1" i="11"/>
  <c r="BS2" i="11"/>
  <c r="BT2" i="10"/>
  <c r="BS1" i="10"/>
  <c r="H69" i="4" l="1"/>
  <c r="G69" i="4"/>
  <c r="B70" i="4"/>
  <c r="BT2" i="11"/>
  <c r="BS1" i="11"/>
  <c r="BU2" i="10"/>
  <c r="BT1" i="10"/>
  <c r="H70" i="4" l="1"/>
  <c r="G70" i="4"/>
  <c r="B71" i="4"/>
  <c r="BV2" i="10"/>
  <c r="BU1" i="10"/>
  <c r="BU2" i="11"/>
  <c r="BT1" i="11"/>
  <c r="H71" i="4" l="1"/>
  <c r="G71" i="4"/>
  <c r="B72" i="4"/>
  <c r="BU1" i="11"/>
  <c r="BV2" i="11"/>
  <c r="BV1" i="10"/>
  <c r="BW2" i="10"/>
  <c r="H72" i="4" l="1"/>
  <c r="G72" i="4"/>
  <c r="B73" i="4"/>
  <c r="BX2" i="10"/>
  <c r="BW1" i="10"/>
  <c r="BV1" i="11"/>
  <c r="BW2" i="11"/>
  <c r="H73" i="4" l="1"/>
  <c r="G73" i="4"/>
  <c r="B74" i="4"/>
  <c r="BX2" i="11"/>
  <c r="BW1" i="11"/>
  <c r="BY2" i="10"/>
  <c r="BX1" i="10"/>
  <c r="H74" i="4" l="1"/>
  <c r="G74" i="4"/>
  <c r="B75" i="4"/>
  <c r="BZ2" i="10"/>
  <c r="BY1" i="10"/>
  <c r="BY2" i="11"/>
  <c r="BX1" i="11"/>
  <c r="H75" i="4" l="1"/>
  <c r="G75" i="4"/>
  <c r="B76" i="4"/>
  <c r="BY1" i="11"/>
  <c r="BZ2" i="11"/>
  <c r="BZ1" i="10"/>
  <c r="CA2" i="10"/>
  <c r="H76" i="4" l="1"/>
  <c r="G76" i="4"/>
  <c r="B77" i="4"/>
  <c r="CB2" i="10"/>
  <c r="CA1" i="10"/>
  <c r="BZ1" i="11"/>
  <c r="CA2" i="11"/>
  <c r="H77" i="4" l="1"/>
  <c r="G77" i="4"/>
  <c r="B78" i="4"/>
  <c r="CB2" i="11"/>
  <c r="CA1" i="11"/>
  <c r="CC2" i="10"/>
  <c r="CB1" i="10"/>
  <c r="H78" i="4" l="1"/>
  <c r="G78" i="4"/>
  <c r="B79" i="4"/>
  <c r="CC2" i="11"/>
  <c r="CB1" i="11"/>
  <c r="CD2" i="10"/>
  <c r="CC1" i="10"/>
  <c r="H79" i="4" l="1"/>
  <c r="G79" i="4"/>
  <c r="B80" i="4"/>
  <c r="CC1" i="11"/>
  <c r="CD2" i="11"/>
  <c r="CD1" i="10"/>
  <c r="CE2" i="10"/>
  <c r="H80" i="4" l="1"/>
  <c r="G80" i="4"/>
  <c r="B81" i="4"/>
  <c r="CF2" i="10"/>
  <c r="CE1" i="10"/>
  <c r="CD1" i="11"/>
  <c r="CE2" i="11"/>
  <c r="H81" i="4" l="1"/>
  <c r="G81" i="4"/>
  <c r="B82" i="4"/>
  <c r="CF2" i="11"/>
  <c r="CE1" i="11"/>
  <c r="CG2" i="10"/>
  <c r="CF1" i="10"/>
  <c r="H82" i="4" l="1"/>
  <c r="G82" i="4"/>
  <c r="B83" i="4"/>
  <c r="CG2" i="11"/>
  <c r="CF1" i="11"/>
  <c r="CH2" i="10"/>
  <c r="CG1" i="10"/>
  <c r="H83" i="4" l="1"/>
  <c r="G83" i="4"/>
  <c r="B84" i="4"/>
  <c r="CH1" i="10"/>
  <c r="CI2" i="10"/>
  <c r="CG1" i="11"/>
  <c r="CH2" i="11"/>
  <c r="H84" i="4" l="1"/>
  <c r="G84" i="4"/>
  <c r="B85" i="4"/>
  <c r="CJ2" i="10"/>
  <c r="CI1" i="10"/>
  <c r="CH1" i="11"/>
  <c r="CI2" i="11"/>
  <c r="H85" i="4" l="1"/>
  <c r="G85" i="4"/>
  <c r="B86" i="4"/>
  <c r="CJ2" i="11"/>
  <c r="CI1" i="11"/>
  <c r="CK2" i="10"/>
  <c r="CJ1" i="10"/>
  <c r="H86" i="4" l="1"/>
  <c r="G86" i="4"/>
  <c r="B87" i="4"/>
  <c r="CL2" i="10"/>
  <c r="CK1" i="10"/>
  <c r="CK2" i="11"/>
  <c r="CJ1" i="11"/>
  <c r="H87" i="4" l="1"/>
  <c r="G87" i="4"/>
  <c r="B88" i="4"/>
  <c r="CK1" i="11"/>
  <c r="CL2" i="11"/>
  <c r="CL1" i="10"/>
  <c r="CM2" i="10"/>
  <c r="H88" i="4" l="1"/>
  <c r="G88" i="4"/>
  <c r="B89" i="4"/>
  <c r="CL1" i="11"/>
  <c r="CM2" i="11"/>
  <c r="CN2" i="10"/>
  <c r="CM1" i="10"/>
  <c r="H89" i="4" l="1"/>
  <c r="G89" i="4"/>
  <c r="B90" i="4"/>
  <c r="CO2" i="10"/>
  <c r="CN1" i="10"/>
  <c r="CN2" i="11"/>
  <c r="CM1" i="11"/>
  <c r="H90" i="4" l="1"/>
  <c r="G90" i="4"/>
  <c r="B91" i="4"/>
  <c r="CO2" i="11"/>
  <c r="CN1" i="11"/>
  <c r="CP2" i="10"/>
  <c r="CO1" i="10"/>
  <c r="H91" i="4" l="1"/>
  <c r="G91" i="4"/>
  <c r="B92" i="4"/>
  <c r="CO1" i="11"/>
  <c r="CP2" i="11"/>
  <c r="CP1" i="10"/>
  <c r="CQ2" i="10"/>
  <c r="H92" i="4" l="1"/>
  <c r="G92" i="4"/>
  <c r="B93" i="4"/>
  <c r="CP1" i="11"/>
  <c r="CQ2" i="11"/>
  <c r="CR2" i="10"/>
  <c r="CQ1" i="10"/>
  <c r="H93" i="4" l="1"/>
  <c r="G93" i="4"/>
  <c r="B94" i="4"/>
  <c r="CS2" i="10"/>
  <c r="CR1" i="10"/>
  <c r="CR2" i="11"/>
  <c r="CQ1" i="11"/>
  <c r="H94" i="4" l="1"/>
  <c r="G94" i="4"/>
  <c r="B95" i="4"/>
  <c r="CS2" i="11"/>
  <c r="CR1" i="11"/>
  <c r="CT2" i="10"/>
  <c r="CS1" i="10"/>
  <c r="H95" i="4" l="1"/>
  <c r="G95" i="4"/>
  <c r="B96" i="4"/>
  <c r="CT1" i="10"/>
  <c r="CU2" i="10"/>
  <c r="CS1" i="11"/>
  <c r="CT2" i="11"/>
  <c r="H96" i="4" l="1"/>
  <c r="G96" i="4"/>
  <c r="B97" i="4"/>
  <c r="CT1" i="11"/>
  <c r="CU2" i="11"/>
  <c r="CV2" i="10"/>
  <c r="CU1" i="10"/>
  <c r="H97" i="4" l="1"/>
  <c r="G97" i="4"/>
  <c r="B98" i="4"/>
  <c r="CV2" i="11"/>
  <c r="CU1" i="11"/>
  <c r="CW2" i="10"/>
  <c r="CV1" i="10"/>
  <c r="H98" i="4" l="1"/>
  <c r="G98" i="4"/>
  <c r="B99" i="4"/>
  <c r="CX2" i="10"/>
  <c r="CW1" i="10"/>
  <c r="CW2" i="11"/>
  <c r="CV1" i="11"/>
  <c r="H99" i="4" l="1"/>
  <c r="G99" i="4"/>
  <c r="B100" i="4"/>
  <c r="CX1" i="10"/>
  <c r="CY2" i="10"/>
  <c r="CW1" i="11"/>
  <c r="CX2" i="11"/>
  <c r="H100" i="4" l="1"/>
  <c r="G100" i="4"/>
  <c r="B101" i="4"/>
  <c r="CX1" i="11"/>
  <c r="CY2" i="11"/>
  <c r="CZ2" i="10"/>
  <c r="CY1" i="10"/>
  <c r="H101" i="4" l="1"/>
  <c r="G101" i="4"/>
  <c r="B102" i="4"/>
  <c r="DA2" i="10"/>
  <c r="CZ1" i="10"/>
  <c r="CZ2" i="11"/>
  <c r="CY1" i="11"/>
  <c r="H102" i="4" l="1"/>
  <c r="G102" i="4"/>
  <c r="B103" i="4"/>
  <c r="DA2" i="11"/>
  <c r="CZ1" i="11"/>
  <c r="DB2" i="10"/>
  <c r="DA1" i="10"/>
  <c r="H103" i="4" l="1"/>
  <c r="G103" i="4"/>
  <c r="B104" i="4"/>
  <c r="DB1" i="10"/>
  <c r="DC2" i="10"/>
  <c r="DA1" i="11"/>
  <c r="DB2" i="11"/>
  <c r="H104" i="4" l="1"/>
  <c r="G104" i="4"/>
  <c r="B105" i="4"/>
  <c r="DD2" i="10"/>
  <c r="DC1" i="10"/>
  <c r="DB1" i="11"/>
  <c r="DC2" i="11"/>
  <c r="H105" i="4" l="1"/>
  <c r="G105" i="4"/>
  <c r="B106" i="4"/>
  <c r="DD2" i="11"/>
  <c r="DC1" i="11"/>
  <c r="DE2" i="10"/>
  <c r="DD1" i="10"/>
  <c r="H106" i="4" l="1"/>
  <c r="G106" i="4"/>
  <c r="B107" i="4"/>
  <c r="DF2" i="10"/>
  <c r="DE1" i="10"/>
  <c r="DE2" i="11"/>
  <c r="DD1" i="11"/>
  <c r="H107" i="4" l="1"/>
  <c r="G107" i="4"/>
  <c r="B108" i="4"/>
  <c r="DF1" i="10"/>
  <c r="DG2" i="10"/>
  <c r="DE1" i="11"/>
  <c r="DF2" i="11"/>
  <c r="H108" i="4" l="1"/>
  <c r="G108" i="4"/>
  <c r="B109" i="4"/>
  <c r="DH2" i="10"/>
  <c r="DG1" i="10"/>
  <c r="DF1" i="11"/>
  <c r="DG2" i="11"/>
  <c r="H109" i="4" l="1"/>
  <c r="G109" i="4"/>
  <c r="B110" i="4"/>
  <c r="DH2" i="11"/>
  <c r="DG1" i="11"/>
  <c r="DI2" i="10"/>
  <c r="DH1" i="10"/>
  <c r="H110" i="4" l="1"/>
  <c r="G110" i="4"/>
  <c r="B111" i="4"/>
  <c r="DJ2" i="10"/>
  <c r="DI1" i="10"/>
  <c r="DI2" i="11"/>
  <c r="DH1" i="11"/>
  <c r="H111" i="4" l="1"/>
  <c r="G111" i="4"/>
  <c r="B112" i="4"/>
  <c r="DJ1" i="10"/>
  <c r="DK2" i="10"/>
  <c r="DI1" i="11"/>
  <c r="DJ2" i="11"/>
  <c r="H112" i="4" l="1"/>
  <c r="G112" i="4"/>
  <c r="B113" i="4"/>
  <c r="DL2" i="10"/>
  <c r="DK1" i="10"/>
  <c r="DJ1" i="11"/>
  <c r="DK2" i="11"/>
  <c r="H113" i="4" l="1"/>
  <c r="G113" i="4"/>
  <c r="B114" i="4"/>
  <c r="DM2" i="10"/>
  <c r="DL1" i="10"/>
  <c r="DL2" i="11"/>
  <c r="DK1" i="11"/>
  <c r="H114" i="4" l="1"/>
  <c r="G114" i="4"/>
  <c r="B115" i="4"/>
  <c r="DM2" i="11"/>
  <c r="DL1" i="11"/>
  <c r="DN2" i="10"/>
  <c r="DM1" i="10"/>
  <c r="H115" i="4" l="1"/>
  <c r="G115" i="4"/>
  <c r="B116" i="4"/>
  <c r="DM1" i="11"/>
  <c r="DN2" i="11"/>
  <c r="DN1" i="10"/>
  <c r="DO2" i="10"/>
  <c r="H116" i="4" l="1"/>
  <c r="G116" i="4"/>
  <c r="B117" i="4"/>
  <c r="DP2" i="10"/>
  <c r="DO1" i="10"/>
  <c r="DN1" i="11"/>
  <c r="DO2" i="11"/>
  <c r="H117" i="4" l="1"/>
  <c r="G117" i="4"/>
  <c r="B118" i="4"/>
  <c r="DQ2" i="10"/>
  <c r="DP1" i="10"/>
  <c r="DP2" i="11"/>
  <c r="DO1" i="11"/>
  <c r="H118" i="4" l="1"/>
  <c r="G118" i="4"/>
  <c r="B119" i="4"/>
  <c r="DR2" i="10"/>
  <c r="DQ1" i="10"/>
  <c r="DQ2" i="11"/>
  <c r="DP1" i="11"/>
  <c r="H119" i="4" l="1"/>
  <c r="G119" i="4"/>
  <c r="B120" i="4"/>
  <c r="DQ1" i="11"/>
  <c r="DR2" i="11"/>
  <c r="DR1" i="10"/>
  <c r="DS2" i="10"/>
  <c r="H120" i="4" l="1"/>
  <c r="G120" i="4"/>
  <c r="B121" i="4"/>
  <c r="DT2" i="10"/>
  <c r="DS1" i="10"/>
  <c r="DR1" i="11"/>
  <c r="DS2" i="11"/>
  <c r="H121" i="4" l="1"/>
  <c r="G121" i="4"/>
  <c r="B122" i="4"/>
  <c r="DT2" i="11"/>
  <c r="DS1" i="11"/>
  <c r="DU2" i="10"/>
  <c r="DT1" i="10"/>
  <c r="H122" i="4" l="1"/>
  <c r="G122" i="4"/>
  <c r="B123" i="4"/>
  <c r="DV2" i="10"/>
  <c r="DU1" i="10"/>
  <c r="DU2" i="11"/>
  <c r="DT1" i="11"/>
  <c r="H123" i="4" l="1"/>
  <c r="G123" i="4"/>
  <c r="B124" i="4"/>
  <c r="DV1" i="10"/>
  <c r="DW2" i="10"/>
  <c r="DU1" i="11"/>
  <c r="DV2" i="11"/>
  <c r="H124" i="4" l="1"/>
  <c r="G124" i="4"/>
  <c r="B125" i="4"/>
  <c r="DX2" i="10"/>
  <c r="DW1" i="10"/>
  <c r="DV1" i="11"/>
  <c r="DW2" i="11"/>
  <c r="H125" i="4" l="1"/>
  <c r="G125" i="4"/>
  <c r="B126" i="4"/>
  <c r="DY2" i="10"/>
  <c r="DX1" i="10"/>
  <c r="DX2" i="11"/>
  <c r="DW1" i="11"/>
  <c r="H126" i="4" l="1"/>
  <c r="G126" i="4"/>
  <c r="B127" i="4"/>
  <c r="DZ2" i="10"/>
  <c r="DY1" i="10"/>
  <c r="DY2" i="11"/>
  <c r="DX1" i="11"/>
  <c r="H127" i="4" l="1"/>
  <c r="G127" i="4"/>
  <c r="B128" i="4"/>
  <c r="DZ1" i="10"/>
  <c r="EA2" i="10"/>
  <c r="DY1" i="11"/>
  <c r="DZ2" i="11"/>
  <c r="H128" i="4" l="1"/>
  <c r="G128" i="4"/>
  <c r="B129" i="4"/>
  <c r="DZ1" i="11"/>
  <c r="EA2" i="11"/>
  <c r="EB2" i="10"/>
  <c r="EA1" i="10"/>
  <c r="H129" i="4" l="1"/>
  <c r="G129" i="4"/>
  <c r="B130" i="4"/>
  <c r="EB2" i="11"/>
  <c r="EA1" i="11"/>
  <c r="EC2" i="10"/>
  <c r="EB1" i="10"/>
  <c r="H130" i="4" l="1"/>
  <c r="G130" i="4"/>
  <c r="B131" i="4"/>
  <c r="ED2" i="10"/>
  <c r="EC1" i="10"/>
  <c r="EC2" i="11"/>
  <c r="EB1" i="11"/>
  <c r="H131" i="4" l="1"/>
  <c r="G131" i="4"/>
  <c r="B132" i="4"/>
  <c r="EC1" i="11"/>
  <c r="ED2" i="11"/>
  <c r="ED1" i="10"/>
  <c r="EE2" i="10"/>
  <c r="H132" i="4" l="1"/>
  <c r="G132" i="4"/>
  <c r="B133" i="4"/>
  <c r="EF2" i="10"/>
  <c r="EE1" i="10"/>
  <c r="ED1" i="11"/>
  <c r="EE2" i="11"/>
  <c r="H133" i="4" l="1"/>
  <c r="G133" i="4"/>
  <c r="B134" i="4"/>
  <c r="EG2" i="10"/>
  <c r="EF1" i="10"/>
  <c r="EF2" i="11"/>
  <c r="EE1" i="11"/>
  <c r="H134" i="4" l="1"/>
  <c r="G134" i="4"/>
  <c r="B135" i="4"/>
  <c r="EG2" i="11"/>
  <c r="EF1" i="11"/>
  <c r="EH2" i="10"/>
  <c r="EG1" i="10"/>
  <c r="H135" i="4" l="1"/>
  <c r="G135" i="4"/>
  <c r="B136" i="4"/>
  <c r="EH1" i="10"/>
  <c r="EI2" i="10"/>
  <c r="EG1" i="11"/>
  <c r="EH2" i="11"/>
  <c r="H136" i="4" l="1"/>
  <c r="G136" i="4"/>
  <c r="B137" i="4"/>
  <c r="EH1" i="11"/>
  <c r="EI2" i="11"/>
  <c r="EJ2" i="10"/>
  <c r="EI1" i="10"/>
  <c r="H137" i="4" l="1"/>
  <c r="G137" i="4"/>
  <c r="B138" i="4"/>
  <c r="EK2" i="10"/>
  <c r="EJ1" i="10"/>
  <c r="EJ2" i="11"/>
  <c r="EI1" i="11"/>
  <c r="H138" i="4" l="1"/>
  <c r="G138" i="4"/>
  <c r="B139" i="4"/>
  <c r="EL2" i="10"/>
  <c r="EK1" i="10"/>
  <c r="EK2" i="11"/>
  <c r="EJ1" i="11"/>
  <c r="H139" i="4" l="1"/>
  <c r="G139" i="4"/>
  <c r="B140" i="4"/>
  <c r="EK1" i="11"/>
  <c r="EL2" i="11"/>
  <c r="EL1" i="10"/>
  <c r="EM2" i="10"/>
  <c r="H140" i="4" l="1"/>
  <c r="G140" i="4"/>
  <c r="B141" i="4"/>
  <c r="EN2" i="10"/>
  <c r="EM1" i="10"/>
  <c r="EL1" i="11"/>
  <c r="EM2" i="11"/>
  <c r="H141" i="4" l="1"/>
  <c r="G141" i="4"/>
  <c r="B142" i="4"/>
  <c r="EN2" i="11"/>
  <c r="EM1" i="11"/>
  <c r="EO2" i="10"/>
  <c r="EN1" i="10"/>
  <c r="H142" i="4" l="1"/>
  <c r="G142" i="4"/>
  <c r="B143" i="4"/>
  <c r="EO2" i="11"/>
  <c r="EN1" i="11"/>
  <c r="EP2" i="10"/>
  <c r="EO1" i="10"/>
  <c r="H143" i="4" l="1"/>
  <c r="G143" i="4"/>
  <c r="B144" i="4"/>
  <c r="EP1" i="10"/>
  <c r="EQ2" i="10"/>
  <c r="EO1" i="11"/>
  <c r="EP2" i="11"/>
  <c r="H144" i="4" l="1"/>
  <c r="G144" i="4"/>
  <c r="B145" i="4"/>
  <c r="ER2" i="10"/>
  <c r="EQ1" i="10"/>
  <c r="EP1" i="11"/>
  <c r="EQ2" i="11"/>
  <c r="H145" i="4" l="1"/>
  <c r="G145" i="4"/>
  <c r="B146" i="4"/>
  <c r="ES2" i="10"/>
  <c r="ER1" i="10"/>
  <c r="ER2" i="11"/>
  <c r="EQ1" i="11"/>
  <c r="H146" i="4" l="1"/>
  <c r="G146" i="4"/>
  <c r="B147" i="4"/>
  <c r="ES2" i="11"/>
  <c r="ER1" i="11"/>
  <c r="ET2" i="10"/>
  <c r="ES1" i="10"/>
  <c r="H147" i="4" l="1"/>
  <c r="G147" i="4"/>
  <c r="B148" i="4"/>
  <c r="ES1" i="11"/>
  <c r="ET2" i="11"/>
  <c r="ET1" i="10"/>
  <c r="EU2" i="10"/>
  <c r="H148" i="4" l="1"/>
  <c r="G148" i="4"/>
  <c r="B149" i="4"/>
  <c r="EV2" i="10"/>
  <c r="EU1" i="10"/>
  <c r="ET1" i="11"/>
  <c r="EU2" i="11"/>
  <c r="H149" i="4" l="1"/>
  <c r="G149" i="4"/>
  <c r="B150" i="4"/>
  <c r="EW2" i="10"/>
  <c r="EV1" i="10"/>
  <c r="EV2" i="11"/>
  <c r="EU1" i="11"/>
  <c r="H150" i="4" l="1"/>
  <c r="G150" i="4"/>
  <c r="B151" i="4"/>
  <c r="EX2" i="10"/>
  <c r="EW1" i="10"/>
  <c r="EW2" i="11"/>
  <c r="EV1" i="11"/>
  <c r="H151" i="4" l="1"/>
  <c r="G151" i="4"/>
  <c r="B152" i="4"/>
  <c r="EX1" i="10"/>
  <c r="EY2" i="10"/>
  <c r="EW1" i="11"/>
  <c r="EX2" i="11"/>
  <c r="H152" i="4" l="1"/>
  <c r="G152" i="4"/>
  <c r="B153" i="4"/>
  <c r="EX1" i="11"/>
  <c r="EY2" i="11"/>
  <c r="EZ2" i="10"/>
  <c r="EY1" i="10"/>
  <c r="H153" i="4" l="1"/>
  <c r="G153" i="4"/>
  <c r="B154" i="4"/>
  <c r="EZ2" i="11"/>
  <c r="EY1" i="11"/>
  <c r="FA2" i="10"/>
  <c r="EZ1" i="10"/>
  <c r="H154" i="4" l="1"/>
  <c r="G154" i="4"/>
  <c r="B155" i="4"/>
  <c r="FA2" i="11"/>
  <c r="EZ1" i="11"/>
  <c r="FB2" i="10"/>
  <c r="FA1" i="10"/>
  <c r="H155" i="4" l="1"/>
  <c r="G155" i="4"/>
  <c r="B156" i="4"/>
  <c r="FB1" i="10"/>
  <c r="FC2" i="10"/>
  <c r="FA1" i="11"/>
  <c r="FB2" i="11"/>
  <c r="H156" i="4" l="1"/>
  <c r="G156" i="4"/>
  <c r="B157" i="4"/>
  <c r="FD2" i="10"/>
  <c r="FC1" i="10"/>
  <c r="FB1" i="11"/>
  <c r="FC2" i="11"/>
  <c r="H157" i="4" l="1"/>
  <c r="G157" i="4"/>
  <c r="B158" i="4"/>
  <c r="FD2" i="11"/>
  <c r="FC1" i="11"/>
  <c r="FE2" i="10"/>
  <c r="FD1" i="10"/>
  <c r="H158" i="4" l="1"/>
  <c r="G158" i="4"/>
  <c r="B159" i="4"/>
  <c r="FF2" i="10"/>
  <c r="FE1" i="10"/>
  <c r="FE2" i="11"/>
  <c r="FD1" i="11"/>
  <c r="H159" i="4" l="1"/>
  <c r="G159" i="4"/>
  <c r="B160" i="4"/>
  <c r="FE1" i="11"/>
  <c r="FF2" i="11"/>
  <c r="FF1" i="10"/>
  <c r="FG2" i="10"/>
  <c r="H160" i="4" l="1"/>
  <c r="G160" i="4"/>
  <c r="B161" i="4"/>
  <c r="FF1" i="11"/>
  <c r="FG2" i="11"/>
  <c r="FH2" i="10"/>
  <c r="FG1" i="10"/>
  <c r="H161" i="4" l="1"/>
  <c r="G161" i="4"/>
  <c r="B162" i="4"/>
  <c r="FI2" i="10"/>
  <c r="FH1" i="10"/>
  <c r="FH2" i="11"/>
  <c r="FG1" i="11"/>
  <c r="H162" i="4" l="1"/>
  <c r="G162" i="4"/>
  <c r="B163" i="4"/>
  <c r="FI2" i="11"/>
  <c r="FH1" i="11"/>
  <c r="FJ2" i="10"/>
  <c r="FI1" i="10"/>
  <c r="H163" i="4" l="1"/>
  <c r="G163" i="4"/>
  <c r="B164" i="4"/>
  <c r="FI1" i="11"/>
  <c r="FJ2" i="11"/>
  <c r="FJ1" i="10"/>
  <c r="FK2" i="10"/>
  <c r="H164" i="4" l="1"/>
  <c r="G164" i="4"/>
  <c r="B165" i="4"/>
  <c r="FL2" i="10"/>
  <c r="FK1" i="10"/>
  <c r="FJ1" i="11"/>
  <c r="FK2" i="11"/>
  <c r="H165" i="4" l="1"/>
  <c r="G165" i="4"/>
  <c r="B166" i="4"/>
  <c r="FM2" i="10"/>
  <c r="FL1" i="10"/>
  <c r="FL2" i="11"/>
  <c r="FK1" i="11"/>
  <c r="H166" i="4" l="1"/>
  <c r="G166" i="4"/>
  <c r="B167" i="4"/>
  <c r="FN2" i="10"/>
  <c r="FM1" i="10"/>
  <c r="FM2" i="11"/>
  <c r="FL1" i="11"/>
  <c r="H167" i="4" l="1"/>
  <c r="G167" i="4"/>
  <c r="B168" i="4"/>
  <c r="FN1" i="10"/>
  <c r="FO2" i="10"/>
  <c r="FM1" i="11"/>
  <c r="FN2" i="11"/>
  <c r="H168" i="4" l="1"/>
  <c r="G168" i="4"/>
  <c r="B169" i="4"/>
  <c r="FP2" i="10"/>
  <c r="FO1" i="10"/>
  <c r="FN1" i="11"/>
  <c r="FO2" i="11"/>
  <c r="H169" i="4" l="1"/>
  <c r="G169" i="4"/>
  <c r="B170" i="4"/>
  <c r="FP2" i="11"/>
  <c r="FO1" i="11"/>
  <c r="FQ2" i="10"/>
  <c r="FP1" i="10"/>
  <c r="H170" i="4" l="1"/>
  <c r="G170" i="4"/>
  <c r="B171" i="4"/>
  <c r="FQ2" i="11"/>
  <c r="FP1" i="11"/>
  <c r="FR2" i="10"/>
  <c r="FQ1" i="10"/>
  <c r="H171" i="4" l="1"/>
  <c r="G171" i="4"/>
  <c r="B172" i="4"/>
  <c r="FQ1" i="11"/>
  <c r="FR2" i="11"/>
  <c r="FR1" i="10"/>
  <c r="FS2" i="10"/>
  <c r="H172" i="4" l="1"/>
  <c r="G172" i="4"/>
  <c r="B173" i="4"/>
  <c r="FR1" i="11"/>
  <c r="FS2" i="11"/>
  <c r="FT2" i="10"/>
  <c r="FS1" i="10"/>
  <c r="H173" i="4" l="1"/>
  <c r="G173" i="4"/>
  <c r="B174" i="4"/>
  <c r="FU2" i="10"/>
  <c r="FT1" i="10"/>
  <c r="FT2" i="11"/>
  <c r="FS1" i="11"/>
  <c r="H174" i="4" l="1"/>
  <c r="G174" i="4"/>
  <c r="B175" i="4"/>
  <c r="FU2" i="11"/>
  <c r="FT1" i="11"/>
  <c r="FV2" i="10"/>
  <c r="FU1" i="10"/>
  <c r="H175" i="4" l="1"/>
  <c r="G175" i="4"/>
  <c r="B176" i="4"/>
  <c r="FU1" i="11"/>
  <c r="FV2" i="11"/>
  <c r="FV1" i="10"/>
  <c r="FW2" i="10"/>
  <c r="H176" i="4" l="1"/>
  <c r="G176" i="4"/>
  <c r="B177" i="4"/>
  <c r="FV1" i="11"/>
  <c r="FW2" i="11"/>
  <c r="FX2" i="10"/>
  <c r="FW1" i="10"/>
  <c r="H177" i="4" l="1"/>
  <c r="G177" i="4"/>
  <c r="B178" i="4"/>
  <c r="FY2" i="10"/>
  <c r="FX1" i="10"/>
  <c r="FX2" i="11"/>
  <c r="FW1" i="11"/>
  <c r="H178" i="4" l="1"/>
  <c r="G178" i="4"/>
  <c r="B179" i="4"/>
  <c r="FY2" i="11"/>
  <c r="FX1" i="11"/>
  <c r="FZ2" i="10"/>
  <c r="FY1" i="10"/>
  <c r="H179" i="4" l="1"/>
  <c r="G179" i="4"/>
  <c r="B180" i="4"/>
  <c r="FY1" i="11"/>
  <c r="FZ2" i="11"/>
  <c r="FZ1" i="10"/>
  <c r="GA2" i="10"/>
  <c r="H180" i="4" l="1"/>
  <c r="G180" i="4"/>
  <c r="B181" i="4"/>
  <c r="FZ1" i="11"/>
  <c r="GA2" i="11"/>
  <c r="GB2" i="10"/>
  <c r="GA1" i="10"/>
  <c r="H181" i="4" l="1"/>
  <c r="G181" i="4"/>
  <c r="B182" i="4"/>
  <c r="GB2" i="11"/>
  <c r="GA1" i="11"/>
  <c r="GC2" i="10"/>
  <c r="GB1" i="10"/>
  <c r="H182" i="4" l="1"/>
  <c r="G182" i="4"/>
  <c r="B183" i="4"/>
  <c r="GD2" i="10"/>
  <c r="GC1" i="10"/>
  <c r="GC2" i="11"/>
  <c r="GB1" i="11"/>
  <c r="H183" i="4" l="1"/>
  <c r="G183" i="4"/>
  <c r="B184" i="4"/>
  <c r="GC1" i="11"/>
  <c r="GD2" i="11"/>
  <c r="GD1" i="10"/>
  <c r="GE2" i="10"/>
  <c r="H184" i="4" l="1"/>
  <c r="G184" i="4"/>
  <c r="B185" i="4"/>
  <c r="GD1" i="11"/>
  <c r="GE2" i="11"/>
  <c r="GF2" i="10"/>
  <c r="GE1" i="10"/>
  <c r="H185" i="4" l="1"/>
  <c r="G185" i="4"/>
  <c r="B186" i="4"/>
  <c r="GG2" i="10"/>
  <c r="GF1" i="10"/>
  <c r="GF2" i="11"/>
  <c r="GE1" i="11"/>
  <c r="H186" i="4" l="1"/>
  <c r="G186" i="4"/>
  <c r="B187" i="4"/>
  <c r="GG2" i="11"/>
  <c r="GF1" i="11"/>
  <c r="GH2" i="10"/>
  <c r="GG1" i="10"/>
  <c r="H187" i="4" l="1"/>
  <c r="G187" i="4"/>
  <c r="B188" i="4"/>
  <c r="GG1" i="11"/>
  <c r="GH2" i="11"/>
  <c r="GH1" i="10"/>
  <c r="GI2" i="10"/>
  <c r="H188" i="4" l="1"/>
  <c r="G188" i="4"/>
  <c r="B189" i="4"/>
  <c r="GJ2" i="10"/>
  <c r="GI1" i="10"/>
  <c r="GH1" i="11"/>
  <c r="GI2" i="11"/>
  <c r="H189" i="4" l="1"/>
  <c r="G189" i="4"/>
  <c r="B190" i="4"/>
  <c r="GJ2" i="11"/>
  <c r="GI1" i="11"/>
  <c r="GK2" i="10"/>
  <c r="GJ1" i="10"/>
  <c r="H190" i="4" l="1"/>
  <c r="G190" i="4"/>
  <c r="B191" i="4"/>
  <c r="GL2" i="10"/>
  <c r="GK1" i="10"/>
  <c r="GK2" i="11"/>
  <c r="GJ1" i="11"/>
  <c r="H191" i="4" l="1"/>
  <c r="G191" i="4"/>
  <c r="B192" i="4"/>
  <c r="GK1" i="11"/>
  <c r="GL2" i="11"/>
  <c r="GL1" i="10"/>
  <c r="GM2" i="10"/>
  <c r="H192" i="4" l="1"/>
  <c r="G192" i="4"/>
  <c r="B193" i="4"/>
  <c r="GN2" i="10"/>
  <c r="GM1" i="10"/>
  <c r="GL1" i="11"/>
  <c r="GM2" i="11"/>
  <c r="H193" i="4" l="1"/>
  <c r="G193" i="4"/>
  <c r="B194" i="4"/>
  <c r="GO2" i="10"/>
  <c r="GN1" i="10"/>
  <c r="GN2" i="11"/>
  <c r="GM1" i="11"/>
  <c r="H194" i="4" l="1"/>
  <c r="G194" i="4"/>
  <c r="B195" i="4"/>
  <c r="GO2" i="11"/>
  <c r="GN1" i="11"/>
  <c r="GP2" i="10"/>
  <c r="GO1" i="10"/>
  <c r="H195" i="4" l="1"/>
  <c r="G195" i="4"/>
  <c r="B196" i="4"/>
  <c r="GO1" i="11"/>
  <c r="GP2" i="11"/>
  <c r="GP1" i="10"/>
  <c r="GQ2" i="10"/>
  <c r="H196" i="4" l="1"/>
  <c r="G196" i="4"/>
  <c r="B197" i="4"/>
  <c r="GP1" i="11"/>
  <c r="GQ2" i="11"/>
  <c r="GR2" i="10"/>
  <c r="GQ1" i="10"/>
  <c r="H197" i="4" l="1"/>
  <c r="G197" i="4"/>
  <c r="B198" i="4"/>
  <c r="GS2" i="10"/>
  <c r="GR1" i="10"/>
  <c r="GR2" i="11"/>
  <c r="GQ1" i="11"/>
  <c r="H198" i="4" l="1"/>
  <c r="G198" i="4"/>
  <c r="B199" i="4"/>
  <c r="GT2" i="10"/>
  <c r="GS1" i="10"/>
  <c r="GS2" i="11"/>
  <c r="GR1" i="11"/>
  <c r="H199" i="4" l="1"/>
  <c r="G199" i="4"/>
  <c r="B200" i="4"/>
  <c r="GS1" i="11"/>
  <c r="GT2" i="11"/>
  <c r="GT1" i="10"/>
  <c r="GU2" i="10"/>
  <c r="H200" i="4" l="1"/>
  <c r="G200" i="4"/>
  <c r="B201" i="4"/>
  <c r="GV2" i="10"/>
  <c r="GU1" i="10"/>
  <c r="GT1" i="11"/>
  <c r="GU2" i="11"/>
  <c r="H201" i="4" l="1"/>
  <c r="G201" i="4"/>
  <c r="B202" i="4"/>
  <c r="GV2" i="11"/>
  <c r="GU1" i="11"/>
  <c r="GW2" i="10"/>
  <c r="GV1" i="10"/>
  <c r="H202" i="4" l="1"/>
  <c r="G202" i="4"/>
  <c r="B203" i="4"/>
  <c r="GW2" i="11"/>
  <c r="GV1" i="11"/>
  <c r="GX2" i="10"/>
  <c r="GW1" i="10"/>
  <c r="H203" i="4" l="1"/>
  <c r="G203" i="4"/>
  <c r="B204" i="4"/>
  <c r="GX1" i="10"/>
  <c r="GY2" i="10"/>
  <c r="GW1" i="11"/>
  <c r="GX2" i="11"/>
  <c r="H204" i="4" l="1"/>
  <c r="G204" i="4"/>
  <c r="B205" i="4"/>
  <c r="GX1" i="11"/>
  <c r="GY2" i="11"/>
  <c r="GZ2" i="10"/>
  <c r="GY1" i="10"/>
  <c r="H205" i="4" l="1"/>
  <c r="G205" i="4"/>
  <c r="B206" i="4"/>
  <c r="HA2" i="10"/>
  <c r="GZ1" i="10"/>
  <c r="GZ2" i="11"/>
  <c r="GY1" i="11"/>
  <c r="H206" i="4" l="1"/>
  <c r="G206" i="4"/>
  <c r="B207" i="4"/>
  <c r="HB2" i="10"/>
  <c r="HA1" i="10"/>
  <c r="HA2" i="11"/>
  <c r="GZ1" i="11"/>
  <c r="H207" i="4" l="1"/>
  <c r="G207" i="4"/>
  <c r="B208" i="4"/>
  <c r="HB1" i="10"/>
  <c r="HC2" i="10"/>
  <c r="HA1" i="11"/>
  <c r="HB2" i="11"/>
  <c r="H208" i="4" l="1"/>
  <c r="G208" i="4"/>
  <c r="B209" i="4"/>
  <c r="HB1" i="11"/>
  <c r="HC2" i="11"/>
  <c r="HD2" i="10"/>
  <c r="HC1" i="10"/>
  <c r="H209" i="4" l="1"/>
  <c r="G209" i="4"/>
  <c r="B210" i="4"/>
  <c r="HE2" i="10"/>
  <c r="HD1" i="10"/>
  <c r="HD2" i="11"/>
  <c r="HC1" i="11"/>
  <c r="H210" i="4" l="1"/>
  <c r="G210" i="4"/>
  <c r="B211" i="4"/>
  <c r="HE2" i="11"/>
  <c r="HD1" i="11"/>
  <c r="HF2" i="10"/>
  <c r="HE1" i="10"/>
  <c r="H211" i="4" l="1"/>
  <c r="G211" i="4"/>
  <c r="B212" i="4"/>
  <c r="HF1" i="10"/>
  <c r="HG2" i="10"/>
  <c r="HE1" i="11"/>
  <c r="HF2" i="11"/>
  <c r="H212" i="4" l="1"/>
  <c r="G212" i="4"/>
  <c r="B213" i="4"/>
  <c r="HF1" i="11"/>
  <c r="HG2" i="11"/>
  <c r="HH2" i="10"/>
  <c r="HG1" i="10"/>
  <c r="H213" i="4" l="1"/>
  <c r="G213" i="4"/>
  <c r="B214" i="4"/>
  <c r="HI2" i="10"/>
  <c r="HH1" i="10"/>
  <c r="HH2" i="11"/>
  <c r="HG1" i="11"/>
  <c r="H214" i="4" l="1"/>
  <c r="G214" i="4"/>
  <c r="B215" i="4"/>
  <c r="HI2" i="11"/>
  <c r="HH1" i="11"/>
  <c r="HJ2" i="10"/>
  <c r="HI1" i="10"/>
  <c r="H215" i="4" l="1"/>
  <c r="G215" i="4"/>
  <c r="B216" i="4"/>
  <c r="HJ1" i="10"/>
  <c r="HK2" i="10"/>
  <c r="HI1" i="11"/>
  <c r="HJ2" i="11"/>
  <c r="H216" i="4" l="1"/>
  <c r="G216" i="4"/>
  <c r="B217" i="4"/>
  <c r="HJ1" i="11"/>
  <c r="HK2" i="11"/>
  <c r="HL2" i="10"/>
  <c r="HK1" i="10"/>
  <c r="H217" i="4" l="1"/>
  <c r="G217" i="4"/>
  <c r="B218" i="4"/>
  <c r="HM2" i="10"/>
  <c r="HL1" i="10"/>
  <c r="HL2" i="11"/>
  <c r="HK1" i="11"/>
  <c r="H218" i="4" l="1"/>
  <c r="G218" i="4"/>
  <c r="B219" i="4"/>
  <c r="HM2" i="11"/>
  <c r="HL1" i="11"/>
  <c r="HN2" i="10"/>
  <c r="HM1" i="10"/>
  <c r="H219" i="4" l="1"/>
  <c r="G219" i="4"/>
  <c r="B220" i="4"/>
  <c r="HN1" i="10"/>
  <c r="HO2" i="10"/>
  <c r="HM1" i="11"/>
  <c r="HN2" i="11"/>
  <c r="H220" i="4" l="1"/>
  <c r="G220" i="4"/>
  <c r="B221" i="4"/>
  <c r="HP2" i="10"/>
  <c r="HO1" i="10"/>
  <c r="HN1" i="11"/>
  <c r="HO2" i="11"/>
  <c r="H221" i="4" l="1"/>
  <c r="G221" i="4"/>
  <c r="B222" i="4"/>
  <c r="HP2" i="11"/>
  <c r="HO1" i="11"/>
  <c r="HQ2" i="10"/>
  <c r="HP1" i="10"/>
  <c r="H222" i="4" l="1"/>
  <c r="G222" i="4"/>
  <c r="B223" i="4"/>
  <c r="HQ2" i="11"/>
  <c r="HP1" i="11"/>
  <c r="HR2" i="10"/>
  <c r="HQ1" i="10"/>
  <c r="H223" i="4" l="1"/>
  <c r="G223" i="4"/>
  <c r="B224" i="4"/>
  <c r="HR1" i="10"/>
  <c r="HS2" i="10"/>
  <c r="HQ1" i="11"/>
  <c r="HR2" i="11"/>
  <c r="H224" i="4" l="1"/>
  <c r="G224" i="4"/>
  <c r="B225" i="4"/>
  <c r="HR1" i="11"/>
  <c r="HS2" i="11"/>
  <c r="HT2" i="10"/>
  <c r="HS1" i="10"/>
  <c r="H225" i="4" l="1"/>
  <c r="G225" i="4"/>
  <c r="B226" i="4"/>
  <c r="HU2" i="10"/>
  <c r="HT1" i="10"/>
  <c r="HT2" i="11"/>
  <c r="HS1" i="11"/>
  <c r="H226" i="4" l="1"/>
  <c r="G226" i="4"/>
  <c r="B227" i="4"/>
  <c r="HV2" i="10"/>
  <c r="HU1" i="10"/>
  <c r="HU2" i="11"/>
  <c r="HT1" i="11"/>
  <c r="H227" i="4" l="1"/>
  <c r="G227" i="4"/>
  <c r="B228" i="4"/>
  <c r="HV1" i="10"/>
  <c r="HW2" i="10"/>
  <c r="HU1" i="11"/>
  <c r="HV2" i="11"/>
  <c r="H228" i="4" l="1"/>
  <c r="G228" i="4"/>
  <c r="B229" i="4"/>
  <c r="HV1" i="11"/>
  <c r="HW2" i="11"/>
  <c r="HX2" i="10"/>
  <c r="HW1" i="10"/>
  <c r="H229" i="4" l="1"/>
  <c r="G229" i="4"/>
  <c r="B230" i="4"/>
  <c r="HX2" i="11"/>
  <c r="HW1" i="11"/>
  <c r="HY2" i="10"/>
  <c r="HX1" i="10"/>
  <c r="H230" i="4" l="1"/>
  <c r="G230" i="4"/>
  <c r="B231" i="4"/>
  <c r="HY2" i="11"/>
  <c r="HX1" i="11"/>
  <c r="HZ2" i="10"/>
  <c r="HY1" i="10"/>
  <c r="H231" i="4" l="1"/>
  <c r="G231" i="4"/>
  <c r="B232" i="4"/>
  <c r="HZ1" i="10"/>
  <c r="IA2" i="10"/>
  <c r="HY1" i="11"/>
  <c r="HZ2" i="11"/>
  <c r="H232" i="4" l="1"/>
  <c r="G232" i="4"/>
  <c r="B233" i="4"/>
  <c r="IB2" i="10"/>
  <c r="IA1" i="10"/>
  <c r="HZ1" i="11"/>
  <c r="IA2" i="11"/>
  <c r="H233" i="4" l="1"/>
  <c r="G233" i="4"/>
  <c r="B234" i="4"/>
  <c r="IB2" i="11"/>
  <c r="IA1" i="11"/>
  <c r="IC2" i="10"/>
  <c r="IB1" i="10"/>
  <c r="H234" i="4" l="1"/>
  <c r="G234" i="4"/>
  <c r="B235" i="4"/>
  <c r="ID2" i="10"/>
  <c r="IC1" i="10"/>
  <c r="IC2" i="11"/>
  <c r="IB1" i="11"/>
  <c r="H235" i="4" l="1"/>
  <c r="G235" i="4"/>
  <c r="B236" i="4"/>
  <c r="IC1" i="11"/>
  <c r="ID2" i="11"/>
  <c r="ID1" i="10"/>
  <c r="IE2" i="10"/>
  <c r="H236" i="4" l="1"/>
  <c r="G236" i="4"/>
  <c r="B237" i="4"/>
  <c r="ID1" i="11"/>
  <c r="IE2" i="11"/>
  <c r="IF2" i="10"/>
  <c r="IE1" i="10"/>
  <c r="H237" i="4" l="1"/>
  <c r="G237" i="4"/>
  <c r="B238" i="4"/>
  <c r="IG2" i="10"/>
  <c r="IF1" i="10"/>
  <c r="IF2" i="11"/>
  <c r="IE1" i="11"/>
  <c r="H238" i="4" l="1"/>
  <c r="G238" i="4"/>
  <c r="B239" i="4"/>
  <c r="IH2" i="10"/>
  <c r="IG1" i="10"/>
  <c r="IG2" i="11"/>
  <c r="IF1" i="11"/>
  <c r="H239" i="4" l="1"/>
  <c r="G239" i="4"/>
  <c r="B240" i="4"/>
  <c r="IG1" i="11"/>
  <c r="IH2" i="11"/>
  <c r="IH1" i="10"/>
  <c r="II2" i="10"/>
  <c r="H240" i="4" l="1"/>
  <c r="G240" i="4"/>
  <c r="B241" i="4"/>
  <c r="IH1" i="11"/>
  <c r="II2" i="11"/>
  <c r="IJ2" i="10"/>
  <c r="II1" i="10"/>
  <c r="H241" i="4" l="1"/>
  <c r="G241" i="4"/>
  <c r="B242" i="4"/>
  <c r="IK2" i="10"/>
  <c r="IJ1" i="10"/>
  <c r="IJ2" i="11"/>
  <c r="II1" i="11"/>
  <c r="H242" i="4" l="1"/>
  <c r="G242" i="4"/>
  <c r="B243" i="4"/>
  <c r="IL2" i="10"/>
  <c r="IK1" i="10"/>
  <c r="IK2" i="11"/>
  <c r="IJ1" i="11"/>
  <c r="H243" i="4" l="1"/>
  <c r="G243" i="4"/>
  <c r="B244" i="4"/>
  <c r="IK1" i="11"/>
  <c r="IL2" i="11"/>
  <c r="IL1" i="10"/>
  <c r="IM2" i="10"/>
  <c r="H244" i="4" l="1"/>
  <c r="G244" i="4"/>
  <c r="B245" i="4"/>
  <c r="IN2" i="10"/>
  <c r="IM1" i="10"/>
  <c r="IL1" i="11"/>
  <c r="IM2" i="11"/>
  <c r="H245" i="4" l="1"/>
  <c r="G245" i="4"/>
  <c r="B246" i="4"/>
  <c r="IN2" i="11"/>
  <c r="IM1" i="11"/>
  <c r="IO2" i="10"/>
  <c r="IN1" i="10"/>
  <c r="H246" i="4" l="1"/>
  <c r="G246" i="4"/>
  <c r="B247" i="4"/>
  <c r="IO2" i="11"/>
  <c r="IN1" i="11"/>
  <c r="IP2" i="10"/>
  <c r="IO1" i="10"/>
  <c r="H247" i="4" l="1"/>
  <c r="G247" i="4"/>
  <c r="B248" i="4"/>
  <c r="IO1" i="11"/>
  <c r="IP2" i="11"/>
  <c r="IP1" i="10"/>
  <c r="IQ2" i="10"/>
  <c r="H248" i="4" l="1"/>
  <c r="G248" i="4"/>
  <c r="B249" i="4"/>
  <c r="IR2" i="10"/>
  <c r="IQ1" i="10"/>
  <c r="IP1" i="11"/>
  <c r="IQ2" i="11"/>
  <c r="H249" i="4" l="1"/>
  <c r="G249" i="4"/>
  <c r="B250" i="4"/>
  <c r="IR2" i="11"/>
  <c r="IQ1" i="11"/>
  <c r="IS2" i="10"/>
  <c r="IR1" i="10"/>
  <c r="H250" i="4" l="1"/>
  <c r="G250" i="4"/>
  <c r="B251" i="4"/>
  <c r="IS2" i="11"/>
  <c r="IR1" i="11"/>
  <c r="IT2" i="10"/>
  <c r="IS1" i="10"/>
  <c r="H251" i="4" l="1"/>
  <c r="G251" i="4"/>
  <c r="B252" i="4"/>
  <c r="IS1" i="11"/>
  <c r="IT2" i="11"/>
  <c r="IT1" i="10"/>
  <c r="IU2" i="10"/>
  <c r="H252" i="4" l="1"/>
  <c r="G252" i="4"/>
  <c r="B253" i="4"/>
  <c r="IV2" i="10"/>
  <c r="IU1" i="10"/>
  <c r="IT1" i="11"/>
  <c r="IU2" i="11"/>
  <c r="H253" i="4" l="1"/>
  <c r="G253" i="4"/>
  <c r="B254" i="4"/>
  <c r="IV2" i="11"/>
  <c r="IU1" i="11"/>
  <c r="IW2" i="10"/>
  <c r="IV1" i="10"/>
  <c r="H254" i="4" l="1"/>
  <c r="G254" i="4"/>
  <c r="B255" i="4"/>
  <c r="IX2" i="10"/>
  <c r="IW1" i="10"/>
  <c r="IW2" i="11"/>
  <c r="IV1" i="11"/>
  <c r="H255" i="4" l="1"/>
  <c r="G255" i="4"/>
  <c r="B256" i="4"/>
  <c r="IW1" i="11"/>
  <c r="IX2" i="11"/>
  <c r="IX1" i="10"/>
  <c r="IY2" i="10"/>
  <c r="H256" i="4" l="1"/>
  <c r="G256" i="4"/>
  <c r="B257" i="4"/>
  <c r="IZ2" i="10"/>
  <c r="IY1" i="10"/>
  <c r="IX1" i="11"/>
  <c r="IY2" i="11"/>
  <c r="H257" i="4" l="1"/>
  <c r="G257" i="4"/>
  <c r="B258" i="4"/>
  <c r="IZ2" i="11"/>
  <c r="IY1" i="11"/>
  <c r="JA2" i="10"/>
  <c r="IZ1" i="10"/>
  <c r="H258" i="4" l="1"/>
  <c r="G258" i="4"/>
  <c r="B259" i="4"/>
  <c r="JB2" i="10"/>
  <c r="JA1" i="10"/>
  <c r="JA2" i="11"/>
  <c r="IZ1" i="11"/>
  <c r="H259" i="4" l="1"/>
  <c r="G259" i="4"/>
  <c r="B260" i="4"/>
  <c r="JA1" i="11"/>
  <c r="JB2" i="11"/>
  <c r="JB1" i="10"/>
  <c r="JC2" i="10"/>
  <c r="H260" i="4" l="1"/>
  <c r="G260" i="4"/>
  <c r="B261" i="4"/>
  <c r="JB1" i="11"/>
  <c r="JC2" i="11"/>
  <c r="JD2" i="10"/>
  <c r="JC1" i="10"/>
  <c r="H261" i="4" l="1"/>
  <c r="G261" i="4"/>
  <c r="B262" i="4"/>
  <c r="JD2" i="11"/>
  <c r="JC1" i="11"/>
  <c r="JE2" i="10"/>
  <c r="JD1" i="10"/>
  <c r="H262" i="4" l="1"/>
  <c r="G262" i="4"/>
  <c r="B263" i="4"/>
  <c r="JF2" i="10"/>
  <c r="JE1" i="10"/>
  <c r="JE2" i="11"/>
  <c r="JD1" i="11"/>
  <c r="H263" i="4" l="1"/>
  <c r="G263" i="4"/>
  <c r="B264" i="4"/>
  <c r="JE1" i="11"/>
  <c r="JF2" i="11"/>
  <c r="JF1" i="10"/>
  <c r="JG2" i="10"/>
  <c r="H264" i="4" l="1"/>
  <c r="G264" i="4"/>
  <c r="B265" i="4"/>
  <c r="JH2" i="10"/>
  <c r="JG1" i="10"/>
  <c r="JF1" i="11"/>
  <c r="JG2" i="11"/>
  <c r="H265" i="4" l="1"/>
  <c r="G265" i="4"/>
  <c r="B266" i="4"/>
  <c r="JH2" i="11"/>
  <c r="JG1" i="11"/>
  <c r="JI2" i="10"/>
  <c r="JH1" i="10"/>
  <c r="H266" i="4" l="1"/>
  <c r="G266" i="4"/>
  <c r="B267" i="4"/>
  <c r="JJ2" i="10"/>
  <c r="JI1" i="10"/>
  <c r="JI2" i="11"/>
  <c r="JH1" i="11"/>
  <c r="H267" i="4" l="1"/>
  <c r="G267" i="4"/>
  <c r="B268" i="4"/>
  <c r="JI1" i="11"/>
  <c r="JJ2" i="11"/>
  <c r="JJ1" i="10"/>
  <c r="JK2" i="10"/>
  <c r="H268" i="4" l="1"/>
  <c r="G268" i="4"/>
  <c r="B269" i="4"/>
  <c r="JL2" i="10"/>
  <c r="JK1" i="10"/>
  <c r="JJ1" i="11"/>
  <c r="JK2" i="11"/>
  <c r="H269" i="4" l="1"/>
  <c r="G269" i="4"/>
  <c r="B270" i="4"/>
  <c r="JL2" i="11"/>
  <c r="JK1" i="11"/>
  <c r="JM2" i="10"/>
  <c r="JL1" i="10"/>
  <c r="H270" i="4" l="1"/>
  <c r="G270" i="4"/>
  <c r="B271" i="4"/>
  <c r="JM2" i="11"/>
  <c r="JL1" i="11"/>
  <c r="JN2" i="10"/>
  <c r="JM1" i="10"/>
  <c r="H271" i="4" l="1"/>
  <c r="G271" i="4"/>
  <c r="B272" i="4"/>
  <c r="JM1" i="11"/>
  <c r="JN2" i="11"/>
  <c r="JN1" i="10"/>
  <c r="JO2" i="10"/>
  <c r="H272" i="4" l="1"/>
  <c r="G272" i="4"/>
  <c r="B273" i="4"/>
  <c r="JN1" i="11"/>
  <c r="JO2" i="11"/>
  <c r="JP2" i="10"/>
  <c r="JO1" i="10"/>
  <c r="H273" i="4" l="1"/>
  <c r="G273" i="4"/>
  <c r="B274" i="4"/>
  <c r="JQ2" i="10"/>
  <c r="JP1" i="10"/>
  <c r="JP2" i="11"/>
  <c r="JO1" i="11"/>
  <c r="H274" i="4" l="1"/>
  <c r="G274" i="4"/>
  <c r="B275" i="4"/>
  <c r="JQ2" i="11"/>
  <c r="JP1" i="11"/>
  <c r="JR2" i="10"/>
  <c r="JQ1" i="10"/>
  <c r="H275" i="4" l="1"/>
  <c r="G275" i="4"/>
  <c r="B276" i="4"/>
  <c r="JQ1" i="11"/>
  <c r="JR2" i="11"/>
  <c r="JR1" i="10"/>
  <c r="JS2" i="10"/>
  <c r="H276" i="4" l="1"/>
  <c r="G276" i="4"/>
  <c r="B277" i="4"/>
  <c r="JT2" i="10"/>
  <c r="JS1" i="10"/>
  <c r="JR1" i="11"/>
  <c r="JS2" i="11"/>
  <c r="H277" i="4" l="1"/>
  <c r="G277" i="4"/>
  <c r="B278" i="4"/>
  <c r="JT2" i="11"/>
  <c r="JS1" i="11"/>
  <c r="JU2" i="10"/>
  <c r="JT1" i="10"/>
  <c r="H278" i="4" l="1"/>
  <c r="G278" i="4"/>
  <c r="B279" i="4"/>
  <c r="JV2" i="10"/>
  <c r="JU1" i="10"/>
  <c r="JU2" i="11"/>
  <c r="JT1" i="11"/>
  <c r="H279" i="4" l="1"/>
  <c r="G279" i="4"/>
  <c r="B280" i="4"/>
  <c r="JU1" i="11"/>
  <c r="JV2" i="11"/>
  <c r="JV1" i="10"/>
  <c r="JW2" i="10"/>
  <c r="H280" i="4" l="1"/>
  <c r="G280" i="4"/>
  <c r="B281" i="4"/>
  <c r="JX2" i="10"/>
  <c r="JW1" i="10"/>
  <c r="JV1" i="11"/>
  <c r="JW2" i="11"/>
  <c r="H281" i="4" l="1"/>
  <c r="G281" i="4"/>
  <c r="B282" i="4"/>
  <c r="JX2" i="11"/>
  <c r="JW1" i="11"/>
  <c r="JY2" i="10"/>
  <c r="JX1" i="10"/>
  <c r="H282" i="4" l="1"/>
  <c r="G282" i="4"/>
  <c r="B283" i="4"/>
  <c r="JY2" i="11"/>
  <c r="JX1" i="11"/>
  <c r="JZ2" i="10"/>
  <c r="JY1" i="10"/>
  <c r="H283" i="4" l="1"/>
  <c r="G283" i="4"/>
  <c r="B284" i="4"/>
  <c r="JZ1" i="10"/>
  <c r="KA2" i="10"/>
  <c r="JY1" i="11"/>
  <c r="JZ2" i="11"/>
  <c r="H284" i="4" l="1"/>
  <c r="G284" i="4"/>
  <c r="B285" i="4"/>
  <c r="KB2" i="10"/>
  <c r="KA1" i="10"/>
  <c r="JZ1" i="11"/>
  <c r="KA2" i="11"/>
  <c r="H285" i="4" l="1"/>
  <c r="G285" i="4"/>
  <c r="B286" i="4"/>
  <c r="KB2" i="11"/>
  <c r="KA1" i="11"/>
  <c r="KC2" i="10"/>
  <c r="KB1" i="10"/>
  <c r="H286" i="4" l="1"/>
  <c r="G286" i="4"/>
  <c r="B287" i="4"/>
  <c r="KD2" i="10"/>
  <c r="KC1" i="10"/>
  <c r="KC2" i="11"/>
  <c r="KB1" i="11"/>
  <c r="H287" i="4" l="1"/>
  <c r="G287" i="4"/>
  <c r="B288" i="4"/>
  <c r="KC1" i="11"/>
  <c r="KD2" i="11"/>
  <c r="KD1" i="10"/>
  <c r="KE2" i="10"/>
  <c r="H288" i="4" l="1"/>
  <c r="G288" i="4"/>
  <c r="B289" i="4"/>
  <c r="KF2" i="10"/>
  <c r="KE1" i="10"/>
  <c r="KD1" i="11"/>
  <c r="KE2" i="11"/>
  <c r="H289" i="4" l="1"/>
  <c r="G289" i="4"/>
  <c r="B290" i="4"/>
  <c r="KG2" i="10"/>
  <c r="KF1" i="10"/>
  <c r="KF2" i="11"/>
  <c r="KE1" i="11"/>
  <c r="H290" i="4" l="1"/>
  <c r="G290" i="4"/>
  <c r="B291" i="4"/>
  <c r="KH2" i="10"/>
  <c r="KG1" i="10"/>
  <c r="KG2" i="11"/>
  <c r="KF1" i="11"/>
  <c r="H291" i="4" l="1"/>
  <c r="G291" i="4"/>
  <c r="B292" i="4"/>
  <c r="KH1" i="10"/>
  <c r="KI2" i="10"/>
  <c r="KG1" i="11"/>
  <c r="KH2" i="11"/>
  <c r="H292" i="4" l="1"/>
  <c r="G292" i="4"/>
  <c r="B293" i="4"/>
  <c r="KJ2" i="10"/>
  <c r="KI1" i="10"/>
  <c r="KH1" i="11"/>
  <c r="KI2" i="11"/>
  <c r="H293" i="4" l="1"/>
  <c r="G293" i="4"/>
  <c r="B294" i="4"/>
  <c r="KJ2" i="11"/>
  <c r="KI1" i="11"/>
  <c r="KK2" i="10"/>
  <c r="KJ1" i="10"/>
  <c r="H294" i="4" l="1"/>
  <c r="G294" i="4"/>
  <c r="B295" i="4"/>
  <c r="KL2" i="10"/>
  <c r="KK1" i="10"/>
  <c r="KK2" i="11"/>
  <c r="KJ1" i="11"/>
  <c r="H295" i="4" l="1"/>
  <c r="G295" i="4"/>
  <c r="B296" i="4"/>
  <c r="KK1" i="11"/>
  <c r="KL2" i="11"/>
  <c r="KL1" i="10"/>
  <c r="KM2" i="10"/>
  <c r="H296" i="4" l="1"/>
  <c r="G296" i="4"/>
  <c r="B297" i="4"/>
  <c r="KN2" i="10"/>
  <c r="KM1" i="10"/>
  <c r="KL1" i="11"/>
  <c r="KM2" i="11"/>
  <c r="H297" i="4" l="1"/>
  <c r="G297" i="4"/>
  <c r="B298" i="4"/>
  <c r="KN2" i="11"/>
  <c r="KM1" i="11"/>
  <c r="KO2" i="10"/>
  <c r="KN1" i="10"/>
  <c r="H298" i="4" l="1"/>
  <c r="G298" i="4"/>
  <c r="B299" i="4"/>
  <c r="KP2" i="10"/>
  <c r="KO1" i="10"/>
  <c r="KO2" i="11"/>
  <c r="KN1" i="11"/>
  <c r="H299" i="4" l="1"/>
  <c r="G299" i="4"/>
  <c r="B300" i="4"/>
  <c r="KO1" i="11"/>
  <c r="KP2" i="11"/>
  <c r="KP1" i="10"/>
  <c r="KQ2" i="10"/>
  <c r="H300" i="4" l="1"/>
  <c r="G300" i="4"/>
  <c r="B301" i="4"/>
  <c r="KP1" i="11"/>
  <c r="KQ2" i="11"/>
  <c r="KR2" i="10"/>
  <c r="KQ1" i="10"/>
  <c r="H301" i="4" l="1"/>
  <c r="G301" i="4"/>
  <c r="B302" i="4"/>
  <c r="KR2" i="11"/>
  <c r="KQ1" i="11"/>
  <c r="KS2" i="10"/>
  <c r="KR1" i="10"/>
  <c r="H302" i="4" l="1"/>
  <c r="G302" i="4"/>
  <c r="B303" i="4"/>
  <c r="KS2" i="11"/>
  <c r="KR1" i="11"/>
  <c r="KT2" i="10"/>
  <c r="KS1" i="10"/>
  <c r="H303" i="4" l="1"/>
  <c r="G303" i="4"/>
  <c r="B304" i="4"/>
  <c r="KS1" i="11"/>
  <c r="KT2" i="11"/>
  <c r="KT1" i="10"/>
  <c r="KU2" i="10"/>
  <c r="H304" i="4" l="1"/>
  <c r="G304" i="4"/>
  <c r="B305" i="4"/>
  <c r="KT1" i="11"/>
  <c r="KU2" i="11"/>
  <c r="KV2" i="10"/>
  <c r="KU1" i="10"/>
  <c r="H305" i="4" l="1"/>
  <c r="G305" i="4"/>
  <c r="B306" i="4"/>
  <c r="KW2" i="10"/>
  <c r="KV1" i="10"/>
  <c r="KV2" i="11"/>
  <c r="KU1" i="11"/>
  <c r="H306" i="4" l="1"/>
  <c r="G306" i="4"/>
  <c r="B307" i="4"/>
  <c r="KW2" i="11"/>
  <c r="KV1" i="11"/>
  <c r="KX2" i="10"/>
  <c r="KW1" i="10"/>
  <c r="H307" i="4" l="1"/>
  <c r="G307" i="4"/>
  <c r="B308" i="4"/>
  <c r="KW1" i="11"/>
  <c r="KX2" i="11"/>
  <c r="KX1" i="10"/>
  <c r="KY2" i="10"/>
  <c r="H308" i="4" l="1"/>
  <c r="G308" i="4"/>
  <c r="B309" i="4"/>
  <c r="KZ2" i="10"/>
  <c r="KY1" i="10"/>
  <c r="KX1" i="11"/>
  <c r="KY2" i="11"/>
  <c r="H309" i="4" l="1"/>
  <c r="G309" i="4"/>
  <c r="B310" i="4"/>
  <c r="KZ2" i="11"/>
  <c r="KY1" i="11"/>
  <c r="LA2" i="10"/>
  <c r="KZ1" i="10"/>
  <c r="H310" i="4" l="1"/>
  <c r="G310" i="4"/>
  <c r="B311" i="4"/>
  <c r="LA2" i="11"/>
  <c r="KZ1" i="11"/>
  <c r="LB2" i="10"/>
  <c r="LA1" i="10"/>
  <c r="H311" i="4" l="1"/>
  <c r="G311" i="4"/>
  <c r="B312" i="4"/>
  <c r="LB1" i="10"/>
  <c r="LC2" i="10"/>
  <c r="LA1" i="11"/>
  <c r="LB2" i="11"/>
  <c r="H312" i="4" l="1"/>
  <c r="G312" i="4"/>
  <c r="B313" i="4"/>
  <c r="LD2" i="10"/>
  <c r="LC1" i="10"/>
  <c r="LB1" i="11"/>
  <c r="LC2" i="11"/>
  <c r="H313" i="4" l="1"/>
  <c r="G313" i="4"/>
  <c r="B314" i="4"/>
  <c r="LE2" i="10"/>
  <c r="LD1" i="10"/>
  <c r="LD2" i="11"/>
  <c r="LC1" i="11"/>
  <c r="H314" i="4" l="1"/>
  <c r="G314" i="4"/>
  <c r="B315" i="4"/>
  <c r="LE2" i="11"/>
  <c r="LD1" i="11"/>
  <c r="LF2" i="10"/>
  <c r="LE1" i="10"/>
  <c r="H315" i="4" l="1"/>
  <c r="G315" i="4"/>
  <c r="B316" i="4"/>
  <c r="LF1" i="10"/>
  <c r="LG2" i="10"/>
  <c r="LE1" i="11"/>
  <c r="LF2" i="11"/>
  <c r="H316" i="4" l="1"/>
  <c r="G316" i="4"/>
  <c r="B317" i="4"/>
  <c r="LH2" i="10"/>
  <c r="LG1" i="10"/>
  <c r="LF1" i="11"/>
  <c r="LG2" i="11"/>
  <c r="H317" i="4" l="1"/>
  <c r="G317" i="4"/>
  <c r="B318" i="4"/>
  <c r="LI2" i="10"/>
  <c r="LH1" i="10"/>
  <c r="LH2" i="11"/>
  <c r="LG1" i="11"/>
  <c r="H318" i="4" l="1"/>
  <c r="G318" i="4"/>
  <c r="B319" i="4"/>
  <c r="LI2" i="11"/>
  <c r="LH1" i="11"/>
  <c r="LJ2" i="10"/>
  <c r="LI1" i="10"/>
  <c r="H319" i="4" l="1"/>
  <c r="G319" i="4"/>
  <c r="B320" i="4"/>
  <c r="LI1" i="11"/>
  <c r="LJ2" i="11"/>
  <c r="LJ1" i="10"/>
  <c r="LK2" i="10"/>
  <c r="H320" i="4" l="1"/>
  <c r="G320" i="4"/>
  <c r="B321" i="4"/>
  <c r="LJ1" i="11"/>
  <c r="LK2" i="11"/>
  <c r="LL2" i="10"/>
  <c r="LK1" i="10"/>
  <c r="H321" i="4" l="1"/>
  <c r="G321" i="4"/>
  <c r="B322" i="4"/>
  <c r="LM2" i="10"/>
  <c r="LL1" i="10"/>
  <c r="LL2" i="11"/>
  <c r="LK1" i="11"/>
  <c r="H322" i="4" l="1"/>
  <c r="G322" i="4"/>
  <c r="B323" i="4"/>
  <c r="LN2" i="10"/>
  <c r="LM1" i="10"/>
  <c r="LM2" i="11"/>
  <c r="LL1" i="11"/>
  <c r="H323" i="4" l="1"/>
  <c r="G323" i="4"/>
  <c r="B324" i="4"/>
  <c r="LN1" i="10"/>
  <c r="LO2" i="10"/>
  <c r="LM1" i="11"/>
  <c r="LN2" i="11"/>
  <c r="H324" i="4" l="1"/>
  <c r="G324" i="4"/>
  <c r="B325" i="4"/>
  <c r="LP2" i="10"/>
  <c r="LO1" i="10"/>
  <c r="LN1" i="11"/>
  <c r="LO2" i="11"/>
  <c r="H325" i="4" l="1"/>
  <c r="G325" i="4"/>
  <c r="B326" i="4"/>
  <c r="LP2" i="11"/>
  <c r="LO1" i="11"/>
  <c r="LQ2" i="10"/>
  <c r="LP1" i="10"/>
  <c r="H326" i="4" l="1"/>
  <c r="G326" i="4"/>
  <c r="B327" i="4"/>
  <c r="LR2" i="10"/>
  <c r="LQ1" i="10"/>
  <c r="LQ2" i="11"/>
  <c r="LP1" i="11"/>
  <c r="H327" i="4" l="1"/>
  <c r="G327" i="4"/>
  <c r="B328" i="4"/>
  <c r="LR1" i="10"/>
  <c r="LS2" i="10"/>
  <c r="LQ1" i="11"/>
  <c r="LR2" i="11"/>
  <c r="H328" i="4" l="1"/>
  <c r="G328" i="4"/>
  <c r="B329" i="4"/>
  <c r="LR1" i="11"/>
  <c r="LS2" i="11"/>
  <c r="LT2" i="10"/>
  <c r="LS1" i="10"/>
  <c r="H329" i="4" l="1"/>
  <c r="G329" i="4"/>
  <c r="B330" i="4"/>
  <c r="LU2" i="10"/>
  <c r="LT1" i="10"/>
  <c r="LT2" i="11"/>
  <c r="LS1" i="11"/>
  <c r="H330" i="4" l="1"/>
  <c r="G330" i="4"/>
  <c r="B331" i="4"/>
  <c r="LU2" i="11"/>
  <c r="LT1" i="11"/>
  <c r="LV2" i="10"/>
  <c r="LU1" i="10"/>
  <c r="H331" i="4" l="1"/>
  <c r="G331" i="4"/>
  <c r="B332" i="4"/>
  <c r="LV1" i="10"/>
  <c r="LW2" i="10"/>
  <c r="LU1" i="11"/>
  <c r="LV2" i="11"/>
  <c r="H332" i="4" l="1"/>
  <c r="G332" i="4"/>
  <c r="B333" i="4"/>
  <c r="LV1" i="11"/>
  <c r="LW2" i="11"/>
  <c r="LX2" i="10"/>
  <c r="LW1" i="10"/>
  <c r="H333" i="4" l="1"/>
  <c r="G333" i="4"/>
  <c r="B334" i="4"/>
  <c r="LY2" i="10"/>
  <c r="LX1" i="10"/>
  <c r="LX2" i="11"/>
  <c r="LW1" i="11"/>
  <c r="H334" i="4" l="1"/>
  <c r="G334" i="4"/>
  <c r="B335" i="4"/>
  <c r="LZ2" i="10"/>
  <c r="LY1" i="10"/>
  <c r="LY2" i="11"/>
  <c r="LX1" i="11"/>
  <c r="H335" i="4" l="1"/>
  <c r="G335" i="4"/>
  <c r="B336" i="4"/>
  <c r="LY1" i="11"/>
  <c r="LZ2" i="11"/>
  <c r="LZ1" i="10"/>
  <c r="MA2" i="10"/>
  <c r="H336" i="4" l="1"/>
  <c r="G336" i="4"/>
  <c r="B337" i="4"/>
  <c r="MB2" i="10"/>
  <c r="MA1" i="10"/>
  <c r="LZ1" i="11"/>
  <c r="MA2" i="11"/>
  <c r="H337" i="4" l="1"/>
  <c r="G337" i="4"/>
  <c r="B338" i="4"/>
  <c r="MB2" i="11"/>
  <c r="MA1" i="11"/>
  <c r="MC2" i="10"/>
  <c r="MB1" i="10"/>
  <c r="H338" i="4" l="1"/>
  <c r="G338" i="4"/>
  <c r="B339" i="4"/>
  <c r="MD2" i="10"/>
  <c r="MC1" i="10"/>
  <c r="MC2" i="11"/>
  <c r="MB1" i="11"/>
  <c r="H339" i="4" l="1"/>
  <c r="G339" i="4"/>
  <c r="B340" i="4"/>
  <c r="MC1" i="11"/>
  <c r="MD2" i="11"/>
  <c r="MD1" i="10"/>
  <c r="ME2" i="10"/>
  <c r="H340" i="4" l="1"/>
  <c r="G340" i="4"/>
  <c r="B341" i="4"/>
  <c r="MF2" i="10"/>
  <c r="ME1" i="10"/>
  <c r="MD1" i="11"/>
  <c r="ME2" i="11"/>
  <c r="H341" i="4" l="1"/>
  <c r="G341" i="4"/>
  <c r="B342" i="4"/>
  <c r="MG2" i="10"/>
  <c r="MF1" i="10"/>
  <c r="MF2" i="11"/>
  <c r="ME1" i="11"/>
  <c r="H342" i="4" l="1"/>
  <c r="G342" i="4"/>
  <c r="B343" i="4"/>
  <c r="MG2" i="11"/>
  <c r="MF1" i="11"/>
  <c r="MH2" i="10"/>
  <c r="MG1" i="10"/>
  <c r="H343" i="4" l="1"/>
  <c r="G343" i="4"/>
  <c r="B344" i="4"/>
  <c r="MH1" i="10"/>
  <c r="MI2" i="10"/>
  <c r="MG1" i="11"/>
  <c r="MH2" i="11"/>
  <c r="H344" i="4" l="1"/>
  <c r="G344" i="4"/>
  <c r="B345" i="4"/>
  <c r="MH1" i="11"/>
  <c r="MI2" i="11"/>
  <c r="MJ2" i="10"/>
  <c r="MI1" i="10"/>
  <c r="H345" i="4" l="1"/>
  <c r="G345" i="4"/>
  <c r="B346" i="4"/>
  <c r="MK2" i="10"/>
  <c r="MJ1" i="10"/>
  <c r="MJ2" i="11"/>
  <c r="MI1" i="11"/>
  <c r="H346" i="4" l="1"/>
  <c r="G346" i="4"/>
  <c r="B347" i="4"/>
  <c r="MK2" i="11"/>
  <c r="MJ1" i="11"/>
  <c r="ML2" i="10"/>
  <c r="MK1" i="10"/>
  <c r="H347" i="4" l="1"/>
  <c r="G347" i="4"/>
  <c r="B348" i="4"/>
  <c r="ML1" i="10"/>
  <c r="MM2" i="10"/>
  <c r="MK1" i="11"/>
  <c r="ML2" i="11"/>
  <c r="H348" i="4" l="1"/>
  <c r="G348" i="4"/>
  <c r="B349" i="4"/>
  <c r="ML1" i="11"/>
  <c r="MM2" i="11"/>
  <c r="MN2" i="10"/>
  <c r="MM1" i="10"/>
  <c r="H349" i="4" l="1"/>
  <c r="G349" i="4"/>
  <c r="B350" i="4"/>
  <c r="MN2" i="11"/>
  <c r="MM1" i="11"/>
  <c r="MO2" i="10"/>
  <c r="MN1" i="10"/>
  <c r="H350" i="4" l="1"/>
  <c r="G350" i="4"/>
  <c r="B351" i="4"/>
  <c r="MP2" i="10"/>
  <c r="MO1" i="10"/>
  <c r="MO2" i="11"/>
  <c r="MN1" i="11"/>
  <c r="H351" i="4" l="1"/>
  <c r="G351" i="4"/>
  <c r="B352" i="4"/>
  <c r="MO1" i="11"/>
  <c r="MP2" i="11"/>
  <c r="MP1" i="10"/>
  <c r="MQ2" i="10"/>
  <c r="H352" i="4" l="1"/>
  <c r="G352" i="4"/>
  <c r="B353" i="4"/>
  <c r="MR2" i="10"/>
  <c r="MQ1" i="10"/>
  <c r="MP1" i="11"/>
  <c r="MQ2" i="11"/>
  <c r="H353" i="4" l="1"/>
  <c r="G353" i="4"/>
  <c r="B354" i="4"/>
  <c r="MR2" i="11"/>
  <c r="MQ1" i="11"/>
  <c r="MS2" i="10"/>
  <c r="MR1" i="10"/>
  <c r="H354" i="4" l="1"/>
  <c r="G354" i="4"/>
  <c r="B355" i="4"/>
  <c r="MT2" i="10"/>
  <c r="MS1" i="10"/>
  <c r="MS2" i="11"/>
  <c r="MR1" i="11"/>
  <c r="H355" i="4" l="1"/>
  <c r="G355" i="4"/>
  <c r="B356" i="4"/>
  <c r="MS1" i="11"/>
  <c r="MT2" i="11"/>
  <c r="MT1" i="10"/>
  <c r="MU2" i="10"/>
  <c r="H356" i="4" l="1"/>
  <c r="G356" i="4"/>
  <c r="B357" i="4"/>
  <c r="MV2" i="10"/>
  <c r="MU1" i="10"/>
  <c r="MT1" i="11"/>
  <c r="MU2" i="11"/>
  <c r="H357" i="4" l="1"/>
  <c r="G357" i="4"/>
  <c r="B358" i="4"/>
  <c r="MW2" i="10"/>
  <c r="MV1" i="10"/>
  <c r="MV2" i="11"/>
  <c r="MU1" i="11"/>
  <c r="H358" i="4" l="1"/>
  <c r="G358" i="4"/>
  <c r="B359" i="4"/>
  <c r="MX2" i="10"/>
  <c r="MW1" i="10"/>
  <c r="MW2" i="11"/>
  <c r="MV1" i="11"/>
  <c r="H359" i="4" l="1"/>
  <c r="G359" i="4"/>
  <c r="B360" i="4"/>
  <c r="MW1" i="11"/>
  <c r="MX2" i="11"/>
  <c r="MX1" i="10"/>
  <c r="MY2" i="10"/>
  <c r="H360" i="4" l="1"/>
  <c r="G360" i="4"/>
  <c r="B361" i="4"/>
  <c r="MX1" i="11"/>
  <c r="MY2" i="11"/>
  <c r="MY1" i="11" s="1"/>
  <c r="MZ2" i="10"/>
  <c r="MY1" i="10"/>
  <c r="H361" i="4" l="1"/>
  <c r="G361" i="4"/>
  <c r="B362" i="4"/>
  <c r="NA2" i="10"/>
  <c r="MZ1" i="10"/>
  <c r="H362" i="4" l="1"/>
  <c r="G362" i="4"/>
  <c r="B363" i="4"/>
  <c r="NB2" i="10"/>
  <c r="NA1" i="10"/>
  <c r="H363" i="4" l="1"/>
  <c r="G363" i="4"/>
  <c r="B364" i="4"/>
  <c r="NB1" i="10"/>
  <c r="NC2" i="10"/>
  <c r="H364" i="4" l="1"/>
  <c r="G364" i="4"/>
  <c r="B365" i="4"/>
  <c r="ND2" i="10"/>
  <c r="NC1" i="10"/>
  <c r="H365" i="4" l="1"/>
  <c r="G365" i="4"/>
  <c r="B366" i="4"/>
  <c r="NE2" i="10"/>
  <c r="ND1" i="10"/>
  <c r="H366" i="4" l="1"/>
  <c r="G366" i="4"/>
  <c r="B367" i="4"/>
  <c r="NF2" i="10"/>
  <c r="NE1" i="10"/>
  <c r="H367" i="4" l="1"/>
  <c r="G367" i="4"/>
  <c r="B368" i="4"/>
  <c r="NF1" i="10"/>
  <c r="NG2" i="10"/>
  <c r="H368" i="4" l="1"/>
  <c r="G368" i="4"/>
  <c r="B369" i="4"/>
  <c r="NH2" i="10"/>
  <c r="NG1" i="10"/>
  <c r="H369" i="4" l="1"/>
  <c r="G369" i="4"/>
  <c r="B370" i="4"/>
  <c r="NI2" i="10"/>
  <c r="NH1" i="10"/>
  <c r="H370" i="4" l="1"/>
  <c r="G370" i="4"/>
  <c r="B371" i="4"/>
  <c r="NJ2" i="10"/>
  <c r="NJ1" i="10" s="1"/>
  <c r="NI1" i="10"/>
  <c r="H371" i="4" l="1"/>
  <c r="G371" i="4"/>
  <c r="B372" i="4"/>
  <c r="H372" i="4" l="1"/>
  <c r="G372" i="4"/>
  <c r="B373" i="4"/>
  <c r="H373" i="4" l="1"/>
  <c r="G373" i="4"/>
  <c r="B374" i="4"/>
  <c r="H374" i="4" l="1"/>
  <c r="G374" i="4"/>
  <c r="B375" i="4"/>
  <c r="H375" i="4" l="1"/>
  <c r="G375" i="4"/>
  <c r="B376" i="4"/>
  <c r="H376" i="4" l="1"/>
  <c r="G376" i="4"/>
  <c r="B377" i="4"/>
  <c r="H377" i="4" l="1"/>
  <c r="G377" i="4"/>
  <c r="B378" i="4"/>
  <c r="H378" i="4" l="1"/>
  <c r="G378" i="4"/>
  <c r="B379" i="4"/>
  <c r="H379" i="4" l="1"/>
  <c r="G379" i="4"/>
  <c r="B380" i="4"/>
  <c r="H380" i="4" l="1"/>
  <c r="G380" i="4"/>
  <c r="B381" i="4"/>
  <c r="H381" i="4" l="1"/>
  <c r="G381" i="4"/>
  <c r="B382" i="4"/>
  <c r="H382" i="4" l="1"/>
  <c r="G382" i="4"/>
  <c r="B383" i="4"/>
  <c r="H383" i="4" l="1"/>
  <c r="G383" i="4"/>
  <c r="B384" i="4"/>
  <c r="H384" i="4" l="1"/>
  <c r="G384" i="4"/>
  <c r="B385" i="4"/>
  <c r="H385" i="4" l="1"/>
  <c r="G385" i="4"/>
  <c r="B386" i="4"/>
  <c r="H386" i="4" l="1"/>
  <c r="G386" i="4"/>
  <c r="B387" i="4"/>
  <c r="H387" i="4" l="1"/>
  <c r="G387" i="4"/>
  <c r="B388" i="4"/>
  <c r="H388" i="4" l="1"/>
  <c r="G388" i="4"/>
  <c r="B389" i="4"/>
  <c r="H389" i="4" l="1"/>
  <c r="G389" i="4"/>
  <c r="B390" i="4"/>
  <c r="H390" i="4" l="1"/>
  <c r="G390" i="4"/>
  <c r="B391" i="4"/>
  <c r="H391" i="4" l="1"/>
  <c r="G391" i="4"/>
  <c r="B392" i="4"/>
  <c r="H392" i="4" l="1"/>
  <c r="G392" i="4"/>
  <c r="B393" i="4"/>
  <c r="H393" i="4" l="1"/>
  <c r="G393" i="4"/>
  <c r="B394" i="4"/>
  <c r="H394" i="4" l="1"/>
  <c r="G394" i="4"/>
  <c r="B395" i="4"/>
  <c r="G395" i="4" s="1"/>
  <c r="H395" i="4" l="1"/>
  <c r="B396" i="4"/>
  <c r="H396" i="4" l="1"/>
  <c r="G396" i="4"/>
  <c r="B397" i="4"/>
  <c r="H397" i="4" l="1"/>
  <c r="G397" i="4"/>
  <c r="B398" i="4"/>
  <c r="H398" i="4" l="1"/>
  <c r="G398" i="4"/>
  <c r="B399" i="4"/>
  <c r="H399" i="4" l="1"/>
  <c r="G399" i="4"/>
  <c r="B400" i="4"/>
  <c r="H400" i="4" l="1"/>
  <c r="G400" i="4"/>
  <c r="B401" i="4"/>
  <c r="H401" i="4" l="1"/>
  <c r="G401" i="4"/>
  <c r="B402" i="4"/>
  <c r="H402" i="4" l="1"/>
  <c r="G402" i="4"/>
  <c r="B403" i="4"/>
  <c r="H403" i="4" l="1"/>
  <c r="G403" i="4"/>
  <c r="B404" i="4"/>
  <c r="H404" i="4" l="1"/>
  <c r="G404" i="4"/>
  <c r="B405" i="4"/>
  <c r="H405" i="4" l="1"/>
  <c r="G405" i="4"/>
  <c r="B406" i="4"/>
  <c r="H406" i="4" l="1"/>
  <c r="G406" i="4"/>
  <c r="B407" i="4"/>
  <c r="H407" i="4" l="1"/>
  <c r="G407" i="4"/>
  <c r="B408" i="4"/>
  <c r="H408" i="4" l="1"/>
  <c r="G408" i="4"/>
  <c r="B409" i="4"/>
  <c r="H409" i="4" l="1"/>
  <c r="G409" i="4"/>
  <c r="B410" i="4"/>
  <c r="H410" i="4" l="1"/>
  <c r="G410" i="4"/>
  <c r="B411" i="4"/>
  <c r="H411" i="4" l="1"/>
  <c r="G411" i="4"/>
  <c r="B412" i="4"/>
  <c r="H412" i="4" l="1"/>
  <c r="G412" i="4"/>
  <c r="B413" i="4"/>
  <c r="H413" i="4" l="1"/>
  <c r="G413" i="4"/>
  <c r="B414" i="4"/>
  <c r="H414" i="4" l="1"/>
  <c r="G414" i="4"/>
  <c r="B415" i="4"/>
  <c r="H415" i="4" l="1"/>
  <c r="G415" i="4"/>
  <c r="B416" i="4"/>
  <c r="H416" i="4" l="1"/>
  <c r="G416" i="4"/>
  <c r="B417" i="4"/>
  <c r="H417" i="4" l="1"/>
  <c r="G417" i="4"/>
  <c r="B418" i="4"/>
  <c r="H418" i="4" l="1"/>
  <c r="G418" i="4"/>
  <c r="B419" i="4"/>
  <c r="H419" i="4" l="1"/>
  <c r="G419" i="4"/>
  <c r="B420" i="4"/>
  <c r="H420" i="4" l="1"/>
  <c r="G420" i="4"/>
  <c r="B421" i="4"/>
  <c r="H421" i="4" l="1"/>
  <c r="G421" i="4"/>
  <c r="B422" i="4"/>
  <c r="H422" i="4" l="1"/>
  <c r="G422" i="4"/>
  <c r="B423" i="4"/>
  <c r="H423" i="4" l="1"/>
  <c r="G423" i="4"/>
  <c r="B424" i="4"/>
  <c r="H424" i="4" l="1"/>
  <c r="G424" i="4"/>
  <c r="B425" i="4"/>
  <c r="H425" i="4" l="1"/>
  <c r="G425" i="4"/>
  <c r="B426" i="4"/>
  <c r="H426" i="4" l="1"/>
  <c r="G426" i="4"/>
  <c r="B427" i="4"/>
  <c r="H427" i="4" l="1"/>
  <c r="G427" i="4"/>
  <c r="B428" i="4"/>
  <c r="H428" i="4" l="1"/>
  <c r="G428" i="4"/>
  <c r="B429" i="4"/>
  <c r="H429" i="4" l="1"/>
  <c r="G429" i="4"/>
  <c r="B430" i="4"/>
  <c r="H430" i="4" l="1"/>
  <c r="G430" i="4"/>
  <c r="B431" i="4"/>
  <c r="H431" i="4" l="1"/>
  <c r="G431" i="4"/>
  <c r="B432" i="4"/>
  <c r="H432" i="4" l="1"/>
  <c r="G432" i="4"/>
  <c r="B433" i="4"/>
  <c r="H433" i="4" l="1"/>
  <c r="G433" i="4"/>
  <c r="B434" i="4"/>
  <c r="H434" i="4" l="1"/>
  <c r="G434" i="4"/>
  <c r="B435" i="4"/>
  <c r="H435" i="4" l="1"/>
  <c r="G435" i="4"/>
  <c r="B436" i="4"/>
  <c r="H436" i="4" l="1"/>
  <c r="G436" i="4"/>
  <c r="B437" i="4"/>
  <c r="H437" i="4" l="1"/>
  <c r="G437" i="4"/>
  <c r="B438" i="4"/>
  <c r="H438" i="4" l="1"/>
  <c r="G438" i="4"/>
  <c r="B439" i="4"/>
  <c r="H439" i="4" l="1"/>
  <c r="G439" i="4"/>
  <c r="B440" i="4"/>
  <c r="H440" i="4" l="1"/>
  <c r="G440" i="4"/>
  <c r="B441" i="4"/>
  <c r="H441" i="4" l="1"/>
  <c r="G441" i="4"/>
  <c r="B442" i="4"/>
  <c r="H442" i="4" l="1"/>
  <c r="G442" i="4"/>
  <c r="B443" i="4"/>
  <c r="H443" i="4" l="1"/>
  <c r="G443" i="4"/>
  <c r="B444" i="4"/>
  <c r="H444" i="4" l="1"/>
  <c r="G444" i="4"/>
  <c r="B445" i="4"/>
  <c r="H445" i="4" l="1"/>
  <c r="G445" i="4"/>
  <c r="B446" i="4"/>
  <c r="H446" i="4" l="1"/>
  <c r="G446" i="4"/>
  <c r="B447" i="4"/>
  <c r="H447" i="4" l="1"/>
  <c r="G447" i="4"/>
  <c r="B448" i="4"/>
  <c r="H448" i="4" l="1"/>
  <c r="G448" i="4"/>
  <c r="B449" i="4"/>
  <c r="H449" i="4" l="1"/>
  <c r="G449" i="4"/>
  <c r="B450" i="4"/>
  <c r="H450" i="4" l="1"/>
  <c r="G450" i="4"/>
  <c r="B451" i="4"/>
  <c r="H451" i="4" l="1"/>
  <c r="G451" i="4"/>
  <c r="B452" i="4"/>
  <c r="H452" i="4" l="1"/>
  <c r="G452" i="4"/>
  <c r="B453" i="4"/>
  <c r="H453" i="4" l="1"/>
  <c r="G453" i="4"/>
  <c r="B454" i="4"/>
  <c r="H454" i="4" l="1"/>
  <c r="G454" i="4"/>
  <c r="B455" i="4"/>
  <c r="H455" i="4" l="1"/>
  <c r="G455" i="4"/>
  <c r="B456" i="4"/>
  <c r="H456" i="4" l="1"/>
  <c r="G456" i="4"/>
  <c r="B457" i="4"/>
  <c r="H457" i="4" l="1"/>
  <c r="G457" i="4"/>
  <c r="B458" i="4"/>
  <c r="G458" i="4" s="1"/>
  <c r="H458" i="4" l="1"/>
  <c r="B459" i="4"/>
  <c r="H459" i="4" l="1"/>
  <c r="G459" i="4"/>
  <c r="B460" i="4"/>
  <c r="G460" i="4" s="1"/>
  <c r="H460" i="4" l="1"/>
  <c r="B461" i="4"/>
  <c r="H461" i="4" l="1"/>
  <c r="G461" i="4"/>
  <c r="B462" i="4"/>
  <c r="H462" i="4" l="1"/>
  <c r="G462" i="4"/>
  <c r="B463" i="4"/>
  <c r="H463" i="4" l="1"/>
  <c r="G463" i="4"/>
  <c r="B464" i="4"/>
  <c r="H464" i="4" l="1"/>
  <c r="G464" i="4"/>
  <c r="B465" i="4"/>
  <c r="H465" i="4" l="1"/>
  <c r="G465" i="4"/>
  <c r="B466" i="4"/>
  <c r="H466" i="4" l="1"/>
  <c r="G466" i="4"/>
  <c r="B467" i="4"/>
  <c r="H467" i="4" l="1"/>
  <c r="G467" i="4"/>
  <c r="B468" i="4"/>
  <c r="H468" i="4" l="1"/>
  <c r="G468" i="4"/>
  <c r="B469" i="4"/>
  <c r="H469" i="4" l="1"/>
  <c r="G469" i="4"/>
  <c r="B470" i="4"/>
  <c r="H470" i="4" l="1"/>
  <c r="G470" i="4"/>
  <c r="B471" i="4"/>
  <c r="H471" i="4" l="1"/>
  <c r="G471" i="4"/>
  <c r="B472" i="4"/>
  <c r="H472" i="4" l="1"/>
  <c r="G472" i="4"/>
  <c r="B473" i="4"/>
  <c r="H473" i="4" l="1"/>
  <c r="G473" i="4"/>
  <c r="B474" i="4"/>
  <c r="H474" i="4" l="1"/>
  <c r="G474" i="4"/>
  <c r="B475" i="4"/>
  <c r="H475" i="4" l="1"/>
  <c r="G475" i="4"/>
  <c r="B476" i="4"/>
  <c r="H476" i="4" l="1"/>
  <c r="G476" i="4"/>
  <c r="B477" i="4"/>
  <c r="H477" i="4" l="1"/>
  <c r="G477" i="4"/>
  <c r="B478" i="4"/>
  <c r="H478" i="4" l="1"/>
  <c r="G478" i="4"/>
  <c r="B479" i="4"/>
  <c r="H479" i="4" l="1"/>
  <c r="G479" i="4"/>
  <c r="B480" i="4"/>
  <c r="H480" i="4" l="1"/>
  <c r="G480" i="4"/>
  <c r="B481" i="4"/>
  <c r="H481" i="4" l="1"/>
  <c r="G481" i="4"/>
  <c r="B482" i="4"/>
  <c r="H482" i="4" l="1"/>
  <c r="G482" i="4"/>
  <c r="B483" i="4"/>
  <c r="H483" i="4" l="1"/>
  <c r="G483" i="4"/>
  <c r="B484" i="4"/>
  <c r="H484" i="4" l="1"/>
  <c r="G484" i="4"/>
  <c r="B485" i="4"/>
  <c r="H485" i="4" l="1"/>
  <c r="G485" i="4"/>
  <c r="B486" i="4"/>
  <c r="H486" i="4" l="1"/>
  <c r="G486" i="4"/>
  <c r="B487" i="4"/>
  <c r="H487" i="4" l="1"/>
  <c r="G487" i="4"/>
  <c r="B488" i="4"/>
  <c r="H488" i="4" l="1"/>
  <c r="G488" i="4"/>
  <c r="B489" i="4"/>
  <c r="H489" i="4" l="1"/>
  <c r="G489" i="4"/>
  <c r="B490" i="4"/>
  <c r="H490" i="4" l="1"/>
  <c r="G490" i="4"/>
  <c r="B491" i="4"/>
  <c r="H491" i="4" l="1"/>
  <c r="G491" i="4"/>
  <c r="B492" i="4"/>
  <c r="H492" i="4" l="1"/>
  <c r="G492" i="4"/>
  <c r="B493" i="4"/>
  <c r="H493" i="4" l="1"/>
  <c r="G493" i="4"/>
  <c r="B494" i="4"/>
  <c r="H494" i="4" l="1"/>
  <c r="G494" i="4"/>
  <c r="B495" i="4"/>
  <c r="H495" i="4" l="1"/>
  <c r="G495" i="4"/>
  <c r="B496" i="4"/>
  <c r="H496" i="4" l="1"/>
  <c r="G496" i="4"/>
  <c r="B497" i="4"/>
  <c r="H497" i="4" l="1"/>
  <c r="G497" i="4"/>
  <c r="B498" i="4"/>
  <c r="H498" i="4" l="1"/>
  <c r="G498" i="4"/>
  <c r="B499" i="4"/>
  <c r="H499" i="4" l="1"/>
  <c r="G499" i="4"/>
  <c r="B500" i="4"/>
  <c r="H500" i="4" l="1"/>
  <c r="G500" i="4"/>
  <c r="B501" i="4"/>
  <c r="H501" i="4" l="1"/>
  <c r="G501" i="4"/>
  <c r="B502" i="4"/>
  <c r="H502" i="4" l="1"/>
  <c r="G502" i="4"/>
  <c r="B503" i="4"/>
  <c r="H503" i="4" l="1"/>
  <c r="G503" i="4"/>
  <c r="B504" i="4"/>
  <c r="H504" i="4" l="1"/>
  <c r="G504" i="4"/>
  <c r="B505" i="4"/>
  <c r="H505" i="4" l="1"/>
  <c r="G505" i="4"/>
  <c r="B506" i="4"/>
  <c r="H506" i="4" l="1"/>
  <c r="G506" i="4"/>
  <c r="B507" i="4"/>
  <c r="H507" i="4" l="1"/>
  <c r="G507" i="4"/>
  <c r="B508" i="4"/>
  <c r="H508" i="4" l="1"/>
  <c r="G508" i="4"/>
  <c r="B509" i="4"/>
  <c r="H509" i="4" l="1"/>
  <c r="G509" i="4"/>
  <c r="B510" i="4"/>
  <c r="H510" i="4" l="1"/>
  <c r="G510" i="4"/>
  <c r="B511" i="4"/>
  <c r="H511" i="4" l="1"/>
  <c r="G511" i="4"/>
  <c r="B512" i="4"/>
  <c r="H512" i="4" l="1"/>
  <c r="G512" i="4"/>
  <c r="B513" i="4"/>
  <c r="H513" i="4" l="1"/>
  <c r="G513" i="4"/>
  <c r="B514" i="4"/>
  <c r="H514" i="4" l="1"/>
  <c r="G514" i="4"/>
  <c r="B515" i="4"/>
  <c r="H515" i="4" l="1"/>
  <c r="G515" i="4"/>
  <c r="B516" i="4"/>
  <c r="H516" i="4" l="1"/>
  <c r="G516" i="4"/>
  <c r="B517" i="4"/>
  <c r="H517" i="4" l="1"/>
  <c r="G517" i="4"/>
  <c r="B518" i="4"/>
  <c r="H518" i="4" l="1"/>
  <c r="G518" i="4"/>
  <c r="B519" i="4"/>
  <c r="H519" i="4" l="1"/>
  <c r="G519" i="4"/>
  <c r="B520" i="4"/>
  <c r="H520" i="4" l="1"/>
  <c r="G520" i="4"/>
  <c r="B521" i="4"/>
  <c r="H521" i="4" l="1"/>
  <c r="G521" i="4"/>
  <c r="B522" i="4"/>
  <c r="H522" i="4" l="1"/>
  <c r="G522" i="4"/>
  <c r="B523" i="4"/>
  <c r="H523" i="4" l="1"/>
  <c r="G523" i="4"/>
  <c r="B524" i="4"/>
  <c r="H524" i="4" l="1"/>
  <c r="G524" i="4"/>
  <c r="C524" i="4"/>
  <c r="S524" i="4" s="1"/>
  <c r="F521" i="17" s="1"/>
  <c r="B525" i="4"/>
  <c r="D524" i="4"/>
  <c r="L524" i="4" s="1"/>
  <c r="E524" i="4" l="1"/>
  <c r="J524" i="4" s="1"/>
  <c r="H525" i="4"/>
  <c r="G525" i="4"/>
  <c r="R524" i="4"/>
  <c r="E521" i="17" s="1"/>
  <c r="T524" i="4"/>
  <c r="G521" i="17" s="1"/>
  <c r="C525" i="4"/>
  <c r="S525" i="4" s="1"/>
  <c r="F522" i="17" s="1"/>
  <c r="I524" i="4"/>
  <c r="B526" i="4"/>
  <c r="D525" i="4"/>
  <c r="L525" i="4" s="1"/>
  <c r="K524" i="4" l="1"/>
  <c r="E525" i="4"/>
  <c r="J525" i="4" s="1"/>
  <c r="H526" i="4"/>
  <c r="G526" i="4"/>
  <c r="T525" i="4"/>
  <c r="G522" i="17" s="1"/>
  <c r="R525" i="4"/>
  <c r="E522" i="17" s="1"/>
  <c r="C526" i="4"/>
  <c r="S526" i="4" s="1"/>
  <c r="F523" i="17" s="1"/>
  <c r="I525" i="4"/>
  <c r="B527" i="4"/>
  <c r="D526" i="4"/>
  <c r="L526" i="4" s="1"/>
  <c r="E526" i="4" l="1"/>
  <c r="J526" i="4" s="1"/>
  <c r="K525" i="4"/>
  <c r="H527" i="4"/>
  <c r="G527" i="4"/>
  <c r="R526" i="4"/>
  <c r="E523" i="17" s="1"/>
  <c r="T526" i="4"/>
  <c r="G523" i="17" s="1"/>
  <c r="C527" i="4"/>
  <c r="S527" i="4" s="1"/>
  <c r="F524" i="17" s="1"/>
  <c r="I526" i="4"/>
  <c r="B528" i="4"/>
  <c r="D527" i="4"/>
  <c r="L527" i="4" s="1"/>
  <c r="H528" i="4" l="1"/>
  <c r="G528" i="4"/>
  <c r="R527" i="4"/>
  <c r="E524" i="17" s="1"/>
  <c r="T527" i="4"/>
  <c r="G524" i="17" s="1"/>
  <c r="C528" i="4"/>
  <c r="S528" i="4" s="1"/>
  <c r="F525" i="17" s="1"/>
  <c r="K526" i="4"/>
  <c r="I527" i="4"/>
  <c r="E527" i="4"/>
  <c r="J527" i="4" s="1"/>
  <c r="B529" i="4"/>
  <c r="D528" i="4"/>
  <c r="L528" i="4" s="1"/>
  <c r="E528" i="4" l="1"/>
  <c r="J528" i="4" s="1"/>
  <c r="H529" i="4"/>
  <c r="G529" i="4"/>
  <c r="T528" i="4"/>
  <c r="G525" i="17" s="1"/>
  <c r="R528" i="4"/>
  <c r="E525" i="17" s="1"/>
  <c r="C529" i="4"/>
  <c r="S529" i="4" s="1"/>
  <c r="F526" i="17" s="1"/>
  <c r="I528" i="4"/>
  <c r="K527" i="4"/>
  <c r="B530" i="4"/>
  <c r="D529" i="4"/>
  <c r="L529" i="4" s="1"/>
  <c r="K528" i="4" l="1"/>
  <c r="E529" i="4"/>
  <c r="J529" i="4" s="1"/>
  <c r="H530" i="4"/>
  <c r="G530" i="4"/>
  <c r="R529" i="4"/>
  <c r="E526" i="17" s="1"/>
  <c r="T529" i="4"/>
  <c r="G526" i="17" s="1"/>
  <c r="C530" i="4"/>
  <c r="S530" i="4" s="1"/>
  <c r="F527" i="17" s="1"/>
  <c r="I529" i="4"/>
  <c r="B531" i="4"/>
  <c r="D530" i="4"/>
  <c r="L530" i="4" s="1"/>
  <c r="K529" i="4" l="1"/>
  <c r="E530" i="4"/>
  <c r="J530" i="4" s="1"/>
  <c r="H531" i="4"/>
  <c r="G531" i="4"/>
  <c r="R530" i="4"/>
  <c r="E527" i="17" s="1"/>
  <c r="T530" i="4"/>
  <c r="G527" i="17" s="1"/>
  <c r="C531" i="4"/>
  <c r="S531" i="4" s="1"/>
  <c r="F528" i="17" s="1"/>
  <c r="I530" i="4"/>
  <c r="B532" i="4"/>
  <c r="D531" i="4"/>
  <c r="L531" i="4" s="1"/>
  <c r="K530" i="4" l="1"/>
  <c r="H532" i="4"/>
  <c r="G532" i="4"/>
  <c r="R531" i="4"/>
  <c r="E528" i="17" s="1"/>
  <c r="T531" i="4"/>
  <c r="G528" i="17" s="1"/>
  <c r="C532" i="4"/>
  <c r="S532" i="4" s="1"/>
  <c r="F529" i="17" s="1"/>
  <c r="I531" i="4"/>
  <c r="E531" i="4"/>
  <c r="J531" i="4" s="1"/>
  <c r="B533" i="4"/>
  <c r="D532" i="4"/>
  <c r="L532" i="4" s="1"/>
  <c r="E532" i="4" l="1"/>
  <c r="J532" i="4" s="1"/>
  <c r="H533" i="4"/>
  <c r="G533" i="4"/>
  <c r="R532" i="4"/>
  <c r="E529" i="17" s="1"/>
  <c r="T532" i="4"/>
  <c r="G529" i="17" s="1"/>
  <c r="C533" i="4"/>
  <c r="S533" i="4" s="1"/>
  <c r="F530" i="17" s="1"/>
  <c r="I532" i="4"/>
  <c r="K531" i="4"/>
  <c r="B534" i="4"/>
  <c r="D533" i="4"/>
  <c r="L533" i="4" s="1"/>
  <c r="K532" i="4" l="1"/>
  <c r="E533" i="4"/>
  <c r="J533" i="4" s="1"/>
  <c r="H534" i="4"/>
  <c r="G534" i="4"/>
  <c r="I533" i="4"/>
  <c r="R533" i="4"/>
  <c r="E530" i="17" s="1"/>
  <c r="T533" i="4"/>
  <c r="G530" i="17" s="1"/>
  <c r="C534" i="4"/>
  <c r="S534" i="4" s="1"/>
  <c r="F531" i="17" s="1"/>
  <c r="B535" i="4"/>
  <c r="D534" i="4"/>
  <c r="L534" i="4" s="1"/>
  <c r="K533" i="4" l="1"/>
  <c r="E534" i="4"/>
  <c r="J534" i="4" s="1"/>
  <c r="H535" i="4"/>
  <c r="G535" i="4"/>
  <c r="T534" i="4"/>
  <c r="G531" i="17" s="1"/>
  <c r="R534" i="4"/>
  <c r="E531" i="17" s="1"/>
  <c r="C535" i="4"/>
  <c r="S535" i="4" s="1"/>
  <c r="F532" i="17" s="1"/>
  <c r="I534" i="4"/>
  <c r="B536" i="4"/>
  <c r="D535" i="4"/>
  <c r="L535" i="4" s="1"/>
  <c r="E535" i="4" l="1"/>
  <c r="J535" i="4" s="1"/>
  <c r="H536" i="4"/>
  <c r="G536" i="4"/>
  <c r="K534" i="4"/>
  <c r="T535" i="4"/>
  <c r="G532" i="17" s="1"/>
  <c r="R535" i="4"/>
  <c r="E532" i="17" s="1"/>
  <c r="C536" i="4"/>
  <c r="S536" i="4" s="1"/>
  <c r="F533" i="17" s="1"/>
  <c r="I535" i="4"/>
  <c r="B537" i="4"/>
  <c r="G537" i="4" s="1"/>
  <c r="D536" i="4"/>
  <c r="L536" i="4" s="1"/>
  <c r="K535" i="4" l="1"/>
  <c r="E536" i="4"/>
  <c r="J536" i="4" s="1"/>
  <c r="I536" i="4"/>
  <c r="R536" i="4"/>
  <c r="E533" i="17" s="1"/>
  <c r="C537" i="4"/>
  <c r="S537" i="4" s="1"/>
  <c r="F534" i="17" s="1"/>
  <c r="H537" i="4"/>
  <c r="T536" i="4"/>
  <c r="G533" i="17" s="1"/>
  <c r="B538" i="4"/>
  <c r="D537" i="4"/>
  <c r="L537" i="4" s="1"/>
  <c r="K536" i="4" l="1"/>
  <c r="H538" i="4"/>
  <c r="G538" i="4"/>
  <c r="R537" i="4"/>
  <c r="E534" i="17" s="1"/>
  <c r="T537" i="4"/>
  <c r="G534" i="17" s="1"/>
  <c r="C538" i="4"/>
  <c r="S538" i="4" s="1"/>
  <c r="F535" i="17" s="1"/>
  <c r="I537" i="4"/>
  <c r="E537" i="4"/>
  <c r="J537" i="4" s="1"/>
  <c r="B539" i="4"/>
  <c r="D538" i="4"/>
  <c r="L538" i="4" s="1"/>
  <c r="E538" i="4" l="1"/>
  <c r="J538" i="4" s="1"/>
  <c r="H539" i="4"/>
  <c r="G539" i="4"/>
  <c r="I538" i="4"/>
  <c r="R538" i="4"/>
  <c r="E535" i="17" s="1"/>
  <c r="T538" i="4"/>
  <c r="G535" i="17" s="1"/>
  <c r="C539" i="4"/>
  <c r="S539" i="4" s="1"/>
  <c r="F536" i="17" s="1"/>
  <c r="K537" i="4"/>
  <c r="B540" i="4"/>
  <c r="D539" i="4"/>
  <c r="L539" i="4" s="1"/>
  <c r="K538" i="4" l="1"/>
  <c r="H540" i="4"/>
  <c r="G540" i="4"/>
  <c r="R539" i="4"/>
  <c r="E536" i="17" s="1"/>
  <c r="T539" i="4"/>
  <c r="G536" i="17" s="1"/>
  <c r="C540" i="4"/>
  <c r="S540" i="4" s="1"/>
  <c r="F537" i="17" s="1"/>
  <c r="I539" i="4"/>
  <c r="E539" i="4"/>
  <c r="J539" i="4" s="1"/>
  <c r="B541" i="4"/>
  <c r="D540" i="4"/>
  <c r="L540" i="4" s="1"/>
  <c r="E540" i="4" l="1"/>
  <c r="J540" i="4" s="1"/>
  <c r="H541" i="4"/>
  <c r="G541" i="4"/>
  <c r="I540" i="4"/>
  <c r="T540" i="4"/>
  <c r="G537" i="17" s="1"/>
  <c r="R540" i="4"/>
  <c r="E537" i="17" s="1"/>
  <c r="C541" i="4"/>
  <c r="S541" i="4" s="1"/>
  <c r="F538" i="17" s="1"/>
  <c r="K539" i="4"/>
  <c r="B542" i="4"/>
  <c r="D541" i="4"/>
  <c r="L541" i="4" s="1"/>
  <c r="K540" i="4" l="1"/>
  <c r="H542" i="4"/>
  <c r="G542" i="4"/>
  <c r="T541" i="4"/>
  <c r="G538" i="17" s="1"/>
  <c r="R541" i="4"/>
  <c r="E538" i="17" s="1"/>
  <c r="C542" i="4"/>
  <c r="S542" i="4" s="1"/>
  <c r="F539" i="17" s="1"/>
  <c r="I541" i="4"/>
  <c r="E541" i="4"/>
  <c r="J541" i="4" s="1"/>
  <c r="B543" i="4"/>
  <c r="D542" i="4"/>
  <c r="L542" i="4" s="1"/>
  <c r="I542" i="4" l="1"/>
  <c r="H543" i="4"/>
  <c r="G543" i="4"/>
  <c r="T542" i="4"/>
  <c r="G539" i="17" s="1"/>
  <c r="R542" i="4"/>
  <c r="E539" i="17" s="1"/>
  <c r="C543" i="4"/>
  <c r="S543" i="4" s="1"/>
  <c r="F540" i="17" s="1"/>
  <c r="E542" i="4"/>
  <c r="J542" i="4" s="1"/>
  <c r="K541" i="4"/>
  <c r="B544" i="4"/>
  <c r="D543" i="4"/>
  <c r="L543" i="4" s="1"/>
  <c r="E543" i="4" l="1"/>
  <c r="J543" i="4" s="1"/>
  <c r="H544" i="4"/>
  <c r="G544" i="4"/>
  <c r="T543" i="4"/>
  <c r="G540" i="17" s="1"/>
  <c r="R543" i="4"/>
  <c r="E540" i="17" s="1"/>
  <c r="K542" i="4"/>
  <c r="C544" i="4"/>
  <c r="S544" i="4" s="1"/>
  <c r="F541" i="17" s="1"/>
  <c r="I543" i="4"/>
  <c r="B545" i="4"/>
  <c r="D544" i="4"/>
  <c r="L544" i="4" s="1"/>
  <c r="C7" i="5"/>
  <c r="K543" i="4" l="1"/>
  <c r="E544" i="4"/>
  <c r="J544" i="4" s="1"/>
  <c r="H545" i="4"/>
  <c r="G545" i="4"/>
  <c r="I544" i="4"/>
  <c r="R544" i="4"/>
  <c r="E541" i="17" s="1"/>
  <c r="T544" i="4"/>
  <c r="G541" i="17" s="1"/>
  <c r="C545" i="4"/>
  <c r="S545" i="4" s="1"/>
  <c r="F542" i="17" s="1"/>
  <c r="B546" i="4"/>
  <c r="D545" i="4"/>
  <c r="L545" i="4" s="1"/>
  <c r="I45" i="16"/>
  <c r="C8" i="4"/>
  <c r="E545" i="4" l="1"/>
  <c r="J545" i="4" s="1"/>
  <c r="K544" i="4"/>
  <c r="H546" i="4"/>
  <c r="G546" i="4"/>
  <c r="T545" i="4"/>
  <c r="G542" i="17" s="1"/>
  <c r="R545" i="4"/>
  <c r="E542" i="17" s="1"/>
  <c r="C546" i="4"/>
  <c r="S546" i="4" s="1"/>
  <c r="F543" i="17" s="1"/>
  <c r="I545" i="4"/>
  <c r="B547" i="4"/>
  <c r="D546" i="4"/>
  <c r="L546" i="4" s="1"/>
  <c r="D8" i="4"/>
  <c r="L8" i="4" s="1"/>
  <c r="C9" i="4"/>
  <c r="R8" i="4"/>
  <c r="E5" i="17" s="1"/>
  <c r="E44" i="16"/>
  <c r="K545" i="4" l="1"/>
  <c r="H547" i="4"/>
  <c r="G547" i="4"/>
  <c r="I546" i="4"/>
  <c r="R546" i="4"/>
  <c r="E543" i="17" s="1"/>
  <c r="T546" i="4"/>
  <c r="G543" i="17" s="1"/>
  <c r="C547" i="4"/>
  <c r="S547" i="4" s="1"/>
  <c r="F544" i="17" s="1"/>
  <c r="D9" i="4"/>
  <c r="L9" i="4" s="1"/>
  <c r="E546" i="4"/>
  <c r="J546" i="4" s="1"/>
  <c r="B548" i="4"/>
  <c r="D547" i="4"/>
  <c r="L547" i="4" s="1"/>
  <c r="E8" i="4"/>
  <c r="I8" i="4"/>
  <c r="C10" i="4"/>
  <c r="R9" i="4"/>
  <c r="E6" i="17" s="1"/>
  <c r="I9" i="4" l="1"/>
  <c r="E547" i="4"/>
  <c r="J547" i="4" s="1"/>
  <c r="H548" i="4"/>
  <c r="G548" i="4"/>
  <c r="T547" i="4"/>
  <c r="G544" i="17" s="1"/>
  <c r="K546" i="4"/>
  <c r="R547" i="4"/>
  <c r="E544" i="17" s="1"/>
  <c r="C548" i="4"/>
  <c r="S548" i="4" s="1"/>
  <c r="F545" i="17" s="1"/>
  <c r="D10" i="4"/>
  <c r="L10" i="4" s="1"/>
  <c r="I547" i="4"/>
  <c r="B549" i="4"/>
  <c r="D548" i="4"/>
  <c r="L548" i="4" s="1"/>
  <c r="E9" i="4"/>
  <c r="C11" i="4"/>
  <c r="J8" i="4"/>
  <c r="R10" i="4"/>
  <c r="E7" i="17" s="1"/>
  <c r="K547" i="4" l="1"/>
  <c r="I10" i="4"/>
  <c r="E548" i="4"/>
  <c r="J548" i="4" s="1"/>
  <c r="H549" i="4"/>
  <c r="G549" i="4"/>
  <c r="R548" i="4"/>
  <c r="E545" i="17" s="1"/>
  <c r="T548" i="4"/>
  <c r="G545" i="17" s="1"/>
  <c r="C549" i="4"/>
  <c r="S549" i="4" s="1"/>
  <c r="F546" i="17" s="1"/>
  <c r="D11" i="4"/>
  <c r="L11" i="4" s="1"/>
  <c r="I548" i="4"/>
  <c r="B550" i="4"/>
  <c r="D549" i="4"/>
  <c r="L549" i="4" s="1"/>
  <c r="K8" i="4"/>
  <c r="E10" i="4"/>
  <c r="J9" i="4"/>
  <c r="K9" i="4" s="1"/>
  <c r="C12" i="4"/>
  <c r="P8" i="4"/>
  <c r="P542" i="4"/>
  <c r="P547" i="4"/>
  <c r="P545" i="4"/>
  <c r="P533" i="4"/>
  <c r="P539" i="4"/>
  <c r="P536" i="4"/>
  <c r="P528" i="4"/>
  <c r="P525" i="4"/>
  <c r="P534" i="4"/>
  <c r="P524" i="4"/>
  <c r="P531" i="4"/>
  <c r="P529" i="4"/>
  <c r="P543" i="4"/>
  <c r="P526" i="4"/>
  <c r="P541" i="4"/>
  <c r="P537" i="4"/>
  <c r="P527" i="4"/>
  <c r="P546" i="4"/>
  <c r="P530" i="4"/>
  <c r="P535" i="4"/>
  <c r="P532" i="4"/>
  <c r="P9" i="4"/>
  <c r="P540" i="4"/>
  <c r="P544" i="4"/>
  <c r="P538" i="4"/>
  <c r="R11" i="4"/>
  <c r="E8" i="17" s="1"/>
  <c r="I11" i="4" l="1"/>
  <c r="E549" i="4"/>
  <c r="J549" i="4" s="1"/>
  <c r="K548" i="4"/>
  <c r="M8" i="4"/>
  <c r="N8" i="4"/>
  <c r="N9" i="4" s="1"/>
  <c r="H550" i="4"/>
  <c r="G550" i="4"/>
  <c r="S8" i="4"/>
  <c r="F5" i="17" s="1"/>
  <c r="T549" i="4"/>
  <c r="G546" i="17" s="1"/>
  <c r="R549" i="4"/>
  <c r="E546" i="17" s="1"/>
  <c r="C550" i="4"/>
  <c r="S550" i="4" s="1"/>
  <c r="F547" i="17" s="1"/>
  <c r="D12" i="4"/>
  <c r="L12" i="4" s="1"/>
  <c r="P548" i="4"/>
  <c r="I549" i="4"/>
  <c r="B551" i="4"/>
  <c r="D550" i="4"/>
  <c r="L550" i="4" s="1"/>
  <c r="T8" i="4"/>
  <c r="E11" i="4"/>
  <c r="J10" i="4"/>
  <c r="K10" i="4" s="1"/>
  <c r="C13" i="4"/>
  <c r="P10" i="4"/>
  <c r="R12" i="4"/>
  <c r="E9" i="17" s="1"/>
  <c r="K549" i="4" l="1"/>
  <c r="E550" i="4"/>
  <c r="J550" i="4" s="1"/>
  <c r="I12" i="4"/>
  <c r="N10" i="4"/>
  <c r="M9" i="4"/>
  <c r="M10" i="4" s="1"/>
  <c r="M5" i="4"/>
  <c r="M4" i="4" s="1"/>
  <c r="H551" i="4"/>
  <c r="G551" i="4"/>
  <c r="S9" i="4"/>
  <c r="F6" i="17" s="1"/>
  <c r="T9" i="4"/>
  <c r="G6" i="17" s="1"/>
  <c r="G5" i="17"/>
  <c r="T550" i="4"/>
  <c r="G547" i="17" s="1"/>
  <c r="R550" i="4"/>
  <c r="E547" i="17" s="1"/>
  <c r="P549" i="4"/>
  <c r="C551" i="4"/>
  <c r="S551" i="4" s="1"/>
  <c r="F548" i="17" s="1"/>
  <c r="D13" i="4"/>
  <c r="L13" i="4" s="1"/>
  <c r="I550" i="4"/>
  <c r="B552" i="4"/>
  <c r="D551" i="4"/>
  <c r="L551" i="4" s="1"/>
  <c r="E12" i="4"/>
  <c r="C14" i="4"/>
  <c r="J11" i="4"/>
  <c r="K11" i="4" s="1"/>
  <c r="P11" i="4"/>
  <c r="U8" i="4"/>
  <c r="H5" i="17" s="1"/>
  <c r="R13" i="4"/>
  <c r="E10" i="17" s="1"/>
  <c r="K550" i="4" l="1"/>
  <c r="E551" i="4"/>
  <c r="J551" i="4" s="1"/>
  <c r="I13" i="4"/>
  <c r="N11" i="4"/>
  <c r="P550" i="4"/>
  <c r="T10" i="4"/>
  <c r="G7" i="17" s="1"/>
  <c r="U9" i="4"/>
  <c r="H6" i="17" s="1"/>
  <c r="H552" i="4"/>
  <c r="G552" i="4"/>
  <c r="S10" i="4"/>
  <c r="F7" i="17" s="1"/>
  <c r="R551" i="4"/>
  <c r="E548" i="17" s="1"/>
  <c r="T551" i="4"/>
  <c r="G548" i="17" s="1"/>
  <c r="C552" i="4"/>
  <c r="S552" i="4" s="1"/>
  <c r="F549" i="17" s="1"/>
  <c r="D14" i="4"/>
  <c r="L14" i="4" s="1"/>
  <c r="I551" i="4"/>
  <c r="B553" i="4"/>
  <c r="G553" i="4" s="1"/>
  <c r="D552" i="4"/>
  <c r="L552" i="4" s="1"/>
  <c r="M11" i="4"/>
  <c r="E13" i="4"/>
  <c r="C15" i="4"/>
  <c r="J12" i="4"/>
  <c r="K12" i="4" s="1"/>
  <c r="P12" i="4"/>
  <c r="R14" i="4"/>
  <c r="E11" i="17" s="1"/>
  <c r="P551" i="4" l="1"/>
  <c r="I14" i="4"/>
  <c r="E552" i="4"/>
  <c r="J552" i="4" s="1"/>
  <c r="N12" i="4"/>
  <c r="U10" i="4"/>
  <c r="H7" i="17" s="1"/>
  <c r="S11" i="4"/>
  <c r="F8" i="17" s="1"/>
  <c r="K551" i="4"/>
  <c r="C553" i="4"/>
  <c r="S553" i="4" s="1"/>
  <c r="F550" i="17" s="1"/>
  <c r="H553" i="4"/>
  <c r="T552" i="4"/>
  <c r="G549" i="17" s="1"/>
  <c r="R552" i="4"/>
  <c r="E549" i="17" s="1"/>
  <c r="D15" i="4"/>
  <c r="L15" i="4" s="1"/>
  <c r="I552" i="4"/>
  <c r="B554" i="4"/>
  <c r="D553" i="4"/>
  <c r="L553" i="4" s="1"/>
  <c r="M12" i="4"/>
  <c r="E14" i="4"/>
  <c r="C16" i="4"/>
  <c r="J13" i="4"/>
  <c r="K13" i="4" s="1"/>
  <c r="T11" i="4"/>
  <c r="P13" i="4"/>
  <c r="R15" i="4"/>
  <c r="E12" i="17" s="1"/>
  <c r="K552" i="4" l="1"/>
  <c r="E553" i="4"/>
  <c r="J553" i="4" s="1"/>
  <c r="I15" i="4"/>
  <c r="N13" i="4"/>
  <c r="H554" i="4"/>
  <c r="G554" i="4"/>
  <c r="S12" i="4"/>
  <c r="F9" i="17" s="1"/>
  <c r="P552" i="4"/>
  <c r="T12" i="4"/>
  <c r="G9" i="17" s="1"/>
  <c r="G8" i="17"/>
  <c r="T553" i="4"/>
  <c r="G550" i="17" s="1"/>
  <c r="R553" i="4"/>
  <c r="E550" i="17" s="1"/>
  <c r="C554" i="4"/>
  <c r="S554" i="4" s="1"/>
  <c r="F551" i="17" s="1"/>
  <c r="D16" i="4"/>
  <c r="L16" i="4" s="1"/>
  <c r="I553" i="4"/>
  <c r="B555" i="4"/>
  <c r="D554" i="4"/>
  <c r="L554" i="4" s="1"/>
  <c r="M13" i="4"/>
  <c r="E15" i="4"/>
  <c r="C17" i="4"/>
  <c r="J14" i="4"/>
  <c r="K14" i="4" s="1"/>
  <c r="P14" i="4"/>
  <c r="U11" i="4"/>
  <c r="H8" i="17" s="1"/>
  <c r="R16" i="4"/>
  <c r="E13" i="17" s="1"/>
  <c r="K553" i="4" l="1"/>
  <c r="I16" i="4"/>
  <c r="E554" i="4"/>
  <c r="J554" i="4" s="1"/>
  <c r="N14" i="4"/>
  <c r="S13" i="4"/>
  <c r="F10" i="17" s="1"/>
  <c r="T13" i="4"/>
  <c r="G10" i="17" s="1"/>
  <c r="H555" i="4"/>
  <c r="G555" i="4"/>
  <c r="T554" i="4"/>
  <c r="G551" i="17" s="1"/>
  <c r="R554" i="4"/>
  <c r="E551" i="17" s="1"/>
  <c r="C555" i="4"/>
  <c r="S555" i="4" s="1"/>
  <c r="F552" i="17" s="1"/>
  <c r="D17" i="4"/>
  <c r="L17" i="4" s="1"/>
  <c r="P553" i="4"/>
  <c r="I554" i="4"/>
  <c r="B556" i="4"/>
  <c r="D555" i="4"/>
  <c r="L555" i="4" s="1"/>
  <c r="M14" i="4"/>
  <c r="E16" i="4"/>
  <c r="C18" i="4"/>
  <c r="J15" i="4"/>
  <c r="K15" i="4" s="1"/>
  <c r="P15" i="4"/>
  <c r="U12" i="4"/>
  <c r="H9" i="17" s="1"/>
  <c r="R17" i="4"/>
  <c r="E14" i="17" s="1"/>
  <c r="T14" i="4" l="1"/>
  <c r="G11" i="17" s="1"/>
  <c r="P554" i="4"/>
  <c r="E555" i="4"/>
  <c r="J555" i="4" s="1"/>
  <c r="I17" i="4"/>
  <c r="N15" i="4"/>
  <c r="S14" i="4"/>
  <c r="F11" i="17" s="1"/>
  <c r="U13" i="4"/>
  <c r="H10" i="17" s="1"/>
  <c r="R555" i="4"/>
  <c r="E552" i="17" s="1"/>
  <c r="H556" i="4"/>
  <c r="G556" i="4"/>
  <c r="T555" i="4"/>
  <c r="G552" i="17" s="1"/>
  <c r="K554" i="4"/>
  <c r="C556" i="4"/>
  <c r="S556" i="4" s="1"/>
  <c r="F553" i="17" s="1"/>
  <c r="D18" i="4"/>
  <c r="L18" i="4" s="1"/>
  <c r="I555" i="4"/>
  <c r="B557" i="4"/>
  <c r="D556" i="4"/>
  <c r="L556" i="4" s="1"/>
  <c r="M15" i="4"/>
  <c r="E17" i="4"/>
  <c r="J16" i="4"/>
  <c r="K16" i="4" s="1"/>
  <c r="C19" i="4"/>
  <c r="P16" i="4"/>
  <c r="T15" i="4"/>
  <c r="G12" i="17" s="1"/>
  <c r="R18" i="4"/>
  <c r="E15" i="17" s="1"/>
  <c r="K555" i="4" l="1"/>
  <c r="I18" i="4"/>
  <c r="E556" i="4"/>
  <c r="J556" i="4" s="1"/>
  <c r="N16" i="4"/>
  <c r="S15" i="4"/>
  <c r="F12" i="17" s="1"/>
  <c r="H557" i="4"/>
  <c r="G557" i="4"/>
  <c r="T556" i="4"/>
  <c r="G553" i="17" s="1"/>
  <c r="P555" i="4"/>
  <c r="R556" i="4"/>
  <c r="E553" i="17" s="1"/>
  <c r="C557" i="4"/>
  <c r="S557" i="4" s="1"/>
  <c r="F554" i="17" s="1"/>
  <c r="D19" i="4"/>
  <c r="L19" i="4" s="1"/>
  <c r="I556" i="4"/>
  <c r="B558" i="4"/>
  <c r="D557" i="4"/>
  <c r="L557" i="4" s="1"/>
  <c r="M16" i="4"/>
  <c r="E18" i="4"/>
  <c r="J17" i="4"/>
  <c r="K17" i="4" s="1"/>
  <c r="C20" i="4"/>
  <c r="P17" i="4"/>
  <c r="U14" i="4"/>
  <c r="H11" i="17" s="1"/>
  <c r="R19" i="4"/>
  <c r="E16" i="17" s="1"/>
  <c r="T16" i="4"/>
  <c r="G13" i="17" s="1"/>
  <c r="K556" i="4" l="1"/>
  <c r="U15" i="4"/>
  <c r="H12" i="17" s="1"/>
  <c r="E557" i="4"/>
  <c r="J557" i="4" s="1"/>
  <c r="I19" i="4"/>
  <c r="S16" i="4"/>
  <c r="F13" i="17" s="1"/>
  <c r="N17" i="4"/>
  <c r="H558" i="4"/>
  <c r="G558" i="4"/>
  <c r="R557" i="4"/>
  <c r="E554" i="17" s="1"/>
  <c r="T557" i="4"/>
  <c r="G554" i="17" s="1"/>
  <c r="P556" i="4"/>
  <c r="C558" i="4"/>
  <c r="S558" i="4" s="1"/>
  <c r="F555" i="17" s="1"/>
  <c r="D20" i="4"/>
  <c r="L20" i="4" s="1"/>
  <c r="I557" i="4"/>
  <c r="B559" i="4"/>
  <c r="D558" i="4"/>
  <c r="L558" i="4" s="1"/>
  <c r="M17" i="4"/>
  <c r="E19" i="4"/>
  <c r="C21" i="4"/>
  <c r="J18" i="4"/>
  <c r="K18" i="4" s="1"/>
  <c r="P18" i="4"/>
  <c r="T17" i="4"/>
  <c r="G14" i="17" s="1"/>
  <c r="R20" i="4"/>
  <c r="E17" i="17" s="1"/>
  <c r="P557" i="4" l="1"/>
  <c r="U16" i="4"/>
  <c r="H13" i="17" s="1"/>
  <c r="E558" i="4"/>
  <c r="J558" i="4" s="1"/>
  <c r="I20" i="4"/>
  <c r="S17" i="4"/>
  <c r="F14" i="17" s="1"/>
  <c r="N18" i="4"/>
  <c r="K557" i="4"/>
  <c r="H559" i="4"/>
  <c r="G559" i="4"/>
  <c r="T558" i="4"/>
  <c r="G555" i="17" s="1"/>
  <c r="C559" i="4"/>
  <c r="S559" i="4" s="1"/>
  <c r="F556" i="17" s="1"/>
  <c r="R558" i="4"/>
  <c r="E555" i="17" s="1"/>
  <c r="D21" i="4"/>
  <c r="L21" i="4" s="1"/>
  <c r="I558" i="4"/>
  <c r="B560" i="4"/>
  <c r="D559" i="4"/>
  <c r="L559" i="4" s="1"/>
  <c r="M18" i="4"/>
  <c r="E20" i="4"/>
  <c r="P19" i="4"/>
  <c r="C22" i="4"/>
  <c r="J19" i="4"/>
  <c r="K19" i="4" s="1"/>
  <c r="R21" i="4"/>
  <c r="E18" i="17" s="1"/>
  <c r="T18" i="4"/>
  <c r="G15" i="17" s="1"/>
  <c r="U17" i="4" l="1"/>
  <c r="H14" i="17" s="1"/>
  <c r="I21" i="4"/>
  <c r="P558" i="4"/>
  <c r="E559" i="4"/>
  <c r="J559" i="4" s="1"/>
  <c r="S18" i="4"/>
  <c r="F15" i="17" s="1"/>
  <c r="N19" i="4"/>
  <c r="K558" i="4"/>
  <c r="R559" i="4"/>
  <c r="E556" i="17" s="1"/>
  <c r="T559" i="4"/>
  <c r="G556" i="17" s="1"/>
  <c r="H560" i="4"/>
  <c r="G560" i="4"/>
  <c r="C560" i="4"/>
  <c r="S560" i="4" s="1"/>
  <c r="F557" i="17" s="1"/>
  <c r="D22" i="4"/>
  <c r="L22" i="4" s="1"/>
  <c r="I559" i="4"/>
  <c r="B561" i="4"/>
  <c r="D560" i="4"/>
  <c r="L560" i="4" s="1"/>
  <c r="M19" i="4"/>
  <c r="E21" i="4"/>
  <c r="J20" i="4"/>
  <c r="K20" i="4" s="1"/>
  <c r="C23" i="4"/>
  <c r="P20" i="4"/>
  <c r="R22" i="4"/>
  <c r="E19" i="17" s="1"/>
  <c r="T19" i="4"/>
  <c r="G16" i="17" s="1"/>
  <c r="P559" i="4" l="1"/>
  <c r="U18" i="4"/>
  <c r="H15" i="17" s="1"/>
  <c r="I22" i="4"/>
  <c r="E560" i="4"/>
  <c r="J560" i="4" s="1"/>
  <c r="S19" i="4"/>
  <c r="F16" i="17" s="1"/>
  <c r="N20" i="4"/>
  <c r="K559" i="4"/>
  <c r="H561" i="4"/>
  <c r="G561" i="4"/>
  <c r="R560" i="4"/>
  <c r="E557" i="17" s="1"/>
  <c r="T560" i="4"/>
  <c r="G557" i="17" s="1"/>
  <c r="C561" i="4"/>
  <c r="S561" i="4" s="1"/>
  <c r="F558" i="17" s="1"/>
  <c r="D23" i="4"/>
  <c r="L23" i="4" s="1"/>
  <c r="I560" i="4"/>
  <c r="B562" i="4"/>
  <c r="D561" i="4"/>
  <c r="L561" i="4" s="1"/>
  <c r="M20" i="4"/>
  <c r="E22" i="4"/>
  <c r="C24" i="4"/>
  <c r="J21" i="4"/>
  <c r="K21" i="4" s="1"/>
  <c r="P21" i="4"/>
  <c r="R23" i="4"/>
  <c r="E20" i="17" s="1"/>
  <c r="T20" i="4"/>
  <c r="G17" i="17" s="1"/>
  <c r="P560" i="4" l="1"/>
  <c r="S20" i="4"/>
  <c r="F17" i="17" s="1"/>
  <c r="I23" i="4"/>
  <c r="E561" i="4"/>
  <c r="J561" i="4" s="1"/>
  <c r="N21" i="4"/>
  <c r="H562" i="4"/>
  <c r="G562" i="4"/>
  <c r="T561" i="4"/>
  <c r="G558" i="17" s="1"/>
  <c r="K560" i="4"/>
  <c r="S21" i="4"/>
  <c r="F18" i="17" s="1"/>
  <c r="C562" i="4"/>
  <c r="S562" i="4" s="1"/>
  <c r="F559" i="17" s="1"/>
  <c r="R561" i="4"/>
  <c r="E558" i="17" s="1"/>
  <c r="D24" i="4"/>
  <c r="L24" i="4" s="1"/>
  <c r="I561" i="4"/>
  <c r="B563" i="4"/>
  <c r="G563" i="4" s="1"/>
  <c r="D562" i="4"/>
  <c r="L562" i="4" s="1"/>
  <c r="M21" i="4"/>
  <c r="E23" i="4"/>
  <c r="J22" i="4"/>
  <c r="K22" i="4" s="1"/>
  <c r="C25" i="4"/>
  <c r="P22" i="4"/>
  <c r="R24" i="4"/>
  <c r="E21" i="17" s="1"/>
  <c r="T21" i="4"/>
  <c r="G18" i="17" s="1"/>
  <c r="U19" i="4"/>
  <c r="H16" i="17" s="1"/>
  <c r="P561" i="4" l="1"/>
  <c r="E562" i="4"/>
  <c r="J562" i="4" s="1"/>
  <c r="I24" i="4"/>
  <c r="N22" i="4"/>
  <c r="T562" i="4"/>
  <c r="G559" i="17" s="1"/>
  <c r="R562" i="4"/>
  <c r="E559" i="17" s="1"/>
  <c r="K561" i="4"/>
  <c r="S22" i="4"/>
  <c r="F19" i="17" s="1"/>
  <c r="C563" i="4"/>
  <c r="S563" i="4" s="1"/>
  <c r="F560" i="17" s="1"/>
  <c r="H563" i="4"/>
  <c r="D25" i="4"/>
  <c r="L25" i="4" s="1"/>
  <c r="I562" i="4"/>
  <c r="B564" i="4"/>
  <c r="G564" i="4" s="1"/>
  <c r="D563" i="4"/>
  <c r="L563" i="4" s="1"/>
  <c r="M22" i="4"/>
  <c r="E24" i="4"/>
  <c r="C26" i="4"/>
  <c r="J23" i="4"/>
  <c r="K23" i="4" s="1"/>
  <c r="P23" i="4"/>
  <c r="U21" i="4"/>
  <c r="H18" i="17" s="1"/>
  <c r="R25" i="4"/>
  <c r="E22" i="17" s="1"/>
  <c r="U20" i="4"/>
  <c r="H17" i="17" s="1"/>
  <c r="T22" i="4"/>
  <c r="G19" i="17" s="1"/>
  <c r="K562" i="4" l="1"/>
  <c r="I25" i="4"/>
  <c r="E563" i="4"/>
  <c r="J563" i="4" s="1"/>
  <c r="N23" i="4"/>
  <c r="S23" i="4"/>
  <c r="F20" i="17" s="1"/>
  <c r="R563" i="4"/>
  <c r="E560" i="17" s="1"/>
  <c r="T563" i="4"/>
  <c r="G560" i="17" s="1"/>
  <c r="C564" i="4"/>
  <c r="S564" i="4" s="1"/>
  <c r="F561" i="17" s="1"/>
  <c r="H564" i="4"/>
  <c r="D26" i="4"/>
  <c r="L26" i="4" s="1"/>
  <c r="P562" i="4"/>
  <c r="I563" i="4"/>
  <c r="B565" i="4"/>
  <c r="D564" i="4"/>
  <c r="L564" i="4" s="1"/>
  <c r="M23" i="4"/>
  <c r="E25" i="4"/>
  <c r="J24" i="4"/>
  <c r="K24" i="4" s="1"/>
  <c r="C27" i="4"/>
  <c r="P24" i="4"/>
  <c r="U22" i="4"/>
  <c r="H19" i="17" s="1"/>
  <c r="T23" i="4"/>
  <c r="G20" i="17" s="1"/>
  <c r="R26" i="4"/>
  <c r="E23" i="17" s="1"/>
  <c r="P563" i="4" l="1"/>
  <c r="E564" i="4"/>
  <c r="J564" i="4" s="1"/>
  <c r="I26" i="4"/>
  <c r="N24" i="4"/>
  <c r="H565" i="4"/>
  <c r="G565" i="4"/>
  <c r="K563" i="4"/>
  <c r="S24" i="4"/>
  <c r="F21" i="17" s="1"/>
  <c r="T564" i="4"/>
  <c r="G561" i="17" s="1"/>
  <c r="R564" i="4"/>
  <c r="E561" i="17" s="1"/>
  <c r="C565" i="4"/>
  <c r="S565" i="4" s="1"/>
  <c r="F562" i="17" s="1"/>
  <c r="D27" i="4"/>
  <c r="L27" i="4" s="1"/>
  <c r="I564" i="4"/>
  <c r="B566" i="4"/>
  <c r="D565" i="4"/>
  <c r="L565" i="4" s="1"/>
  <c r="M24" i="4"/>
  <c r="E26" i="4"/>
  <c r="C28" i="4"/>
  <c r="J25" i="4"/>
  <c r="K25" i="4" s="1"/>
  <c r="P25" i="4"/>
  <c r="T24" i="4"/>
  <c r="G21" i="17" s="1"/>
  <c r="R27" i="4"/>
  <c r="E24" i="17" s="1"/>
  <c r="K564" i="4" l="1"/>
  <c r="E565" i="4"/>
  <c r="J565" i="4" s="1"/>
  <c r="I27" i="4"/>
  <c r="N25" i="4"/>
  <c r="H566" i="4"/>
  <c r="G566" i="4"/>
  <c r="S25" i="4"/>
  <c r="F22" i="17" s="1"/>
  <c r="P564" i="4"/>
  <c r="T565" i="4"/>
  <c r="G562" i="17" s="1"/>
  <c r="C566" i="4"/>
  <c r="S566" i="4" s="1"/>
  <c r="F563" i="17" s="1"/>
  <c r="R565" i="4"/>
  <c r="E562" i="17" s="1"/>
  <c r="D28" i="4"/>
  <c r="L28" i="4" s="1"/>
  <c r="I565" i="4"/>
  <c r="B567" i="4"/>
  <c r="D566" i="4"/>
  <c r="L566" i="4" s="1"/>
  <c r="M25" i="4"/>
  <c r="E27" i="4"/>
  <c r="C29" i="4"/>
  <c r="J26" i="4"/>
  <c r="K26" i="4" s="1"/>
  <c r="P26" i="4"/>
  <c r="R28" i="4"/>
  <c r="E25" i="17" s="1"/>
  <c r="T25" i="4"/>
  <c r="G22" i="17" s="1"/>
  <c r="U24" i="4"/>
  <c r="H21" i="17" s="1"/>
  <c r="U23" i="4"/>
  <c r="H20" i="17" s="1"/>
  <c r="P565" i="4" l="1"/>
  <c r="E566" i="4"/>
  <c r="J566" i="4" s="1"/>
  <c r="I28" i="4"/>
  <c r="N26" i="4"/>
  <c r="H567" i="4"/>
  <c r="G567" i="4"/>
  <c r="K565" i="4"/>
  <c r="S26" i="4"/>
  <c r="F23" i="17" s="1"/>
  <c r="T566" i="4"/>
  <c r="G563" i="17" s="1"/>
  <c r="R566" i="4"/>
  <c r="E563" i="17" s="1"/>
  <c r="C567" i="4"/>
  <c r="S567" i="4" s="1"/>
  <c r="F564" i="17" s="1"/>
  <c r="D29" i="4"/>
  <c r="L29" i="4" s="1"/>
  <c r="I566" i="4"/>
  <c r="B568" i="4"/>
  <c r="D567" i="4"/>
  <c r="L567" i="4" s="1"/>
  <c r="M26" i="4"/>
  <c r="E28" i="4"/>
  <c r="J27" i="4"/>
  <c r="K27" i="4" s="1"/>
  <c r="C30" i="4"/>
  <c r="P27" i="4"/>
  <c r="T26" i="4"/>
  <c r="G23" i="17" s="1"/>
  <c r="U25" i="4"/>
  <c r="H22" i="17" s="1"/>
  <c r="R29" i="4"/>
  <c r="E26" i="17" s="1"/>
  <c r="K566" i="4" l="1"/>
  <c r="E567" i="4"/>
  <c r="J567" i="4" s="1"/>
  <c r="I29" i="4"/>
  <c r="N27" i="4"/>
  <c r="H568" i="4"/>
  <c r="G568" i="4"/>
  <c r="R567" i="4"/>
  <c r="E564" i="17" s="1"/>
  <c r="S27" i="4"/>
  <c r="F24" i="17" s="1"/>
  <c r="P566" i="4"/>
  <c r="T567" i="4"/>
  <c r="G564" i="17" s="1"/>
  <c r="C568" i="4"/>
  <c r="S568" i="4" s="1"/>
  <c r="F565" i="17" s="1"/>
  <c r="D30" i="4"/>
  <c r="L30" i="4" s="1"/>
  <c r="I567" i="4"/>
  <c r="B569" i="4"/>
  <c r="D568" i="4"/>
  <c r="L568" i="4" s="1"/>
  <c r="M27" i="4"/>
  <c r="E29" i="4"/>
  <c r="J28" i="4"/>
  <c r="K28" i="4" s="1"/>
  <c r="C31" i="4"/>
  <c r="P28" i="4"/>
  <c r="R30" i="4"/>
  <c r="E27" i="17" s="1"/>
  <c r="T27" i="4"/>
  <c r="G24" i="17" s="1"/>
  <c r="K567" i="4" l="1"/>
  <c r="E568" i="4"/>
  <c r="J568" i="4" s="1"/>
  <c r="I30" i="4"/>
  <c r="N28" i="4"/>
  <c r="T568" i="4"/>
  <c r="G565" i="17" s="1"/>
  <c r="H569" i="4"/>
  <c r="G569" i="4"/>
  <c r="R568" i="4"/>
  <c r="E565" i="17" s="1"/>
  <c r="S28" i="4"/>
  <c r="F25" i="17" s="1"/>
  <c r="P567" i="4"/>
  <c r="C569" i="4"/>
  <c r="S569" i="4" s="1"/>
  <c r="F566" i="17" s="1"/>
  <c r="D31" i="4"/>
  <c r="L31" i="4" s="1"/>
  <c r="I568" i="4"/>
  <c r="B570" i="4"/>
  <c r="D569" i="4"/>
  <c r="L569" i="4" s="1"/>
  <c r="M28" i="4"/>
  <c r="E30" i="4"/>
  <c r="J29" i="4"/>
  <c r="K29" i="4" s="1"/>
  <c r="C32" i="4"/>
  <c r="P29" i="4"/>
  <c r="R31" i="4"/>
  <c r="E28" i="17" s="1"/>
  <c r="T28" i="4"/>
  <c r="G25" i="17" s="1"/>
  <c r="U26" i="4"/>
  <c r="H23" i="17" s="1"/>
  <c r="K568" i="4" l="1"/>
  <c r="E569" i="4"/>
  <c r="J569" i="4" s="1"/>
  <c r="I31" i="4"/>
  <c r="N29" i="4"/>
  <c r="T569" i="4"/>
  <c r="G566" i="17" s="1"/>
  <c r="H570" i="4"/>
  <c r="G570" i="4"/>
  <c r="C570" i="4"/>
  <c r="S570" i="4" s="1"/>
  <c r="F567" i="17" s="1"/>
  <c r="S29" i="4"/>
  <c r="F26" i="17" s="1"/>
  <c r="R569" i="4"/>
  <c r="E566" i="17" s="1"/>
  <c r="P568" i="4"/>
  <c r="D32" i="4"/>
  <c r="L32" i="4" s="1"/>
  <c r="I569" i="4"/>
  <c r="B571" i="4"/>
  <c r="D570" i="4"/>
  <c r="L570" i="4" s="1"/>
  <c r="M29" i="4"/>
  <c r="E31" i="4"/>
  <c r="J30" i="4"/>
  <c r="K30" i="4" s="1"/>
  <c r="C33" i="4"/>
  <c r="P30" i="4"/>
  <c r="T29" i="4"/>
  <c r="G26" i="17" s="1"/>
  <c r="R32" i="4"/>
  <c r="E29" i="17" s="1"/>
  <c r="U27" i="4"/>
  <c r="H24" i="17" s="1"/>
  <c r="K569" i="4" l="1"/>
  <c r="E570" i="4"/>
  <c r="J570" i="4" s="1"/>
  <c r="I32" i="4"/>
  <c r="N30" i="4"/>
  <c r="R570" i="4"/>
  <c r="E567" i="17" s="1"/>
  <c r="T570" i="4"/>
  <c r="G567" i="17" s="1"/>
  <c r="H571" i="4"/>
  <c r="G571" i="4"/>
  <c r="S30" i="4"/>
  <c r="F27" i="17" s="1"/>
  <c r="P569" i="4"/>
  <c r="C571" i="4"/>
  <c r="S571" i="4" s="1"/>
  <c r="F568" i="17" s="1"/>
  <c r="D33" i="4"/>
  <c r="L33" i="4" s="1"/>
  <c r="I570" i="4"/>
  <c r="B572" i="4"/>
  <c r="D571" i="4"/>
  <c r="L571" i="4" s="1"/>
  <c r="M30" i="4"/>
  <c r="E32" i="4"/>
  <c r="J31" i="4"/>
  <c r="K31" i="4" s="1"/>
  <c r="C34" i="4"/>
  <c r="P31" i="4"/>
  <c r="T30" i="4"/>
  <c r="G27" i="17" s="1"/>
  <c r="R33" i="4"/>
  <c r="E30" i="17" s="1"/>
  <c r="U28" i="4"/>
  <c r="H25" i="17" s="1"/>
  <c r="K570" i="4" l="1"/>
  <c r="E571" i="4"/>
  <c r="J571" i="4" s="1"/>
  <c r="I33" i="4"/>
  <c r="N31" i="4"/>
  <c r="H572" i="4"/>
  <c r="G572" i="4"/>
  <c r="S31" i="4"/>
  <c r="F28" i="17" s="1"/>
  <c r="R571" i="4"/>
  <c r="E568" i="17" s="1"/>
  <c r="T571" i="4"/>
  <c r="G568" i="17" s="1"/>
  <c r="P570" i="4"/>
  <c r="C572" i="4"/>
  <c r="S572" i="4" s="1"/>
  <c r="F569" i="17" s="1"/>
  <c r="D34" i="4"/>
  <c r="L34" i="4" s="1"/>
  <c r="I571" i="4"/>
  <c r="B573" i="4"/>
  <c r="D572" i="4"/>
  <c r="L572" i="4" s="1"/>
  <c r="M31" i="4"/>
  <c r="E33" i="4"/>
  <c r="J32" i="4"/>
  <c r="K32" i="4" s="1"/>
  <c r="C35" i="4"/>
  <c r="P32" i="4"/>
  <c r="U30" i="4"/>
  <c r="H27" i="17" s="1"/>
  <c r="R34" i="4"/>
  <c r="E31" i="17" s="1"/>
  <c r="T31" i="4"/>
  <c r="G28" i="17" s="1"/>
  <c r="U29" i="4"/>
  <c r="H26" i="17" s="1"/>
  <c r="K571" i="4" l="1"/>
  <c r="E572" i="4"/>
  <c r="J572" i="4" s="1"/>
  <c r="I34" i="4"/>
  <c r="N32" i="4"/>
  <c r="H573" i="4"/>
  <c r="G573" i="4"/>
  <c r="S32" i="4"/>
  <c r="F29" i="17" s="1"/>
  <c r="T572" i="4"/>
  <c r="G569" i="17" s="1"/>
  <c r="R572" i="4"/>
  <c r="E569" i="17" s="1"/>
  <c r="C573" i="4"/>
  <c r="S573" i="4" s="1"/>
  <c r="F570" i="17" s="1"/>
  <c r="D35" i="4"/>
  <c r="L35" i="4" s="1"/>
  <c r="P571" i="4"/>
  <c r="I572" i="4"/>
  <c r="B574" i="4"/>
  <c r="D573" i="4"/>
  <c r="L573" i="4" s="1"/>
  <c r="M32" i="4"/>
  <c r="E34" i="4"/>
  <c r="C36" i="4"/>
  <c r="J33" i="4"/>
  <c r="K33" i="4" s="1"/>
  <c r="P33" i="4"/>
  <c r="T32" i="4"/>
  <c r="G29" i="17" s="1"/>
  <c r="R35" i="4"/>
  <c r="E32" i="17" s="1"/>
  <c r="U31" i="4"/>
  <c r="H28" i="17" s="1"/>
  <c r="P572" i="4" l="1"/>
  <c r="E573" i="4"/>
  <c r="J573" i="4" s="1"/>
  <c r="I35" i="4"/>
  <c r="N33" i="4"/>
  <c r="H574" i="4"/>
  <c r="G574" i="4"/>
  <c r="K572" i="4"/>
  <c r="S33" i="4"/>
  <c r="F30" i="17" s="1"/>
  <c r="T573" i="4"/>
  <c r="G570" i="17" s="1"/>
  <c r="R573" i="4"/>
  <c r="E570" i="17" s="1"/>
  <c r="C574" i="4"/>
  <c r="S574" i="4" s="1"/>
  <c r="F571" i="17" s="1"/>
  <c r="D36" i="4"/>
  <c r="L36" i="4" s="1"/>
  <c r="I573" i="4"/>
  <c r="B575" i="4"/>
  <c r="D574" i="4"/>
  <c r="L574" i="4" s="1"/>
  <c r="M33" i="4"/>
  <c r="E35" i="4"/>
  <c r="J34" i="4"/>
  <c r="K34" i="4" s="1"/>
  <c r="C37" i="4"/>
  <c r="P34" i="4"/>
  <c r="T33" i="4"/>
  <c r="G30" i="17" s="1"/>
  <c r="U32" i="4"/>
  <c r="H29" i="17" s="1"/>
  <c r="R36" i="4"/>
  <c r="E33" i="17" s="1"/>
  <c r="K573" i="4" l="1"/>
  <c r="E574" i="4"/>
  <c r="J574" i="4" s="1"/>
  <c r="I36" i="4"/>
  <c r="N34" i="4"/>
  <c r="H575" i="4"/>
  <c r="G575" i="4"/>
  <c r="T574" i="4"/>
  <c r="G571" i="17" s="1"/>
  <c r="S34" i="4"/>
  <c r="F31" i="17" s="1"/>
  <c r="R574" i="4"/>
  <c r="E571" i="17" s="1"/>
  <c r="P573" i="4"/>
  <c r="C575" i="4"/>
  <c r="S575" i="4" s="1"/>
  <c r="F572" i="17" s="1"/>
  <c r="D37" i="4"/>
  <c r="L37" i="4" s="1"/>
  <c r="I574" i="4"/>
  <c r="B576" i="4"/>
  <c r="G576" i="4" s="1"/>
  <c r="D575" i="4"/>
  <c r="L575" i="4" s="1"/>
  <c r="M34" i="4"/>
  <c r="E36" i="4"/>
  <c r="J35" i="4"/>
  <c r="K35" i="4" s="1"/>
  <c r="C38" i="4"/>
  <c r="P35" i="4"/>
  <c r="T34" i="4"/>
  <c r="G31" i="17" s="1"/>
  <c r="U33" i="4"/>
  <c r="H30" i="17" s="1"/>
  <c r="R37" i="4"/>
  <c r="E34" i="17" s="1"/>
  <c r="K574" i="4" l="1"/>
  <c r="E575" i="4"/>
  <c r="J575" i="4" s="1"/>
  <c r="I37" i="4"/>
  <c r="N35" i="4"/>
  <c r="S35" i="4"/>
  <c r="F32" i="17" s="1"/>
  <c r="C576" i="4"/>
  <c r="S576" i="4" s="1"/>
  <c r="F573" i="17" s="1"/>
  <c r="H576" i="4"/>
  <c r="R575" i="4"/>
  <c r="E572" i="17" s="1"/>
  <c r="T575" i="4"/>
  <c r="G572" i="17" s="1"/>
  <c r="D38" i="4"/>
  <c r="L38" i="4" s="1"/>
  <c r="P574" i="4"/>
  <c r="I575" i="4"/>
  <c r="B577" i="4"/>
  <c r="D576" i="4"/>
  <c r="L576" i="4" s="1"/>
  <c r="M35" i="4"/>
  <c r="E37" i="4"/>
  <c r="J36" i="4"/>
  <c r="K36" i="4" s="1"/>
  <c r="C39" i="4"/>
  <c r="P36" i="4"/>
  <c r="R38" i="4"/>
  <c r="E35" i="17" s="1"/>
  <c r="U34" i="4"/>
  <c r="H31" i="17" s="1"/>
  <c r="T35" i="4"/>
  <c r="G32" i="17" s="1"/>
  <c r="P575" i="4" l="1"/>
  <c r="E576" i="4"/>
  <c r="J576" i="4" s="1"/>
  <c r="I38" i="4"/>
  <c r="N36" i="4"/>
  <c r="K575" i="4"/>
  <c r="T576" i="4"/>
  <c r="G573" i="17" s="1"/>
  <c r="R576" i="4"/>
  <c r="E573" i="17" s="1"/>
  <c r="H577" i="4"/>
  <c r="G577" i="4"/>
  <c r="S36" i="4"/>
  <c r="F33" i="17" s="1"/>
  <c r="C577" i="4"/>
  <c r="S577" i="4" s="1"/>
  <c r="F574" i="17" s="1"/>
  <c r="D39" i="4"/>
  <c r="L39" i="4" s="1"/>
  <c r="I576" i="4"/>
  <c r="B578" i="4"/>
  <c r="D577" i="4"/>
  <c r="L577" i="4" s="1"/>
  <c r="M36" i="4"/>
  <c r="E38" i="4"/>
  <c r="J37" i="4"/>
  <c r="K37" i="4" s="1"/>
  <c r="C40" i="4"/>
  <c r="P37" i="4"/>
  <c r="T36" i="4"/>
  <c r="G33" i="17" s="1"/>
  <c r="R39" i="4"/>
  <c r="E36" i="17" s="1"/>
  <c r="K576" i="4" l="1"/>
  <c r="E577" i="4"/>
  <c r="J577" i="4" s="1"/>
  <c r="I39" i="4"/>
  <c r="N37" i="4"/>
  <c r="H578" i="4"/>
  <c r="G578" i="4"/>
  <c r="R577" i="4"/>
  <c r="E574" i="17" s="1"/>
  <c r="S37" i="4"/>
  <c r="F34" i="17" s="1"/>
  <c r="T577" i="4"/>
  <c r="G574" i="17" s="1"/>
  <c r="C578" i="4"/>
  <c r="S578" i="4" s="1"/>
  <c r="F575" i="17" s="1"/>
  <c r="D40" i="4"/>
  <c r="L40" i="4" s="1"/>
  <c r="P576" i="4"/>
  <c r="I577" i="4"/>
  <c r="B579" i="4"/>
  <c r="D578" i="4"/>
  <c r="L578" i="4" s="1"/>
  <c r="M37" i="4"/>
  <c r="E39" i="4"/>
  <c r="C41" i="4"/>
  <c r="J38" i="4"/>
  <c r="K38" i="4" s="1"/>
  <c r="P38" i="4"/>
  <c r="T37" i="4"/>
  <c r="G34" i="17" s="1"/>
  <c r="U36" i="4"/>
  <c r="H33" i="17" s="1"/>
  <c r="R40" i="4"/>
  <c r="E37" i="17" s="1"/>
  <c r="U35" i="4"/>
  <c r="H32" i="17" s="1"/>
  <c r="K577" i="4" l="1"/>
  <c r="E578" i="4"/>
  <c r="J578" i="4" s="1"/>
  <c r="I40" i="4"/>
  <c r="N38" i="4"/>
  <c r="H579" i="4"/>
  <c r="G579" i="4"/>
  <c r="T578" i="4"/>
  <c r="G575" i="17" s="1"/>
  <c r="S38" i="4"/>
  <c r="F35" i="17" s="1"/>
  <c r="R578" i="4"/>
  <c r="E575" i="17" s="1"/>
  <c r="P577" i="4"/>
  <c r="C579" i="4"/>
  <c r="S579" i="4" s="1"/>
  <c r="F576" i="17" s="1"/>
  <c r="D41" i="4"/>
  <c r="L41" i="4" s="1"/>
  <c r="I578" i="4"/>
  <c r="B580" i="4"/>
  <c r="G580" i="4" s="1"/>
  <c r="D579" i="4"/>
  <c r="L579" i="4" s="1"/>
  <c r="M38" i="4"/>
  <c r="E40" i="4"/>
  <c r="C42" i="4"/>
  <c r="J39" i="4"/>
  <c r="K39" i="4" s="1"/>
  <c r="P39" i="4"/>
  <c r="U37" i="4"/>
  <c r="H34" i="17" s="1"/>
  <c r="R41" i="4"/>
  <c r="E38" i="17" s="1"/>
  <c r="T38" i="4"/>
  <c r="G35" i="17" s="1"/>
  <c r="K578" i="4" l="1"/>
  <c r="E579" i="4"/>
  <c r="J579" i="4" s="1"/>
  <c r="I41" i="4"/>
  <c r="N39" i="4"/>
  <c r="S39" i="4"/>
  <c r="F36" i="17" s="1"/>
  <c r="T579" i="4"/>
  <c r="G576" i="17" s="1"/>
  <c r="C580" i="4"/>
  <c r="S580" i="4" s="1"/>
  <c r="F577" i="17" s="1"/>
  <c r="H580" i="4"/>
  <c r="R579" i="4"/>
  <c r="E576" i="17" s="1"/>
  <c r="P578" i="4"/>
  <c r="D42" i="4"/>
  <c r="L42" i="4" s="1"/>
  <c r="I579" i="4"/>
  <c r="B581" i="4"/>
  <c r="D580" i="4"/>
  <c r="L580" i="4" s="1"/>
  <c r="M39" i="4"/>
  <c r="E41" i="4"/>
  <c r="C43" i="4"/>
  <c r="J40" i="4"/>
  <c r="K40" i="4" s="1"/>
  <c r="P40" i="4"/>
  <c r="T39" i="4"/>
  <c r="G36" i="17" s="1"/>
  <c r="R42" i="4"/>
  <c r="E39" i="17" s="1"/>
  <c r="U38" i="4"/>
  <c r="H35" i="17" s="1"/>
  <c r="K579" i="4" l="1"/>
  <c r="E580" i="4"/>
  <c r="J580" i="4" s="1"/>
  <c r="I42" i="4"/>
  <c r="N40" i="4"/>
  <c r="R580" i="4"/>
  <c r="E577" i="17" s="1"/>
  <c r="H581" i="4"/>
  <c r="G581" i="4"/>
  <c r="T580" i="4"/>
  <c r="G577" i="17" s="1"/>
  <c r="S40" i="4"/>
  <c r="F37" i="17" s="1"/>
  <c r="P579" i="4"/>
  <c r="C581" i="4"/>
  <c r="S581" i="4" s="1"/>
  <c r="F578" i="17" s="1"/>
  <c r="D43" i="4"/>
  <c r="L43" i="4" s="1"/>
  <c r="I580" i="4"/>
  <c r="B582" i="4"/>
  <c r="D581" i="4"/>
  <c r="L581" i="4" s="1"/>
  <c r="M40" i="4"/>
  <c r="E42" i="4"/>
  <c r="J41" i="4"/>
  <c r="K41" i="4" s="1"/>
  <c r="C44" i="4"/>
  <c r="P41" i="4"/>
  <c r="U39" i="4"/>
  <c r="H36" i="17" s="1"/>
  <c r="R43" i="4"/>
  <c r="E40" i="17" s="1"/>
  <c r="T40" i="4"/>
  <c r="G37" i="17" s="1"/>
  <c r="P580" i="4" l="1"/>
  <c r="E581" i="4"/>
  <c r="J581" i="4" s="1"/>
  <c r="I43" i="4"/>
  <c r="N41" i="4"/>
  <c r="K580" i="4"/>
  <c r="H582" i="4"/>
  <c r="G582" i="4"/>
  <c r="S41" i="4"/>
  <c r="F38" i="17" s="1"/>
  <c r="R581" i="4"/>
  <c r="E578" i="17" s="1"/>
  <c r="T581" i="4"/>
  <c r="G578" i="17" s="1"/>
  <c r="C582" i="4"/>
  <c r="S582" i="4" s="1"/>
  <c r="F579" i="17" s="1"/>
  <c r="D44" i="4"/>
  <c r="L44" i="4" s="1"/>
  <c r="I581" i="4"/>
  <c r="B583" i="4"/>
  <c r="G583" i="4" s="1"/>
  <c r="D582" i="4"/>
  <c r="L582" i="4" s="1"/>
  <c r="M41" i="4"/>
  <c r="E43" i="4"/>
  <c r="C45" i="4"/>
  <c r="J42" i="4"/>
  <c r="K42" i="4" s="1"/>
  <c r="P42" i="4"/>
  <c r="R44" i="4"/>
  <c r="E41" i="17" s="1"/>
  <c r="T41" i="4"/>
  <c r="G38" i="17" s="1"/>
  <c r="P581" i="4" l="1"/>
  <c r="E582" i="4"/>
  <c r="J582" i="4" s="1"/>
  <c r="I44" i="4"/>
  <c r="N42" i="4"/>
  <c r="T582" i="4"/>
  <c r="G579" i="17" s="1"/>
  <c r="R582" i="4"/>
  <c r="E579" i="17" s="1"/>
  <c r="K581" i="4"/>
  <c r="S42" i="4"/>
  <c r="F39" i="17" s="1"/>
  <c r="C583" i="4"/>
  <c r="S583" i="4" s="1"/>
  <c r="F580" i="17" s="1"/>
  <c r="H583" i="4"/>
  <c r="D45" i="4"/>
  <c r="L45" i="4" s="1"/>
  <c r="I582" i="4"/>
  <c r="B584" i="4"/>
  <c r="D583" i="4"/>
  <c r="L583" i="4" s="1"/>
  <c r="M42" i="4"/>
  <c r="E44" i="4"/>
  <c r="C46" i="4"/>
  <c r="J43" i="4"/>
  <c r="K43" i="4" s="1"/>
  <c r="P43" i="4"/>
  <c r="R45" i="4"/>
  <c r="E42" i="17" s="1"/>
  <c r="U40" i="4"/>
  <c r="H37" i="17" s="1"/>
  <c r="T42" i="4"/>
  <c r="G39" i="17" s="1"/>
  <c r="K582" i="4" l="1"/>
  <c r="I45" i="4"/>
  <c r="E583" i="4"/>
  <c r="J583" i="4" s="1"/>
  <c r="N43" i="4"/>
  <c r="H584" i="4"/>
  <c r="G584" i="4"/>
  <c r="S43" i="4"/>
  <c r="F40" i="17" s="1"/>
  <c r="R583" i="4"/>
  <c r="E580" i="17" s="1"/>
  <c r="T583" i="4"/>
  <c r="G580" i="17" s="1"/>
  <c r="P582" i="4"/>
  <c r="C584" i="4"/>
  <c r="S584" i="4" s="1"/>
  <c r="F581" i="17" s="1"/>
  <c r="D46" i="4"/>
  <c r="L46" i="4" s="1"/>
  <c r="I583" i="4"/>
  <c r="B585" i="4"/>
  <c r="D584" i="4"/>
  <c r="L584" i="4" s="1"/>
  <c r="M43" i="4"/>
  <c r="E45" i="4"/>
  <c r="J44" i="4"/>
  <c r="K44" i="4" s="1"/>
  <c r="C47" i="4"/>
  <c r="P44" i="4"/>
  <c r="U42" i="4"/>
  <c r="H39" i="17" s="1"/>
  <c r="R46" i="4"/>
  <c r="E43" i="17" s="1"/>
  <c r="T43" i="4"/>
  <c r="G40" i="17" s="1"/>
  <c r="U41" i="4"/>
  <c r="H38" i="17" s="1"/>
  <c r="P583" i="4" l="1"/>
  <c r="E584" i="4"/>
  <c r="J584" i="4" s="1"/>
  <c r="I46" i="4"/>
  <c r="N44" i="4"/>
  <c r="H585" i="4"/>
  <c r="G585" i="4"/>
  <c r="K583" i="4"/>
  <c r="S44" i="4"/>
  <c r="F41" i="17" s="1"/>
  <c r="R584" i="4"/>
  <c r="E581" i="17" s="1"/>
  <c r="C585" i="4"/>
  <c r="S585" i="4" s="1"/>
  <c r="F582" i="17" s="1"/>
  <c r="T584" i="4"/>
  <c r="G581" i="17" s="1"/>
  <c r="D47" i="4"/>
  <c r="L47" i="4" s="1"/>
  <c r="I584" i="4"/>
  <c r="B586" i="4"/>
  <c r="D585" i="4"/>
  <c r="L585" i="4" s="1"/>
  <c r="M44" i="4"/>
  <c r="E46" i="4"/>
  <c r="J45" i="4"/>
  <c r="K45" i="4" s="1"/>
  <c r="C48" i="4"/>
  <c r="P45" i="4"/>
  <c r="T44" i="4"/>
  <c r="G41" i="17" s="1"/>
  <c r="R47" i="4"/>
  <c r="E44" i="17" s="1"/>
  <c r="P584" i="4" l="1"/>
  <c r="E585" i="4"/>
  <c r="J585" i="4" s="1"/>
  <c r="I47" i="4"/>
  <c r="N45" i="4"/>
  <c r="R585" i="4"/>
  <c r="E582" i="17" s="1"/>
  <c r="H586" i="4"/>
  <c r="G586" i="4"/>
  <c r="T585" i="4"/>
  <c r="G582" i="17" s="1"/>
  <c r="K584" i="4"/>
  <c r="S45" i="4"/>
  <c r="F42" i="17" s="1"/>
  <c r="C586" i="4"/>
  <c r="S586" i="4" s="1"/>
  <c r="F583" i="17" s="1"/>
  <c r="D48" i="4"/>
  <c r="L48" i="4" s="1"/>
  <c r="I585" i="4"/>
  <c r="B587" i="4"/>
  <c r="D586" i="4"/>
  <c r="L586" i="4" s="1"/>
  <c r="M45" i="4"/>
  <c r="E47" i="4"/>
  <c r="J46" i="4"/>
  <c r="K46" i="4" s="1"/>
  <c r="C49" i="4"/>
  <c r="P46" i="4"/>
  <c r="T45" i="4"/>
  <c r="G42" i="17" s="1"/>
  <c r="R48" i="4"/>
  <c r="E45" i="17" s="1"/>
  <c r="U44" i="4"/>
  <c r="H41" i="17" s="1"/>
  <c r="U43" i="4"/>
  <c r="H40" i="17" s="1"/>
  <c r="K585" i="4" l="1"/>
  <c r="E586" i="4"/>
  <c r="J586" i="4" s="1"/>
  <c r="I48" i="4"/>
  <c r="N46" i="4"/>
  <c r="H587" i="4"/>
  <c r="G587" i="4"/>
  <c r="R586" i="4"/>
  <c r="E583" i="17" s="1"/>
  <c r="T586" i="4"/>
  <c r="G583" i="17" s="1"/>
  <c r="S46" i="4"/>
  <c r="F43" i="17" s="1"/>
  <c r="P585" i="4"/>
  <c r="C587" i="4"/>
  <c r="S587" i="4" s="1"/>
  <c r="F584" i="17" s="1"/>
  <c r="D49" i="4"/>
  <c r="L49" i="4" s="1"/>
  <c r="I586" i="4"/>
  <c r="B588" i="4"/>
  <c r="D587" i="4"/>
  <c r="L587" i="4" s="1"/>
  <c r="M46" i="4"/>
  <c r="E48" i="4"/>
  <c r="C50" i="4"/>
  <c r="J47" i="4"/>
  <c r="K47" i="4" s="1"/>
  <c r="P47" i="4"/>
  <c r="T46" i="4"/>
  <c r="G43" i="17" s="1"/>
  <c r="U45" i="4"/>
  <c r="H42" i="17" s="1"/>
  <c r="R49" i="4"/>
  <c r="E46" i="17" s="1"/>
  <c r="K586" i="4" l="1"/>
  <c r="E587" i="4"/>
  <c r="J587" i="4" s="1"/>
  <c r="I49" i="4"/>
  <c r="N47" i="4"/>
  <c r="H588" i="4"/>
  <c r="G588" i="4"/>
  <c r="R587" i="4"/>
  <c r="E584" i="17" s="1"/>
  <c r="S47" i="4"/>
  <c r="F44" i="17" s="1"/>
  <c r="T587" i="4"/>
  <c r="G584" i="17" s="1"/>
  <c r="C588" i="4"/>
  <c r="S588" i="4" s="1"/>
  <c r="F585" i="17" s="1"/>
  <c r="D50" i="4"/>
  <c r="L50" i="4" s="1"/>
  <c r="P586" i="4"/>
  <c r="I587" i="4"/>
  <c r="B589" i="4"/>
  <c r="D588" i="4"/>
  <c r="L588" i="4" s="1"/>
  <c r="M47" i="4"/>
  <c r="E49" i="4"/>
  <c r="J48" i="4"/>
  <c r="K48" i="4" s="1"/>
  <c r="C51" i="4"/>
  <c r="P48" i="4"/>
  <c r="R50" i="4"/>
  <c r="E47" i="17" s="1"/>
  <c r="U46" i="4"/>
  <c r="H43" i="17" s="1"/>
  <c r="T47" i="4"/>
  <c r="G44" i="17" s="1"/>
  <c r="K587" i="4" l="1"/>
  <c r="I50" i="4"/>
  <c r="E588" i="4"/>
  <c r="J588" i="4" s="1"/>
  <c r="N48" i="4"/>
  <c r="H589" i="4"/>
  <c r="G589" i="4"/>
  <c r="S48" i="4"/>
  <c r="F45" i="17" s="1"/>
  <c r="R588" i="4"/>
  <c r="E585" i="17" s="1"/>
  <c r="T588" i="4"/>
  <c r="G585" i="17" s="1"/>
  <c r="P587" i="4"/>
  <c r="C589" i="4"/>
  <c r="S589" i="4" s="1"/>
  <c r="F586" i="17" s="1"/>
  <c r="D51" i="4"/>
  <c r="L51" i="4" s="1"/>
  <c r="I588" i="4"/>
  <c r="B590" i="4"/>
  <c r="D589" i="4"/>
  <c r="L589" i="4" s="1"/>
  <c r="M48" i="4"/>
  <c r="E50" i="4"/>
  <c r="J49" i="4"/>
  <c r="K49" i="4" s="1"/>
  <c r="C52" i="4"/>
  <c r="P49" i="4"/>
  <c r="T48" i="4"/>
  <c r="G45" i="17" s="1"/>
  <c r="U47" i="4"/>
  <c r="H44" i="17" s="1"/>
  <c r="R51" i="4"/>
  <c r="E48" i="17" s="1"/>
  <c r="K588" i="4" l="1"/>
  <c r="E589" i="4"/>
  <c r="J589" i="4" s="1"/>
  <c r="I51" i="4"/>
  <c r="N49" i="4"/>
  <c r="R589" i="4"/>
  <c r="E586" i="17" s="1"/>
  <c r="H590" i="4"/>
  <c r="G590" i="4"/>
  <c r="P588" i="4"/>
  <c r="S49" i="4"/>
  <c r="F46" i="17" s="1"/>
  <c r="T589" i="4"/>
  <c r="G586" i="17" s="1"/>
  <c r="C590" i="4"/>
  <c r="S590" i="4" s="1"/>
  <c r="F587" i="17" s="1"/>
  <c r="D52" i="4"/>
  <c r="L52" i="4" s="1"/>
  <c r="I589" i="4"/>
  <c r="B591" i="4"/>
  <c r="D590" i="4"/>
  <c r="L590" i="4" s="1"/>
  <c r="M49" i="4"/>
  <c r="E51" i="4"/>
  <c r="J50" i="4"/>
  <c r="K50" i="4" s="1"/>
  <c r="C53" i="4"/>
  <c r="P50" i="4"/>
  <c r="R52" i="4"/>
  <c r="E49" i="17" s="1"/>
  <c r="T49" i="4"/>
  <c r="G46" i="17" s="1"/>
  <c r="U48" i="4"/>
  <c r="H45" i="17" s="1"/>
  <c r="P589" i="4" l="1"/>
  <c r="E590" i="4"/>
  <c r="J590" i="4" s="1"/>
  <c r="I52" i="4"/>
  <c r="N50" i="4"/>
  <c r="K589" i="4"/>
  <c r="H591" i="4"/>
  <c r="G591" i="4"/>
  <c r="S50" i="4"/>
  <c r="F47" i="17" s="1"/>
  <c r="T590" i="4"/>
  <c r="G587" i="17" s="1"/>
  <c r="R590" i="4"/>
  <c r="E587" i="17" s="1"/>
  <c r="C591" i="4"/>
  <c r="S591" i="4" s="1"/>
  <c r="F588" i="17" s="1"/>
  <c r="D53" i="4"/>
  <c r="L53" i="4" s="1"/>
  <c r="I590" i="4"/>
  <c r="B592" i="4"/>
  <c r="D591" i="4"/>
  <c r="L591" i="4" s="1"/>
  <c r="M50" i="4"/>
  <c r="E52" i="4"/>
  <c r="C54" i="4"/>
  <c r="J51" i="4"/>
  <c r="K51" i="4" s="1"/>
  <c r="P51" i="4"/>
  <c r="T50" i="4"/>
  <c r="G47" i="17" s="1"/>
  <c r="R53" i="4"/>
  <c r="E50" i="17" s="1"/>
  <c r="K590" i="4" l="1"/>
  <c r="E591" i="4"/>
  <c r="J591" i="4" s="1"/>
  <c r="I53" i="4"/>
  <c r="N51" i="4"/>
  <c r="H592" i="4"/>
  <c r="G592" i="4"/>
  <c r="R591" i="4"/>
  <c r="E588" i="17" s="1"/>
  <c r="T591" i="4"/>
  <c r="G588" i="17" s="1"/>
  <c r="S51" i="4"/>
  <c r="F48" i="17" s="1"/>
  <c r="P590" i="4"/>
  <c r="C592" i="4"/>
  <c r="S592" i="4" s="1"/>
  <c r="F589" i="17" s="1"/>
  <c r="D54" i="4"/>
  <c r="L54" i="4" s="1"/>
  <c r="I591" i="4"/>
  <c r="B593" i="4"/>
  <c r="D592" i="4"/>
  <c r="L592" i="4" s="1"/>
  <c r="M51" i="4"/>
  <c r="E53" i="4"/>
  <c r="J52" i="4"/>
  <c r="K52" i="4" s="1"/>
  <c r="C55" i="4"/>
  <c r="P52" i="4"/>
  <c r="U50" i="4"/>
  <c r="H47" i="17" s="1"/>
  <c r="R54" i="4"/>
  <c r="E51" i="17" s="1"/>
  <c r="U49" i="4"/>
  <c r="H46" i="17" s="1"/>
  <c r="T51" i="4"/>
  <c r="G48" i="17" s="1"/>
  <c r="K591" i="4" l="1"/>
  <c r="E592" i="4"/>
  <c r="J592" i="4" s="1"/>
  <c r="I54" i="4"/>
  <c r="N52" i="4"/>
  <c r="R592" i="4"/>
  <c r="E589" i="17" s="1"/>
  <c r="H593" i="4"/>
  <c r="G593" i="4"/>
  <c r="P591" i="4"/>
  <c r="T592" i="4"/>
  <c r="G589" i="17" s="1"/>
  <c r="S52" i="4"/>
  <c r="F49" i="17" s="1"/>
  <c r="C593" i="4"/>
  <c r="S593" i="4" s="1"/>
  <c r="F590" i="17" s="1"/>
  <c r="D55" i="4"/>
  <c r="L55" i="4" s="1"/>
  <c r="I592" i="4"/>
  <c r="B594" i="4"/>
  <c r="D593" i="4"/>
  <c r="L593" i="4" s="1"/>
  <c r="M52" i="4"/>
  <c r="E54" i="4"/>
  <c r="J53" i="4"/>
  <c r="K53" i="4" s="1"/>
  <c r="C56" i="4"/>
  <c r="P53" i="4"/>
  <c r="T52" i="4"/>
  <c r="G49" i="17" s="1"/>
  <c r="R55" i="4"/>
  <c r="E52" i="17" s="1"/>
  <c r="U51" i="4"/>
  <c r="H48" i="17" s="1"/>
  <c r="K592" i="4" l="1"/>
  <c r="E593" i="4"/>
  <c r="J593" i="4" s="1"/>
  <c r="I55" i="4"/>
  <c r="N53" i="4"/>
  <c r="H594" i="4"/>
  <c r="G594" i="4"/>
  <c r="T593" i="4"/>
  <c r="G590" i="17" s="1"/>
  <c r="C594" i="4"/>
  <c r="S594" i="4" s="1"/>
  <c r="F591" i="17" s="1"/>
  <c r="S53" i="4"/>
  <c r="F50" i="17" s="1"/>
  <c r="R593" i="4"/>
  <c r="E590" i="17" s="1"/>
  <c r="D56" i="4"/>
  <c r="L56" i="4" s="1"/>
  <c r="P592" i="4"/>
  <c r="I593" i="4"/>
  <c r="B595" i="4"/>
  <c r="D594" i="4"/>
  <c r="L594" i="4" s="1"/>
  <c r="M53" i="4"/>
  <c r="E55" i="4"/>
  <c r="C57" i="4"/>
  <c r="J54" i="4"/>
  <c r="K54" i="4" s="1"/>
  <c r="P54" i="4"/>
  <c r="T53" i="4"/>
  <c r="G50" i="17" s="1"/>
  <c r="R56" i="4"/>
  <c r="E53" i="17" s="1"/>
  <c r="U52" i="4"/>
  <c r="H49" i="17" s="1"/>
  <c r="K593" i="4" l="1"/>
  <c r="E594" i="4"/>
  <c r="J594" i="4" s="1"/>
  <c r="I56" i="4"/>
  <c r="N54" i="4"/>
  <c r="T594" i="4"/>
  <c r="G591" i="17" s="1"/>
  <c r="H595" i="4"/>
  <c r="G595" i="4"/>
  <c r="R594" i="4"/>
  <c r="E591" i="17" s="1"/>
  <c r="S54" i="4"/>
  <c r="F51" i="17" s="1"/>
  <c r="C595" i="4"/>
  <c r="S595" i="4" s="1"/>
  <c r="F592" i="17" s="1"/>
  <c r="P593" i="4"/>
  <c r="D57" i="4"/>
  <c r="L57" i="4" s="1"/>
  <c r="I594" i="4"/>
  <c r="B596" i="4"/>
  <c r="D595" i="4"/>
  <c r="L595" i="4" s="1"/>
  <c r="M54" i="4"/>
  <c r="E56" i="4"/>
  <c r="J55" i="4"/>
  <c r="K55" i="4" s="1"/>
  <c r="C58" i="4"/>
  <c r="P55" i="4"/>
  <c r="R57" i="4"/>
  <c r="E54" i="17" s="1"/>
  <c r="T54" i="4"/>
  <c r="G51" i="17" s="1"/>
  <c r="U53" i="4"/>
  <c r="H50" i="17" s="1"/>
  <c r="K594" i="4" l="1"/>
  <c r="E595" i="4"/>
  <c r="J595" i="4" s="1"/>
  <c r="I57" i="4"/>
  <c r="N55" i="4"/>
  <c r="T595" i="4"/>
  <c r="G592" i="17" s="1"/>
  <c r="R595" i="4"/>
  <c r="E592" i="17" s="1"/>
  <c r="H596" i="4"/>
  <c r="G596" i="4"/>
  <c r="S55" i="4"/>
  <c r="F52" i="17" s="1"/>
  <c r="C596" i="4"/>
  <c r="S596" i="4" s="1"/>
  <c r="F593" i="17" s="1"/>
  <c r="P594" i="4"/>
  <c r="D58" i="4"/>
  <c r="L58" i="4" s="1"/>
  <c r="I595" i="4"/>
  <c r="B597" i="4"/>
  <c r="D596" i="4"/>
  <c r="L596" i="4" s="1"/>
  <c r="M55" i="4"/>
  <c r="E57" i="4"/>
  <c r="C59" i="4"/>
  <c r="J56" i="4"/>
  <c r="K56" i="4" s="1"/>
  <c r="P56" i="4"/>
  <c r="U54" i="4"/>
  <c r="H51" i="17" s="1"/>
  <c r="T55" i="4"/>
  <c r="G52" i="17" s="1"/>
  <c r="R58" i="4"/>
  <c r="E55" i="17" s="1"/>
  <c r="K595" i="4" l="1"/>
  <c r="E596" i="4"/>
  <c r="J596" i="4" s="1"/>
  <c r="I58" i="4"/>
  <c r="N56" i="4"/>
  <c r="H597" i="4"/>
  <c r="G597" i="4"/>
  <c r="R596" i="4"/>
  <c r="E593" i="17" s="1"/>
  <c r="T596" i="4"/>
  <c r="G593" i="17" s="1"/>
  <c r="P595" i="4"/>
  <c r="S56" i="4"/>
  <c r="F53" i="17" s="1"/>
  <c r="C597" i="4"/>
  <c r="S597" i="4" s="1"/>
  <c r="F594" i="17" s="1"/>
  <c r="D59" i="4"/>
  <c r="L59" i="4" s="1"/>
  <c r="I596" i="4"/>
  <c r="B598" i="4"/>
  <c r="D597" i="4"/>
  <c r="L597" i="4" s="1"/>
  <c r="M56" i="4"/>
  <c r="E58" i="4"/>
  <c r="J57" i="4"/>
  <c r="K57" i="4" s="1"/>
  <c r="C60" i="4"/>
  <c r="P57" i="4"/>
  <c r="U55" i="4"/>
  <c r="H52" i="17" s="1"/>
  <c r="R59" i="4"/>
  <c r="E56" i="17" s="1"/>
  <c r="T56" i="4"/>
  <c r="G53" i="17" s="1"/>
  <c r="K596" i="4" l="1"/>
  <c r="E597" i="4"/>
  <c r="J597" i="4" s="1"/>
  <c r="I59" i="4"/>
  <c r="N57" i="4"/>
  <c r="H598" i="4"/>
  <c r="G598" i="4"/>
  <c r="R597" i="4"/>
  <c r="E594" i="17" s="1"/>
  <c r="C598" i="4"/>
  <c r="S598" i="4" s="1"/>
  <c r="F595" i="17" s="1"/>
  <c r="S57" i="4"/>
  <c r="F54" i="17" s="1"/>
  <c r="T597" i="4"/>
  <c r="G594" i="17" s="1"/>
  <c r="D60" i="4"/>
  <c r="L60" i="4" s="1"/>
  <c r="P596" i="4"/>
  <c r="I597" i="4"/>
  <c r="B599" i="4"/>
  <c r="G599" i="4" s="1"/>
  <c r="D598" i="4"/>
  <c r="L598" i="4" s="1"/>
  <c r="M57" i="4"/>
  <c r="E59" i="4"/>
  <c r="C61" i="4"/>
  <c r="J58" i="4"/>
  <c r="K58" i="4" s="1"/>
  <c r="P58" i="4"/>
  <c r="T57" i="4"/>
  <c r="G54" i="17" s="1"/>
  <c r="R60" i="4"/>
  <c r="E57" i="17" s="1"/>
  <c r="K597" i="4" l="1"/>
  <c r="I60" i="4"/>
  <c r="E598" i="4"/>
  <c r="J598" i="4" s="1"/>
  <c r="N58" i="4"/>
  <c r="T598" i="4"/>
  <c r="G595" i="17" s="1"/>
  <c r="P597" i="4"/>
  <c r="R598" i="4"/>
  <c r="E595" i="17" s="1"/>
  <c r="S58" i="4"/>
  <c r="F55" i="17" s="1"/>
  <c r="C599" i="4"/>
  <c r="S599" i="4" s="1"/>
  <c r="F596" i="17" s="1"/>
  <c r="H599" i="4"/>
  <c r="D61" i="4"/>
  <c r="L61" i="4" s="1"/>
  <c r="I598" i="4"/>
  <c r="B600" i="4"/>
  <c r="D599" i="4"/>
  <c r="L599" i="4" s="1"/>
  <c r="M58" i="4"/>
  <c r="E60" i="4"/>
  <c r="J59" i="4"/>
  <c r="K59" i="4" s="1"/>
  <c r="C62" i="4"/>
  <c r="P59" i="4"/>
  <c r="T58" i="4"/>
  <c r="G55" i="17" s="1"/>
  <c r="R61" i="4"/>
  <c r="E58" i="17" s="1"/>
  <c r="U56" i="4"/>
  <c r="H53" i="17" s="1"/>
  <c r="P598" i="4" l="1"/>
  <c r="I61" i="4"/>
  <c r="E599" i="4"/>
  <c r="J599" i="4" s="1"/>
  <c r="N59" i="4"/>
  <c r="R599" i="4"/>
  <c r="E596" i="17" s="1"/>
  <c r="H600" i="4"/>
  <c r="G600" i="4"/>
  <c r="K598" i="4"/>
  <c r="S59" i="4"/>
  <c r="F56" i="17" s="1"/>
  <c r="T599" i="4"/>
  <c r="G596" i="17" s="1"/>
  <c r="C600" i="4"/>
  <c r="S600" i="4" s="1"/>
  <c r="F597" i="17" s="1"/>
  <c r="D62" i="4"/>
  <c r="L62" i="4" s="1"/>
  <c r="I599" i="4"/>
  <c r="B601" i="4"/>
  <c r="D600" i="4"/>
  <c r="L600" i="4" s="1"/>
  <c r="M59" i="4"/>
  <c r="E61" i="4"/>
  <c r="C63" i="4"/>
  <c r="J60" i="4"/>
  <c r="K60" i="4" s="1"/>
  <c r="P60" i="4"/>
  <c r="U58" i="4"/>
  <c r="H55" i="17" s="1"/>
  <c r="T59" i="4"/>
  <c r="G56" i="17" s="1"/>
  <c r="R62" i="4"/>
  <c r="E59" i="17" s="1"/>
  <c r="U57" i="4"/>
  <c r="H54" i="17" s="1"/>
  <c r="K599" i="4" l="1"/>
  <c r="E600" i="4"/>
  <c r="J600" i="4" s="1"/>
  <c r="I62" i="4"/>
  <c r="N60" i="4"/>
  <c r="H601" i="4"/>
  <c r="G601" i="4"/>
  <c r="C601" i="4"/>
  <c r="S601" i="4" s="1"/>
  <c r="F598" i="17" s="1"/>
  <c r="S60" i="4"/>
  <c r="F57" i="17" s="1"/>
  <c r="T600" i="4"/>
  <c r="G597" i="17" s="1"/>
  <c r="P599" i="4"/>
  <c r="R600" i="4"/>
  <c r="E597" i="17" s="1"/>
  <c r="D63" i="4"/>
  <c r="L63" i="4" s="1"/>
  <c r="I600" i="4"/>
  <c r="B602" i="4"/>
  <c r="D601" i="4"/>
  <c r="L601" i="4" s="1"/>
  <c r="M60" i="4"/>
  <c r="E62" i="4"/>
  <c r="J61" i="4"/>
  <c r="K61" i="4" s="1"/>
  <c r="C64" i="4"/>
  <c r="P61" i="4"/>
  <c r="R63" i="4"/>
  <c r="E60" i="17" s="1"/>
  <c r="U59" i="4"/>
  <c r="H56" i="17" s="1"/>
  <c r="T60" i="4"/>
  <c r="G57" i="17" s="1"/>
  <c r="P600" i="4" l="1"/>
  <c r="E601" i="4"/>
  <c r="J601" i="4" s="1"/>
  <c r="I63" i="4"/>
  <c r="N61" i="4"/>
  <c r="T601" i="4"/>
  <c r="G598" i="17" s="1"/>
  <c r="H602" i="4"/>
  <c r="G602" i="4"/>
  <c r="R601" i="4"/>
  <c r="E598" i="17" s="1"/>
  <c r="K600" i="4"/>
  <c r="C602" i="4"/>
  <c r="S602" i="4" s="1"/>
  <c r="F599" i="17" s="1"/>
  <c r="S61" i="4"/>
  <c r="F58" i="17" s="1"/>
  <c r="D64" i="4"/>
  <c r="L64" i="4" s="1"/>
  <c r="I601" i="4"/>
  <c r="B603" i="4"/>
  <c r="D602" i="4"/>
  <c r="L602" i="4" s="1"/>
  <c r="M61" i="4"/>
  <c r="E63" i="4"/>
  <c r="C65" i="4"/>
  <c r="J62" i="4"/>
  <c r="K62" i="4" s="1"/>
  <c r="P62" i="4"/>
  <c r="T61" i="4"/>
  <c r="G58" i="17" s="1"/>
  <c r="R64" i="4"/>
  <c r="E61" i="17" s="1"/>
  <c r="K601" i="4" l="1"/>
  <c r="E602" i="4"/>
  <c r="J602" i="4" s="1"/>
  <c r="I64" i="4"/>
  <c r="N62" i="4"/>
  <c r="H603" i="4"/>
  <c r="G603" i="4"/>
  <c r="R602" i="4"/>
  <c r="E599" i="17" s="1"/>
  <c r="T602" i="4"/>
  <c r="G599" i="17" s="1"/>
  <c r="S62" i="4"/>
  <c r="F59" i="17" s="1"/>
  <c r="C603" i="4"/>
  <c r="S603" i="4" s="1"/>
  <c r="F600" i="17" s="1"/>
  <c r="P601" i="4"/>
  <c r="D65" i="4"/>
  <c r="L65" i="4" s="1"/>
  <c r="I602" i="4"/>
  <c r="B604" i="4"/>
  <c r="D603" i="4"/>
  <c r="L603" i="4" s="1"/>
  <c r="M62" i="4"/>
  <c r="E64" i="4"/>
  <c r="C66" i="4"/>
  <c r="J63" i="4"/>
  <c r="K63" i="4" s="1"/>
  <c r="P63" i="4"/>
  <c r="T62" i="4"/>
  <c r="G59" i="17" s="1"/>
  <c r="R65" i="4"/>
  <c r="E62" i="17" s="1"/>
  <c r="U60" i="4"/>
  <c r="H57" i="17" s="1"/>
  <c r="K602" i="4" l="1"/>
  <c r="E603" i="4"/>
  <c r="J603" i="4" s="1"/>
  <c r="I65" i="4"/>
  <c r="N63" i="4"/>
  <c r="T603" i="4"/>
  <c r="G600" i="17" s="1"/>
  <c r="H604" i="4"/>
  <c r="G604" i="4"/>
  <c r="R603" i="4"/>
  <c r="E600" i="17" s="1"/>
  <c r="S63" i="4"/>
  <c r="F60" i="17" s="1"/>
  <c r="C604" i="4"/>
  <c r="S604" i="4" s="1"/>
  <c r="F601" i="17" s="1"/>
  <c r="P602" i="4"/>
  <c r="D66" i="4"/>
  <c r="L66" i="4" s="1"/>
  <c r="I603" i="4"/>
  <c r="B605" i="4"/>
  <c r="G605" i="4" s="1"/>
  <c r="D604" i="4"/>
  <c r="L604" i="4" s="1"/>
  <c r="M63" i="4"/>
  <c r="E65" i="4"/>
  <c r="P64" i="4"/>
  <c r="J64" i="4"/>
  <c r="K64" i="4" s="1"/>
  <c r="C67" i="4"/>
  <c r="U62" i="4"/>
  <c r="H59" i="17" s="1"/>
  <c r="T63" i="4"/>
  <c r="G60" i="17" s="1"/>
  <c r="R66" i="4"/>
  <c r="E63" i="17" s="1"/>
  <c r="U61" i="4"/>
  <c r="H58" i="17" s="1"/>
  <c r="K603" i="4" l="1"/>
  <c r="E604" i="4"/>
  <c r="J604" i="4" s="1"/>
  <c r="I66" i="4"/>
  <c r="N64" i="4"/>
  <c r="R604" i="4"/>
  <c r="E601" i="17" s="1"/>
  <c r="T604" i="4"/>
  <c r="G601" i="17" s="1"/>
  <c r="S64" i="4"/>
  <c r="F61" i="17" s="1"/>
  <c r="C605" i="4"/>
  <c r="S605" i="4" s="1"/>
  <c r="F602" i="17" s="1"/>
  <c r="H605" i="4"/>
  <c r="P603" i="4"/>
  <c r="D67" i="4"/>
  <c r="L67" i="4" s="1"/>
  <c r="I604" i="4"/>
  <c r="B606" i="4"/>
  <c r="G606" i="4" s="1"/>
  <c r="D605" i="4"/>
  <c r="L605" i="4" s="1"/>
  <c r="M64" i="4"/>
  <c r="E66" i="4"/>
  <c r="J65" i="4"/>
  <c r="K65" i="4" s="1"/>
  <c r="C68" i="4"/>
  <c r="P65" i="4"/>
  <c r="R67" i="4"/>
  <c r="E64" i="17" s="1"/>
  <c r="T64" i="4"/>
  <c r="G61" i="17" s="1"/>
  <c r="K604" i="4" l="1"/>
  <c r="I67" i="4"/>
  <c r="E605" i="4"/>
  <c r="J605" i="4" s="1"/>
  <c r="R605" i="4"/>
  <c r="E602" i="17" s="1"/>
  <c r="N65" i="4"/>
  <c r="T605" i="4"/>
  <c r="G602" i="17" s="1"/>
  <c r="P604" i="4"/>
  <c r="S65" i="4"/>
  <c r="F62" i="17" s="1"/>
  <c r="C606" i="4"/>
  <c r="S606" i="4" s="1"/>
  <c r="F603" i="17" s="1"/>
  <c r="H606" i="4"/>
  <c r="D68" i="4"/>
  <c r="L68" i="4" s="1"/>
  <c r="I605" i="4"/>
  <c r="B607" i="4"/>
  <c r="D606" i="4"/>
  <c r="L606" i="4" s="1"/>
  <c r="M65" i="4"/>
  <c r="E67" i="4"/>
  <c r="C69" i="4"/>
  <c r="J66" i="4"/>
  <c r="K66" i="4" s="1"/>
  <c r="P66" i="4"/>
  <c r="U64" i="4"/>
  <c r="H61" i="17" s="1"/>
  <c r="R68" i="4"/>
  <c r="E65" i="17" s="1"/>
  <c r="U63" i="4"/>
  <c r="H60" i="17" s="1"/>
  <c r="T65" i="4"/>
  <c r="G62" i="17" s="1"/>
  <c r="K605" i="4" l="1"/>
  <c r="E606" i="4"/>
  <c r="J606" i="4" s="1"/>
  <c r="I68" i="4"/>
  <c r="N66" i="4"/>
  <c r="H607" i="4"/>
  <c r="G607" i="4"/>
  <c r="S66" i="4"/>
  <c r="F63" i="17" s="1"/>
  <c r="T606" i="4"/>
  <c r="G603" i="17" s="1"/>
  <c r="R606" i="4"/>
  <c r="E603" i="17" s="1"/>
  <c r="P605" i="4"/>
  <c r="C607" i="4"/>
  <c r="S607" i="4" s="1"/>
  <c r="F604" i="17" s="1"/>
  <c r="D69" i="4"/>
  <c r="L69" i="4" s="1"/>
  <c r="I606" i="4"/>
  <c r="B608" i="4"/>
  <c r="D607" i="4"/>
  <c r="L607" i="4" s="1"/>
  <c r="M66" i="4"/>
  <c r="E68" i="4"/>
  <c r="C70" i="4"/>
  <c r="J67" i="4"/>
  <c r="K67" i="4" s="1"/>
  <c r="P67" i="4"/>
  <c r="T66" i="4"/>
  <c r="G63" i="17" s="1"/>
  <c r="R69" i="4"/>
  <c r="E66" i="17" s="1"/>
  <c r="U65" i="4"/>
  <c r="H62" i="17" s="1"/>
  <c r="K606" i="4" l="1"/>
  <c r="E607" i="4"/>
  <c r="J607" i="4" s="1"/>
  <c r="I69" i="4"/>
  <c r="N67" i="4"/>
  <c r="H608" i="4"/>
  <c r="G608" i="4"/>
  <c r="S67" i="4"/>
  <c r="F64" i="17" s="1"/>
  <c r="T607" i="4"/>
  <c r="G604" i="17" s="1"/>
  <c r="P606" i="4"/>
  <c r="C608" i="4"/>
  <c r="S608" i="4" s="1"/>
  <c r="F605" i="17" s="1"/>
  <c r="R607" i="4"/>
  <c r="E604" i="17" s="1"/>
  <c r="D70" i="4"/>
  <c r="L70" i="4" s="1"/>
  <c r="I607" i="4"/>
  <c r="B609" i="4"/>
  <c r="D608" i="4"/>
  <c r="L608" i="4" s="1"/>
  <c r="M67" i="4"/>
  <c r="E69" i="4"/>
  <c r="J68" i="4"/>
  <c r="K68" i="4" s="1"/>
  <c r="C71" i="4"/>
  <c r="P68" i="4"/>
  <c r="R70" i="4"/>
  <c r="E67" i="17" s="1"/>
  <c r="U66" i="4"/>
  <c r="H63" i="17" s="1"/>
  <c r="T67" i="4"/>
  <c r="G64" i="17" s="1"/>
  <c r="K607" i="4" l="1"/>
  <c r="E608" i="4"/>
  <c r="J608" i="4" s="1"/>
  <c r="I70" i="4"/>
  <c r="N68" i="4"/>
  <c r="H609" i="4"/>
  <c r="G609" i="4"/>
  <c r="S68" i="4"/>
  <c r="F65" i="17" s="1"/>
  <c r="R608" i="4"/>
  <c r="E605" i="17" s="1"/>
  <c r="T608" i="4"/>
  <c r="G605" i="17" s="1"/>
  <c r="P607" i="4"/>
  <c r="C609" i="4"/>
  <c r="S609" i="4" s="1"/>
  <c r="F606" i="17" s="1"/>
  <c r="D71" i="4"/>
  <c r="L71" i="4" s="1"/>
  <c r="I608" i="4"/>
  <c r="B610" i="4"/>
  <c r="G610" i="4" s="1"/>
  <c r="D609" i="4"/>
  <c r="L609" i="4" s="1"/>
  <c r="M68" i="4"/>
  <c r="E70" i="4"/>
  <c r="C72" i="4"/>
  <c r="J69" i="4"/>
  <c r="K69" i="4" s="1"/>
  <c r="P69" i="4"/>
  <c r="U67" i="4"/>
  <c r="H64" i="17" s="1"/>
  <c r="T68" i="4"/>
  <c r="G65" i="17" s="1"/>
  <c r="R71" i="4"/>
  <c r="E68" i="17" s="1"/>
  <c r="K608" i="4" l="1"/>
  <c r="E609" i="4"/>
  <c r="J609" i="4" s="1"/>
  <c r="I71" i="4"/>
  <c r="N69" i="4"/>
  <c r="P608" i="4"/>
  <c r="S69" i="4"/>
  <c r="F66" i="17" s="1"/>
  <c r="T609" i="4"/>
  <c r="G606" i="17" s="1"/>
  <c r="C610" i="4"/>
  <c r="S610" i="4" s="1"/>
  <c r="F607" i="17" s="1"/>
  <c r="H610" i="4"/>
  <c r="R609" i="4"/>
  <c r="E606" i="17" s="1"/>
  <c r="D72" i="4"/>
  <c r="L72" i="4" s="1"/>
  <c r="I609" i="4"/>
  <c r="B611" i="4"/>
  <c r="D610" i="4"/>
  <c r="L610" i="4" s="1"/>
  <c r="M69" i="4"/>
  <c r="E71" i="4"/>
  <c r="C73" i="4"/>
  <c r="J70" i="4"/>
  <c r="K70" i="4" s="1"/>
  <c r="P70" i="4"/>
  <c r="T69" i="4"/>
  <c r="G66" i="17" s="1"/>
  <c r="U68" i="4"/>
  <c r="H65" i="17" s="1"/>
  <c r="R72" i="4"/>
  <c r="E69" i="17" s="1"/>
  <c r="K609" i="4" l="1"/>
  <c r="I72" i="4"/>
  <c r="E610" i="4"/>
  <c r="J610" i="4" s="1"/>
  <c r="N70" i="4"/>
  <c r="H611" i="4"/>
  <c r="G611" i="4"/>
  <c r="S70" i="4"/>
  <c r="F67" i="17" s="1"/>
  <c r="R610" i="4"/>
  <c r="E607" i="17" s="1"/>
  <c r="T610" i="4"/>
  <c r="G607" i="17" s="1"/>
  <c r="C611" i="4"/>
  <c r="S611" i="4" s="1"/>
  <c r="F608" i="17" s="1"/>
  <c r="D73" i="4"/>
  <c r="L73" i="4" s="1"/>
  <c r="P609" i="4"/>
  <c r="I610" i="4"/>
  <c r="B612" i="4"/>
  <c r="G612" i="4" s="1"/>
  <c r="D611" i="4"/>
  <c r="L611" i="4" s="1"/>
  <c r="M70" i="4"/>
  <c r="E72" i="4"/>
  <c r="J71" i="4"/>
  <c r="K71" i="4" s="1"/>
  <c r="C74" i="4"/>
  <c r="P71" i="4"/>
  <c r="R73" i="4"/>
  <c r="E70" i="17" s="1"/>
  <c r="T70" i="4"/>
  <c r="G67" i="17" s="1"/>
  <c r="U69" i="4"/>
  <c r="H66" i="17" s="1"/>
  <c r="E611" i="4" l="1"/>
  <c r="J611" i="4" s="1"/>
  <c r="I73" i="4"/>
  <c r="N71" i="4"/>
  <c r="T611" i="4"/>
  <c r="G608" i="17" s="1"/>
  <c r="R611" i="4"/>
  <c r="E608" i="17" s="1"/>
  <c r="S71" i="4"/>
  <c r="F68" i="17" s="1"/>
  <c r="C612" i="4"/>
  <c r="S612" i="4" s="1"/>
  <c r="F609" i="17" s="1"/>
  <c r="H612" i="4"/>
  <c r="D74" i="4"/>
  <c r="L74" i="4" s="1"/>
  <c r="P610" i="4"/>
  <c r="K610" i="4"/>
  <c r="I611" i="4"/>
  <c r="B613" i="4"/>
  <c r="D612" i="4"/>
  <c r="L612" i="4" s="1"/>
  <c r="M71" i="4"/>
  <c r="E73" i="4"/>
  <c r="J72" i="4"/>
  <c r="K72" i="4" s="1"/>
  <c r="C75" i="4"/>
  <c r="P72" i="4"/>
  <c r="T71" i="4"/>
  <c r="G68" i="17" s="1"/>
  <c r="R74" i="4"/>
  <c r="E71" i="17" s="1"/>
  <c r="K611" i="4" l="1"/>
  <c r="I74" i="4"/>
  <c r="E612" i="4"/>
  <c r="J612" i="4" s="1"/>
  <c r="N72" i="4"/>
  <c r="H613" i="4"/>
  <c r="G613" i="4"/>
  <c r="T612" i="4"/>
  <c r="G609" i="17" s="1"/>
  <c r="R612" i="4"/>
  <c r="E609" i="17" s="1"/>
  <c r="S72" i="4"/>
  <c r="F69" i="17" s="1"/>
  <c r="P611" i="4"/>
  <c r="C613" i="4"/>
  <c r="S613" i="4" s="1"/>
  <c r="F610" i="17" s="1"/>
  <c r="D75" i="4"/>
  <c r="L75" i="4" s="1"/>
  <c r="I612" i="4"/>
  <c r="B614" i="4"/>
  <c r="D613" i="4"/>
  <c r="L613" i="4" s="1"/>
  <c r="M72" i="4"/>
  <c r="E74" i="4"/>
  <c r="J73" i="4"/>
  <c r="K73" i="4" s="1"/>
  <c r="C76" i="4"/>
  <c r="P73" i="4"/>
  <c r="U71" i="4"/>
  <c r="H68" i="17" s="1"/>
  <c r="U70" i="4"/>
  <c r="H67" i="17" s="1"/>
  <c r="T72" i="4"/>
  <c r="G69" i="17" s="1"/>
  <c r="R75" i="4"/>
  <c r="E72" i="17" s="1"/>
  <c r="K612" i="4" l="1"/>
  <c r="E613" i="4"/>
  <c r="J613" i="4" s="1"/>
  <c r="I75" i="4"/>
  <c r="N73" i="4"/>
  <c r="H614" i="4"/>
  <c r="G614" i="4"/>
  <c r="C614" i="4"/>
  <c r="S614" i="4" s="1"/>
  <c r="F611" i="17" s="1"/>
  <c r="S73" i="4"/>
  <c r="F70" i="17" s="1"/>
  <c r="R613" i="4"/>
  <c r="E610" i="17" s="1"/>
  <c r="T613" i="4"/>
  <c r="G610" i="17" s="1"/>
  <c r="D76" i="4"/>
  <c r="L76" i="4" s="1"/>
  <c r="P612" i="4"/>
  <c r="I613" i="4"/>
  <c r="B615" i="4"/>
  <c r="D614" i="4"/>
  <c r="L614" i="4" s="1"/>
  <c r="M73" i="4"/>
  <c r="E75" i="4"/>
  <c r="C77" i="4"/>
  <c r="J74" i="4"/>
  <c r="K74" i="4" s="1"/>
  <c r="P74" i="4"/>
  <c r="R76" i="4"/>
  <c r="E73" i="17" s="1"/>
  <c r="T73" i="4"/>
  <c r="G70" i="17" s="1"/>
  <c r="K613" i="4" l="1"/>
  <c r="E614" i="4"/>
  <c r="J614" i="4" s="1"/>
  <c r="I76" i="4"/>
  <c r="N74" i="4"/>
  <c r="H615" i="4"/>
  <c r="G615" i="4"/>
  <c r="R614" i="4"/>
  <c r="E611" i="17" s="1"/>
  <c r="T614" i="4"/>
  <c r="G611" i="17" s="1"/>
  <c r="P613" i="4"/>
  <c r="S74" i="4"/>
  <c r="F71" i="17" s="1"/>
  <c r="C615" i="4"/>
  <c r="S615" i="4" s="1"/>
  <c r="F612" i="17" s="1"/>
  <c r="D77" i="4"/>
  <c r="L77" i="4" s="1"/>
  <c r="I614" i="4"/>
  <c r="B616" i="4"/>
  <c r="D615" i="4"/>
  <c r="L615" i="4" s="1"/>
  <c r="M74" i="4"/>
  <c r="E76" i="4"/>
  <c r="C78" i="4"/>
  <c r="J75" i="4"/>
  <c r="K75" i="4" s="1"/>
  <c r="P75" i="4"/>
  <c r="U73" i="4"/>
  <c r="H70" i="17" s="1"/>
  <c r="U72" i="4"/>
  <c r="H69" i="17" s="1"/>
  <c r="T74" i="4"/>
  <c r="G71" i="17" s="1"/>
  <c r="R77" i="4"/>
  <c r="E74" i="17" s="1"/>
  <c r="K614" i="4" l="1"/>
  <c r="E615" i="4"/>
  <c r="J615" i="4" s="1"/>
  <c r="I77" i="4"/>
  <c r="N75" i="4"/>
  <c r="H616" i="4"/>
  <c r="G616" i="4"/>
  <c r="I615" i="4"/>
  <c r="S75" i="4"/>
  <c r="F72" i="17" s="1"/>
  <c r="R615" i="4"/>
  <c r="E612" i="17" s="1"/>
  <c r="T615" i="4"/>
  <c r="G612" i="17" s="1"/>
  <c r="C616" i="4"/>
  <c r="S616" i="4" s="1"/>
  <c r="F613" i="17" s="1"/>
  <c r="D78" i="4"/>
  <c r="L78" i="4" s="1"/>
  <c r="P614" i="4"/>
  <c r="B617" i="4"/>
  <c r="D616" i="4"/>
  <c r="L616" i="4" s="1"/>
  <c r="M75" i="4"/>
  <c r="E77" i="4"/>
  <c r="J76" i="4"/>
  <c r="K76" i="4" s="1"/>
  <c r="C79" i="4"/>
  <c r="P76" i="4"/>
  <c r="T75" i="4"/>
  <c r="G72" i="17" s="1"/>
  <c r="R78" i="4"/>
  <c r="E75" i="17" s="1"/>
  <c r="U74" i="4"/>
  <c r="H71" i="17" s="1"/>
  <c r="K615" i="4" l="1"/>
  <c r="E616" i="4"/>
  <c r="J616" i="4" s="1"/>
  <c r="I78" i="4"/>
  <c r="N76" i="4"/>
  <c r="P615" i="4"/>
  <c r="H617" i="4"/>
  <c r="G617" i="4"/>
  <c r="S76" i="4"/>
  <c r="F73" i="17" s="1"/>
  <c r="R616" i="4"/>
  <c r="E613" i="17" s="1"/>
  <c r="C617" i="4"/>
  <c r="S617" i="4" s="1"/>
  <c r="F614" i="17" s="1"/>
  <c r="T616" i="4"/>
  <c r="G613" i="17" s="1"/>
  <c r="D79" i="4"/>
  <c r="L79" i="4" s="1"/>
  <c r="I616" i="4"/>
  <c r="B618" i="4"/>
  <c r="D617" i="4"/>
  <c r="L617" i="4" s="1"/>
  <c r="M76" i="4"/>
  <c r="E78" i="4"/>
  <c r="J77" i="4"/>
  <c r="K77" i="4" s="1"/>
  <c r="C80" i="4"/>
  <c r="P77" i="4"/>
  <c r="T76" i="4"/>
  <c r="G73" i="17" s="1"/>
  <c r="R79" i="4"/>
  <c r="E76" i="17" s="1"/>
  <c r="U75" i="4"/>
  <c r="H72" i="17" s="1"/>
  <c r="K616" i="4" l="1"/>
  <c r="E617" i="4"/>
  <c r="J617" i="4" s="1"/>
  <c r="I79" i="4"/>
  <c r="N77" i="4"/>
  <c r="H618" i="4"/>
  <c r="G618" i="4"/>
  <c r="P616" i="4"/>
  <c r="R617" i="4"/>
  <c r="E614" i="17" s="1"/>
  <c r="S77" i="4"/>
  <c r="F74" i="17" s="1"/>
  <c r="C618" i="4"/>
  <c r="S618" i="4" s="1"/>
  <c r="F615" i="17" s="1"/>
  <c r="T617" i="4"/>
  <c r="G614" i="17" s="1"/>
  <c r="D80" i="4"/>
  <c r="L80" i="4" s="1"/>
  <c r="I617" i="4"/>
  <c r="B619" i="4"/>
  <c r="D618" i="4"/>
  <c r="L618" i="4" s="1"/>
  <c r="M77" i="4"/>
  <c r="E79" i="4"/>
  <c r="C81" i="4"/>
  <c r="J78" i="4"/>
  <c r="K78" i="4" s="1"/>
  <c r="P78" i="4"/>
  <c r="R80" i="4"/>
  <c r="E77" i="17" s="1"/>
  <c r="T77" i="4"/>
  <c r="G74" i="17" s="1"/>
  <c r="K617" i="4" l="1"/>
  <c r="E618" i="4"/>
  <c r="J618" i="4" s="1"/>
  <c r="I80" i="4"/>
  <c r="N78" i="4"/>
  <c r="H619" i="4"/>
  <c r="G619" i="4"/>
  <c r="S78" i="4"/>
  <c r="F75" i="17" s="1"/>
  <c r="R618" i="4"/>
  <c r="E615" i="17" s="1"/>
  <c r="T618" i="4"/>
  <c r="G615" i="17" s="1"/>
  <c r="C619" i="4"/>
  <c r="S619" i="4" s="1"/>
  <c r="F616" i="17" s="1"/>
  <c r="D81" i="4"/>
  <c r="L81" i="4" s="1"/>
  <c r="P617" i="4"/>
  <c r="I618" i="4"/>
  <c r="B620" i="4"/>
  <c r="D619" i="4"/>
  <c r="L619" i="4" s="1"/>
  <c r="M78" i="4"/>
  <c r="E80" i="4"/>
  <c r="J79" i="4"/>
  <c r="K79" i="4" s="1"/>
  <c r="C82" i="4"/>
  <c r="P79" i="4"/>
  <c r="U77" i="4"/>
  <c r="H74" i="17" s="1"/>
  <c r="U76" i="4"/>
  <c r="H73" i="17" s="1"/>
  <c r="T78" i="4"/>
  <c r="G75" i="17" s="1"/>
  <c r="R81" i="4"/>
  <c r="E78" i="17" s="1"/>
  <c r="K618" i="4" l="1"/>
  <c r="I81" i="4"/>
  <c r="E619" i="4"/>
  <c r="J619" i="4" s="1"/>
  <c r="N79" i="4"/>
  <c r="H620" i="4"/>
  <c r="G620" i="4"/>
  <c r="R619" i="4"/>
  <c r="E616" i="17" s="1"/>
  <c r="S79" i="4"/>
  <c r="F76" i="17" s="1"/>
  <c r="T619" i="4"/>
  <c r="G616" i="17" s="1"/>
  <c r="P618" i="4"/>
  <c r="C620" i="4"/>
  <c r="S620" i="4" s="1"/>
  <c r="F617" i="17" s="1"/>
  <c r="D82" i="4"/>
  <c r="L82" i="4" s="1"/>
  <c r="I619" i="4"/>
  <c r="B621" i="4"/>
  <c r="D620" i="4"/>
  <c r="L620" i="4" s="1"/>
  <c r="M79" i="4"/>
  <c r="E81" i="4"/>
  <c r="C83" i="4"/>
  <c r="J80" i="4"/>
  <c r="K80" i="4" s="1"/>
  <c r="P80" i="4"/>
  <c r="U78" i="4"/>
  <c r="H75" i="17" s="1"/>
  <c r="R82" i="4"/>
  <c r="E79" i="17" s="1"/>
  <c r="T79" i="4"/>
  <c r="G76" i="17" s="1"/>
  <c r="P619" i="4" l="1"/>
  <c r="E620" i="4"/>
  <c r="J620" i="4" s="1"/>
  <c r="I82" i="4"/>
  <c r="N80" i="4"/>
  <c r="H621" i="4"/>
  <c r="G621" i="4"/>
  <c r="S80" i="4"/>
  <c r="F77" i="17" s="1"/>
  <c r="T620" i="4"/>
  <c r="G617" i="17" s="1"/>
  <c r="K619" i="4"/>
  <c r="R620" i="4"/>
  <c r="E617" i="17" s="1"/>
  <c r="C621" i="4"/>
  <c r="S621" i="4" s="1"/>
  <c r="F618" i="17" s="1"/>
  <c r="D83" i="4"/>
  <c r="L83" i="4" s="1"/>
  <c r="I620" i="4"/>
  <c r="B622" i="4"/>
  <c r="D621" i="4"/>
  <c r="L621" i="4" s="1"/>
  <c r="M80" i="4"/>
  <c r="E82" i="4"/>
  <c r="J81" i="4"/>
  <c r="K81" i="4" s="1"/>
  <c r="C84" i="4"/>
  <c r="P81" i="4"/>
  <c r="T80" i="4"/>
  <c r="G77" i="17" s="1"/>
  <c r="R83" i="4"/>
  <c r="E80" i="17" s="1"/>
  <c r="P620" i="4" l="1"/>
  <c r="E621" i="4"/>
  <c r="J621" i="4" s="1"/>
  <c r="I83" i="4"/>
  <c r="N81" i="4"/>
  <c r="H622" i="4"/>
  <c r="G622" i="4"/>
  <c r="K620" i="4"/>
  <c r="S81" i="4"/>
  <c r="F78" i="17" s="1"/>
  <c r="T621" i="4"/>
  <c r="G618" i="17" s="1"/>
  <c r="C622" i="4"/>
  <c r="S622" i="4" s="1"/>
  <c r="F619" i="17" s="1"/>
  <c r="R621" i="4"/>
  <c r="E618" i="17" s="1"/>
  <c r="D84" i="4"/>
  <c r="L84" i="4" s="1"/>
  <c r="I621" i="4"/>
  <c r="B623" i="4"/>
  <c r="D622" i="4"/>
  <c r="L622" i="4" s="1"/>
  <c r="M81" i="4"/>
  <c r="E83" i="4"/>
  <c r="C85" i="4"/>
  <c r="J82" i="4"/>
  <c r="K82" i="4" s="1"/>
  <c r="P82" i="4"/>
  <c r="R84" i="4"/>
  <c r="E81" i="17" s="1"/>
  <c r="U80" i="4"/>
  <c r="H77" i="17" s="1"/>
  <c r="T81" i="4"/>
  <c r="G78" i="17" s="1"/>
  <c r="U79" i="4"/>
  <c r="H76" i="17" s="1"/>
  <c r="P621" i="4" l="1"/>
  <c r="E622" i="4"/>
  <c r="J622" i="4" s="1"/>
  <c r="I84" i="4"/>
  <c r="N82" i="4"/>
  <c r="H623" i="4"/>
  <c r="G623" i="4"/>
  <c r="K621" i="4"/>
  <c r="C623" i="4"/>
  <c r="S623" i="4" s="1"/>
  <c r="F620" i="17" s="1"/>
  <c r="S82" i="4"/>
  <c r="F79" i="17" s="1"/>
  <c r="R622" i="4"/>
  <c r="E619" i="17" s="1"/>
  <c r="T622" i="4"/>
  <c r="G619" i="17" s="1"/>
  <c r="D85" i="4"/>
  <c r="L85" i="4" s="1"/>
  <c r="I622" i="4"/>
  <c r="B624" i="4"/>
  <c r="D623" i="4"/>
  <c r="L623" i="4" s="1"/>
  <c r="M82" i="4"/>
  <c r="E84" i="4"/>
  <c r="J83" i="4"/>
  <c r="K83" i="4" s="1"/>
  <c r="C86" i="4"/>
  <c r="P83" i="4"/>
  <c r="T82" i="4"/>
  <c r="G79" i="17" s="1"/>
  <c r="R85" i="4"/>
  <c r="E82" i="17" s="1"/>
  <c r="P622" i="4" l="1"/>
  <c r="E623" i="4"/>
  <c r="J623" i="4" s="1"/>
  <c r="I85" i="4"/>
  <c r="N83" i="4"/>
  <c r="T623" i="4"/>
  <c r="G620" i="17" s="1"/>
  <c r="H624" i="4"/>
  <c r="G624" i="4"/>
  <c r="R623" i="4"/>
  <c r="E620" i="17" s="1"/>
  <c r="K622" i="4"/>
  <c r="C624" i="4"/>
  <c r="S624" i="4" s="1"/>
  <c r="F621" i="17" s="1"/>
  <c r="S83" i="4"/>
  <c r="F80" i="17" s="1"/>
  <c r="D86" i="4"/>
  <c r="L86" i="4" s="1"/>
  <c r="I623" i="4"/>
  <c r="B625" i="4"/>
  <c r="D624" i="4"/>
  <c r="L624" i="4" s="1"/>
  <c r="M83" i="4"/>
  <c r="E85" i="4"/>
  <c r="C87" i="4"/>
  <c r="J84" i="4"/>
  <c r="K84" i="4" s="1"/>
  <c r="P84" i="4"/>
  <c r="U82" i="4"/>
  <c r="H79" i="17" s="1"/>
  <c r="T83" i="4"/>
  <c r="G80" i="17" s="1"/>
  <c r="U81" i="4"/>
  <c r="H78" i="17" s="1"/>
  <c r="R86" i="4"/>
  <c r="E83" i="17" s="1"/>
  <c r="K623" i="4" l="1"/>
  <c r="E624" i="4"/>
  <c r="J624" i="4" s="1"/>
  <c r="I86" i="4"/>
  <c r="N84" i="4"/>
  <c r="H625" i="4"/>
  <c r="G625" i="4"/>
  <c r="T624" i="4"/>
  <c r="G621" i="17" s="1"/>
  <c r="R624" i="4"/>
  <c r="E621" i="17" s="1"/>
  <c r="S84" i="4"/>
  <c r="F81" i="17" s="1"/>
  <c r="C625" i="4"/>
  <c r="S625" i="4" s="1"/>
  <c r="F622" i="17" s="1"/>
  <c r="D87" i="4"/>
  <c r="L87" i="4" s="1"/>
  <c r="P623" i="4"/>
  <c r="I624" i="4"/>
  <c r="B626" i="4"/>
  <c r="D625" i="4"/>
  <c r="L625" i="4" s="1"/>
  <c r="M84" i="4"/>
  <c r="E86" i="4"/>
  <c r="J85" i="4"/>
  <c r="K85" i="4" s="1"/>
  <c r="C88" i="4"/>
  <c r="P85" i="4"/>
  <c r="R87" i="4"/>
  <c r="E84" i="17" s="1"/>
  <c r="U83" i="4"/>
  <c r="H80" i="17" s="1"/>
  <c r="T84" i="4"/>
  <c r="G81" i="17" s="1"/>
  <c r="P624" i="4" l="1"/>
  <c r="I87" i="4"/>
  <c r="E625" i="4"/>
  <c r="J625" i="4" s="1"/>
  <c r="T625" i="4"/>
  <c r="G622" i="17" s="1"/>
  <c r="N85" i="4"/>
  <c r="K624" i="4"/>
  <c r="H626" i="4"/>
  <c r="G626" i="4"/>
  <c r="R625" i="4"/>
  <c r="E622" i="17" s="1"/>
  <c r="S85" i="4"/>
  <c r="F82" i="17" s="1"/>
  <c r="C626" i="4"/>
  <c r="S626" i="4" s="1"/>
  <c r="F623" i="17" s="1"/>
  <c r="D88" i="4"/>
  <c r="L88" i="4" s="1"/>
  <c r="I625" i="4"/>
  <c r="B627" i="4"/>
  <c r="G627" i="4" s="1"/>
  <c r="D626" i="4"/>
  <c r="L626" i="4" s="1"/>
  <c r="M85" i="4"/>
  <c r="E87" i="4"/>
  <c r="C89" i="4"/>
  <c r="J86" i="4"/>
  <c r="K86" i="4" s="1"/>
  <c r="P86" i="4"/>
  <c r="U84" i="4"/>
  <c r="H81" i="17" s="1"/>
  <c r="T85" i="4"/>
  <c r="G82" i="17" s="1"/>
  <c r="R88" i="4"/>
  <c r="E85" i="17" s="1"/>
  <c r="P625" i="4" l="1"/>
  <c r="E626" i="4"/>
  <c r="J626" i="4" s="1"/>
  <c r="I88" i="4"/>
  <c r="N86" i="4"/>
  <c r="S86" i="4"/>
  <c r="F83" i="17" s="1"/>
  <c r="T626" i="4"/>
  <c r="G623" i="17" s="1"/>
  <c r="K625" i="4"/>
  <c r="C627" i="4"/>
  <c r="S627" i="4" s="1"/>
  <c r="F624" i="17" s="1"/>
  <c r="H627" i="4"/>
  <c r="R626" i="4"/>
  <c r="E623" i="17" s="1"/>
  <c r="D89" i="4"/>
  <c r="L89" i="4" s="1"/>
  <c r="I626" i="4"/>
  <c r="B628" i="4"/>
  <c r="D627" i="4"/>
  <c r="L627" i="4" s="1"/>
  <c r="M86" i="4"/>
  <c r="E88" i="4"/>
  <c r="C90" i="4"/>
  <c r="J87" i="4"/>
  <c r="K87" i="4" s="1"/>
  <c r="P87" i="4"/>
  <c r="U85" i="4"/>
  <c r="H82" i="17" s="1"/>
  <c r="R89" i="4"/>
  <c r="E86" i="17" s="1"/>
  <c r="T86" i="4"/>
  <c r="G83" i="17" s="1"/>
  <c r="K626" i="4" l="1"/>
  <c r="I89" i="4"/>
  <c r="E627" i="4"/>
  <c r="J627" i="4" s="1"/>
  <c r="N87" i="4"/>
  <c r="H628" i="4"/>
  <c r="G628" i="4"/>
  <c r="S87" i="4"/>
  <c r="F84" i="17" s="1"/>
  <c r="T627" i="4"/>
  <c r="G624" i="17" s="1"/>
  <c r="R627" i="4"/>
  <c r="E624" i="17" s="1"/>
  <c r="P626" i="4"/>
  <c r="C628" i="4"/>
  <c r="S628" i="4" s="1"/>
  <c r="F625" i="17" s="1"/>
  <c r="D90" i="4"/>
  <c r="L90" i="4" s="1"/>
  <c r="I627" i="4"/>
  <c r="B629" i="4"/>
  <c r="D628" i="4"/>
  <c r="L628" i="4" s="1"/>
  <c r="M87" i="4"/>
  <c r="E89" i="4"/>
  <c r="J88" i="4"/>
  <c r="K88" i="4" s="1"/>
  <c r="C91" i="4"/>
  <c r="P88" i="4"/>
  <c r="T87" i="4"/>
  <c r="G84" i="17" s="1"/>
  <c r="R90" i="4"/>
  <c r="E87" i="17" s="1"/>
  <c r="U86" i="4"/>
  <c r="H83" i="17" s="1"/>
  <c r="P627" i="4" l="1"/>
  <c r="E628" i="4"/>
  <c r="J628" i="4" s="1"/>
  <c r="I90" i="4"/>
  <c r="N88" i="4"/>
  <c r="H629" i="4"/>
  <c r="G629" i="4"/>
  <c r="K627" i="4"/>
  <c r="S88" i="4"/>
  <c r="F85" i="17" s="1"/>
  <c r="R628" i="4"/>
  <c r="E625" i="17" s="1"/>
  <c r="T628" i="4"/>
  <c r="G625" i="17" s="1"/>
  <c r="C629" i="4"/>
  <c r="S629" i="4" s="1"/>
  <c r="F626" i="17" s="1"/>
  <c r="D91" i="4"/>
  <c r="L91" i="4" s="1"/>
  <c r="I628" i="4"/>
  <c r="B630" i="4"/>
  <c r="C630" i="4" s="1"/>
  <c r="S630" i="4" s="1"/>
  <c r="F627" i="17" s="1"/>
  <c r="D629" i="4"/>
  <c r="L629" i="4" s="1"/>
  <c r="M88" i="4"/>
  <c r="E90" i="4"/>
  <c r="J89" i="4"/>
  <c r="K89" i="4" s="1"/>
  <c r="C92" i="4"/>
  <c r="P89" i="4"/>
  <c r="U87" i="4"/>
  <c r="H84" i="17" s="1"/>
  <c r="T88" i="4"/>
  <c r="G85" i="17" s="1"/>
  <c r="R91" i="4"/>
  <c r="E88" i="17" s="1"/>
  <c r="P628" i="4" l="1"/>
  <c r="E629" i="4"/>
  <c r="J629" i="4" s="1"/>
  <c r="I91" i="4"/>
  <c r="N89" i="4"/>
  <c r="H630" i="4"/>
  <c r="G630" i="4"/>
  <c r="K628" i="4"/>
  <c r="S89" i="4"/>
  <c r="F86" i="17" s="1"/>
  <c r="R629" i="4"/>
  <c r="E626" i="17" s="1"/>
  <c r="T629" i="4"/>
  <c r="G626" i="17" s="1"/>
  <c r="D92" i="4"/>
  <c r="L92" i="4" s="1"/>
  <c r="I629" i="4"/>
  <c r="B631" i="4"/>
  <c r="G631" i="4" s="1"/>
  <c r="D630" i="4"/>
  <c r="L630" i="4" s="1"/>
  <c r="M89" i="4"/>
  <c r="E91" i="4"/>
  <c r="C93" i="4"/>
  <c r="J90" i="4"/>
  <c r="K90" i="4" s="1"/>
  <c r="R630" i="4"/>
  <c r="E627" i="17" s="1"/>
  <c r="T630" i="4"/>
  <c r="G627" i="17" s="1"/>
  <c r="P90" i="4"/>
  <c r="T89" i="4"/>
  <c r="G86" i="17" s="1"/>
  <c r="R92" i="4"/>
  <c r="E89" i="17" s="1"/>
  <c r="U88" i="4"/>
  <c r="H85" i="17" s="1"/>
  <c r="K629" i="4" l="1"/>
  <c r="I92" i="4"/>
  <c r="E630" i="4"/>
  <c r="J630" i="4" s="1"/>
  <c r="N90" i="4"/>
  <c r="S90" i="4"/>
  <c r="F87" i="17" s="1"/>
  <c r="C631" i="4"/>
  <c r="S631" i="4" s="1"/>
  <c r="F628" i="17" s="1"/>
  <c r="H631" i="4"/>
  <c r="P629" i="4"/>
  <c r="D93" i="4"/>
  <c r="L93" i="4" s="1"/>
  <c r="I630" i="4"/>
  <c r="B632" i="4"/>
  <c r="D631" i="4"/>
  <c r="L631" i="4" s="1"/>
  <c r="M90" i="4"/>
  <c r="E92" i="4"/>
  <c r="J91" i="4"/>
  <c r="K91" i="4" s="1"/>
  <c r="C94" i="4"/>
  <c r="P91" i="4"/>
  <c r="R93" i="4"/>
  <c r="E90" i="17" s="1"/>
  <c r="T90" i="4"/>
  <c r="G87" i="17" s="1"/>
  <c r="P630" i="4" l="1"/>
  <c r="I93" i="4"/>
  <c r="E631" i="4"/>
  <c r="J631" i="4" s="1"/>
  <c r="N91" i="4"/>
  <c r="K630" i="4"/>
  <c r="H632" i="4"/>
  <c r="G632" i="4"/>
  <c r="T631" i="4"/>
  <c r="G628" i="17" s="1"/>
  <c r="R631" i="4"/>
  <c r="E628" i="17" s="1"/>
  <c r="S91" i="4"/>
  <c r="F88" i="17" s="1"/>
  <c r="C632" i="4"/>
  <c r="S632" i="4" s="1"/>
  <c r="F629" i="17" s="1"/>
  <c r="D94" i="4"/>
  <c r="L94" i="4" s="1"/>
  <c r="I631" i="4"/>
  <c r="B633" i="4"/>
  <c r="D632" i="4"/>
  <c r="L632" i="4" s="1"/>
  <c r="M91" i="4"/>
  <c r="E93" i="4"/>
  <c r="J92" i="4"/>
  <c r="K92" i="4" s="1"/>
  <c r="C95" i="4"/>
  <c r="P92" i="4"/>
  <c r="T91" i="4"/>
  <c r="G88" i="17" s="1"/>
  <c r="R94" i="4"/>
  <c r="E91" i="17" s="1"/>
  <c r="U90" i="4"/>
  <c r="H87" i="17" s="1"/>
  <c r="U89" i="4"/>
  <c r="H86" i="17" s="1"/>
  <c r="P631" i="4" l="1"/>
  <c r="E632" i="4"/>
  <c r="J632" i="4" s="1"/>
  <c r="I94" i="4"/>
  <c r="N92" i="4"/>
  <c r="T632" i="4"/>
  <c r="G629" i="17" s="1"/>
  <c r="H633" i="4"/>
  <c r="G633" i="4"/>
  <c r="S92" i="4"/>
  <c r="F89" i="17" s="1"/>
  <c r="R632" i="4"/>
  <c r="E629" i="17" s="1"/>
  <c r="K631" i="4"/>
  <c r="C633" i="4"/>
  <c r="S633" i="4" s="1"/>
  <c r="F630" i="17" s="1"/>
  <c r="D95" i="4"/>
  <c r="L95" i="4" s="1"/>
  <c r="I632" i="4"/>
  <c r="B634" i="4"/>
  <c r="D633" i="4"/>
  <c r="L633" i="4" s="1"/>
  <c r="M92" i="4"/>
  <c r="E94" i="4"/>
  <c r="J93" i="4"/>
  <c r="K93" i="4" s="1"/>
  <c r="C96" i="4"/>
  <c r="P93" i="4"/>
  <c r="U91" i="4"/>
  <c r="H88" i="17" s="1"/>
  <c r="R95" i="4"/>
  <c r="E92" i="17" s="1"/>
  <c r="T92" i="4"/>
  <c r="G89" i="17" s="1"/>
  <c r="K632" i="4" l="1"/>
  <c r="E633" i="4"/>
  <c r="J633" i="4" s="1"/>
  <c r="I95" i="4"/>
  <c r="N93" i="4"/>
  <c r="H634" i="4"/>
  <c r="G634" i="4"/>
  <c r="T633" i="4"/>
  <c r="G630" i="17" s="1"/>
  <c r="S93" i="4"/>
  <c r="F90" i="17" s="1"/>
  <c r="R633" i="4"/>
  <c r="E630" i="17" s="1"/>
  <c r="C634" i="4"/>
  <c r="S634" i="4" s="1"/>
  <c r="F631" i="17" s="1"/>
  <c r="D96" i="4"/>
  <c r="L96" i="4" s="1"/>
  <c r="P632" i="4"/>
  <c r="I633" i="4"/>
  <c r="B635" i="4"/>
  <c r="D634" i="4"/>
  <c r="L634" i="4" s="1"/>
  <c r="M93" i="4"/>
  <c r="E95" i="4"/>
  <c r="C97" i="4"/>
  <c r="J94" i="4"/>
  <c r="K94" i="4" s="1"/>
  <c r="P94" i="4"/>
  <c r="T93" i="4"/>
  <c r="G90" i="17" s="1"/>
  <c r="R96" i="4"/>
  <c r="E93" i="17" s="1"/>
  <c r="K633" i="4" l="1"/>
  <c r="E634" i="4"/>
  <c r="J634" i="4" s="1"/>
  <c r="I96" i="4"/>
  <c r="N94" i="4"/>
  <c r="H635" i="4"/>
  <c r="G635" i="4"/>
  <c r="T634" i="4"/>
  <c r="G631" i="17" s="1"/>
  <c r="R634" i="4"/>
  <c r="E631" i="17" s="1"/>
  <c r="S94" i="4"/>
  <c r="F91" i="17" s="1"/>
  <c r="C635" i="4"/>
  <c r="S635" i="4" s="1"/>
  <c r="F632" i="17" s="1"/>
  <c r="D97" i="4"/>
  <c r="L97" i="4" s="1"/>
  <c r="P633" i="4"/>
  <c r="I634" i="4"/>
  <c r="B636" i="4"/>
  <c r="D635" i="4"/>
  <c r="L635" i="4" s="1"/>
  <c r="M94" i="4"/>
  <c r="E96" i="4"/>
  <c r="J95" i="4"/>
  <c r="K95" i="4" s="1"/>
  <c r="C98" i="4"/>
  <c r="P95" i="4"/>
  <c r="U93" i="4"/>
  <c r="H90" i="17" s="1"/>
  <c r="T94" i="4"/>
  <c r="G91" i="17" s="1"/>
  <c r="U92" i="4"/>
  <c r="H89" i="17" s="1"/>
  <c r="R97" i="4"/>
  <c r="E94" i="17" s="1"/>
  <c r="K634" i="4" l="1"/>
  <c r="E635" i="4"/>
  <c r="J635" i="4" s="1"/>
  <c r="I97" i="4"/>
  <c r="N95" i="4"/>
  <c r="H636" i="4"/>
  <c r="G636" i="4"/>
  <c r="P634" i="4"/>
  <c r="R635" i="4"/>
  <c r="E632" i="17" s="1"/>
  <c r="T635" i="4"/>
  <c r="G632" i="17" s="1"/>
  <c r="S95" i="4"/>
  <c r="F92" i="17" s="1"/>
  <c r="C636" i="4"/>
  <c r="S636" i="4" s="1"/>
  <c r="F633" i="17" s="1"/>
  <c r="D98" i="4"/>
  <c r="L98" i="4" s="1"/>
  <c r="I635" i="4"/>
  <c r="B637" i="4"/>
  <c r="D636" i="4"/>
  <c r="L636" i="4" s="1"/>
  <c r="M95" i="4"/>
  <c r="E97" i="4"/>
  <c r="J96" i="4"/>
  <c r="K96" i="4" s="1"/>
  <c r="C99" i="4"/>
  <c r="P96" i="4"/>
  <c r="U94" i="4"/>
  <c r="H91" i="17" s="1"/>
  <c r="R98" i="4"/>
  <c r="E95" i="17" s="1"/>
  <c r="T95" i="4"/>
  <c r="G92" i="17" s="1"/>
  <c r="K635" i="4" l="1"/>
  <c r="E636" i="4"/>
  <c r="J636" i="4" s="1"/>
  <c r="I98" i="4"/>
  <c r="N96" i="4"/>
  <c r="T636" i="4"/>
  <c r="G633" i="17" s="1"/>
  <c r="H637" i="4"/>
  <c r="G637" i="4"/>
  <c r="R636" i="4"/>
  <c r="E633" i="17" s="1"/>
  <c r="S96" i="4"/>
  <c r="F93" i="17" s="1"/>
  <c r="P635" i="4"/>
  <c r="C637" i="4"/>
  <c r="S637" i="4" s="1"/>
  <c r="F634" i="17" s="1"/>
  <c r="D99" i="4"/>
  <c r="L99" i="4" s="1"/>
  <c r="I636" i="4"/>
  <c r="B638" i="4"/>
  <c r="D637" i="4"/>
  <c r="L637" i="4" s="1"/>
  <c r="M96" i="4"/>
  <c r="E98" i="4"/>
  <c r="C100" i="4"/>
  <c r="J97" i="4"/>
  <c r="K97" i="4" s="1"/>
  <c r="P97" i="4"/>
  <c r="T96" i="4"/>
  <c r="G93" i="17" s="1"/>
  <c r="R99" i="4"/>
  <c r="E96" i="17" s="1"/>
  <c r="K636" i="4" l="1"/>
  <c r="E637" i="4"/>
  <c r="J637" i="4" s="1"/>
  <c r="I99" i="4"/>
  <c r="N97" i="4"/>
  <c r="H638" i="4"/>
  <c r="G638" i="4"/>
  <c r="R637" i="4"/>
  <c r="E634" i="17" s="1"/>
  <c r="T637" i="4"/>
  <c r="G634" i="17" s="1"/>
  <c r="S97" i="4"/>
  <c r="F94" i="17" s="1"/>
  <c r="C638" i="4"/>
  <c r="S638" i="4" s="1"/>
  <c r="F635" i="17" s="1"/>
  <c r="P636" i="4"/>
  <c r="D100" i="4"/>
  <c r="L100" i="4" s="1"/>
  <c r="I637" i="4"/>
  <c r="B639" i="4"/>
  <c r="D638" i="4"/>
  <c r="L638" i="4" s="1"/>
  <c r="M97" i="4"/>
  <c r="E99" i="4"/>
  <c r="J98" i="4"/>
  <c r="K98" i="4" s="1"/>
  <c r="C101" i="4"/>
  <c r="P98" i="4"/>
  <c r="U96" i="4"/>
  <c r="H93" i="17" s="1"/>
  <c r="R100" i="4"/>
  <c r="E97" i="17" s="1"/>
  <c r="T97" i="4"/>
  <c r="G94" i="17" s="1"/>
  <c r="U95" i="4"/>
  <c r="H92" i="17" s="1"/>
  <c r="K637" i="4" l="1"/>
  <c r="E638" i="4"/>
  <c r="J638" i="4" s="1"/>
  <c r="I100" i="4"/>
  <c r="N98" i="4"/>
  <c r="H639" i="4"/>
  <c r="G639" i="4"/>
  <c r="S98" i="4"/>
  <c r="F95" i="17" s="1"/>
  <c r="R638" i="4"/>
  <c r="E635" i="17" s="1"/>
  <c r="C639" i="4"/>
  <c r="S639" i="4" s="1"/>
  <c r="F636" i="17" s="1"/>
  <c r="T638" i="4"/>
  <c r="G635" i="17" s="1"/>
  <c r="D101" i="4"/>
  <c r="L101" i="4" s="1"/>
  <c r="P637" i="4"/>
  <c r="I638" i="4"/>
  <c r="B640" i="4"/>
  <c r="D639" i="4"/>
  <c r="L639" i="4" s="1"/>
  <c r="M98" i="4"/>
  <c r="E100" i="4"/>
  <c r="C102" i="4"/>
  <c r="J99" i="4"/>
  <c r="K99" i="4" s="1"/>
  <c r="P99" i="4"/>
  <c r="T98" i="4"/>
  <c r="G95" i="17" s="1"/>
  <c r="U97" i="4"/>
  <c r="H94" i="17" s="1"/>
  <c r="R101" i="4"/>
  <c r="E98" i="17" s="1"/>
  <c r="K638" i="4" l="1"/>
  <c r="I101" i="4"/>
  <c r="E639" i="4"/>
  <c r="J639" i="4" s="1"/>
  <c r="N99" i="4"/>
  <c r="H640" i="4"/>
  <c r="G640" i="4"/>
  <c r="T639" i="4"/>
  <c r="G636" i="17" s="1"/>
  <c r="R639" i="4"/>
  <c r="E636" i="17" s="1"/>
  <c r="P638" i="4"/>
  <c r="S99" i="4"/>
  <c r="F96" i="17" s="1"/>
  <c r="C640" i="4"/>
  <c r="S640" i="4" s="1"/>
  <c r="F637" i="17" s="1"/>
  <c r="D102" i="4"/>
  <c r="L102" i="4" s="1"/>
  <c r="I639" i="4"/>
  <c r="B641" i="4"/>
  <c r="D640" i="4"/>
  <c r="L640" i="4" s="1"/>
  <c r="M99" i="4"/>
  <c r="E101" i="4"/>
  <c r="J100" i="4"/>
  <c r="K100" i="4" s="1"/>
  <c r="C103" i="4"/>
  <c r="P100" i="4"/>
  <c r="T99" i="4"/>
  <c r="G96" i="17" s="1"/>
  <c r="U98" i="4"/>
  <c r="H95" i="17" s="1"/>
  <c r="R102" i="4"/>
  <c r="E99" i="17" s="1"/>
  <c r="K639" i="4" l="1"/>
  <c r="E640" i="4"/>
  <c r="J640" i="4" s="1"/>
  <c r="I102" i="4"/>
  <c r="N100" i="4"/>
  <c r="P639" i="4"/>
  <c r="H641" i="4"/>
  <c r="G641" i="4"/>
  <c r="T640" i="4"/>
  <c r="G637" i="17" s="1"/>
  <c r="R640" i="4"/>
  <c r="E637" i="17" s="1"/>
  <c r="S100" i="4"/>
  <c r="F97" i="17" s="1"/>
  <c r="C641" i="4"/>
  <c r="S641" i="4" s="1"/>
  <c r="F638" i="17" s="1"/>
  <c r="D103" i="4"/>
  <c r="L103" i="4" s="1"/>
  <c r="I640" i="4"/>
  <c r="B642" i="4"/>
  <c r="G642" i="4" s="1"/>
  <c r="D641" i="4"/>
  <c r="L641" i="4" s="1"/>
  <c r="M100" i="4"/>
  <c r="E102" i="4"/>
  <c r="C104" i="4"/>
  <c r="J101" i="4"/>
  <c r="K101" i="4" s="1"/>
  <c r="P101" i="4"/>
  <c r="R103" i="4"/>
  <c r="E100" i="17" s="1"/>
  <c r="T100" i="4"/>
  <c r="G97" i="17" s="1"/>
  <c r="P640" i="4" l="1"/>
  <c r="E641" i="4"/>
  <c r="J641" i="4" s="1"/>
  <c r="I103" i="4"/>
  <c r="N101" i="4"/>
  <c r="R641" i="4"/>
  <c r="E638" i="17" s="1"/>
  <c r="S101" i="4"/>
  <c r="F98" i="17" s="1"/>
  <c r="T641" i="4"/>
  <c r="G638" i="17" s="1"/>
  <c r="K640" i="4"/>
  <c r="C642" i="4"/>
  <c r="S642" i="4" s="1"/>
  <c r="F639" i="17" s="1"/>
  <c r="H642" i="4"/>
  <c r="D104" i="4"/>
  <c r="L104" i="4" s="1"/>
  <c r="I641" i="4"/>
  <c r="B643" i="4"/>
  <c r="D642" i="4"/>
  <c r="L642" i="4" s="1"/>
  <c r="M101" i="4"/>
  <c r="E103" i="4"/>
  <c r="C105" i="4"/>
  <c r="J102" i="4"/>
  <c r="K102" i="4" s="1"/>
  <c r="P102" i="4"/>
  <c r="T101" i="4"/>
  <c r="G98" i="17" s="1"/>
  <c r="R104" i="4"/>
  <c r="E101" i="17" s="1"/>
  <c r="U99" i="4"/>
  <c r="H96" i="17" s="1"/>
  <c r="P641" i="4" l="1"/>
  <c r="I104" i="4"/>
  <c r="E642" i="4"/>
  <c r="J642" i="4" s="1"/>
  <c r="N102" i="4"/>
  <c r="H643" i="4"/>
  <c r="G643" i="4"/>
  <c r="R642" i="4"/>
  <c r="E639" i="17" s="1"/>
  <c r="K641" i="4"/>
  <c r="S102" i="4"/>
  <c r="F99" i="17" s="1"/>
  <c r="T642" i="4"/>
  <c r="G639" i="17" s="1"/>
  <c r="C643" i="4"/>
  <c r="S643" i="4" s="1"/>
  <c r="F640" i="17" s="1"/>
  <c r="D105" i="4"/>
  <c r="L105" i="4" s="1"/>
  <c r="I642" i="4"/>
  <c r="B644" i="4"/>
  <c r="D643" i="4"/>
  <c r="L643" i="4" s="1"/>
  <c r="M102" i="4"/>
  <c r="E104" i="4"/>
  <c r="C106" i="4"/>
  <c r="J103" i="4"/>
  <c r="K103" i="4" s="1"/>
  <c r="P103" i="4"/>
  <c r="T102" i="4"/>
  <c r="G99" i="17" s="1"/>
  <c r="U101" i="4"/>
  <c r="H98" i="17" s="1"/>
  <c r="R105" i="4"/>
  <c r="E102" i="17" s="1"/>
  <c r="U100" i="4"/>
  <c r="H97" i="17" s="1"/>
  <c r="P642" i="4" l="1"/>
  <c r="E643" i="4"/>
  <c r="J643" i="4" s="1"/>
  <c r="I105" i="4"/>
  <c r="N103" i="4"/>
  <c r="T643" i="4"/>
  <c r="G640" i="17" s="1"/>
  <c r="H644" i="4"/>
  <c r="G644" i="4"/>
  <c r="K642" i="4"/>
  <c r="R643" i="4"/>
  <c r="E640" i="17" s="1"/>
  <c r="S103" i="4"/>
  <c r="F100" i="17" s="1"/>
  <c r="C644" i="4"/>
  <c r="S644" i="4" s="1"/>
  <c r="F641" i="17" s="1"/>
  <c r="D106" i="4"/>
  <c r="L106" i="4" s="1"/>
  <c r="I643" i="4"/>
  <c r="B645" i="4"/>
  <c r="G645" i="4" s="1"/>
  <c r="D644" i="4"/>
  <c r="L644" i="4" s="1"/>
  <c r="M103" i="4"/>
  <c r="E105" i="4"/>
  <c r="J104" i="4"/>
  <c r="K104" i="4" s="1"/>
  <c r="C107" i="4"/>
  <c r="P104" i="4"/>
  <c r="U102" i="4"/>
  <c r="H99" i="17" s="1"/>
  <c r="T103" i="4"/>
  <c r="G100" i="17" s="1"/>
  <c r="R106" i="4"/>
  <c r="E103" i="17" s="1"/>
  <c r="K643" i="4" l="1"/>
  <c r="E644" i="4"/>
  <c r="J644" i="4" s="1"/>
  <c r="I106" i="4"/>
  <c r="N104" i="4"/>
  <c r="T644" i="4"/>
  <c r="G641" i="17" s="1"/>
  <c r="S104" i="4"/>
  <c r="F101" i="17" s="1"/>
  <c r="R644" i="4"/>
  <c r="E641" i="17" s="1"/>
  <c r="C645" i="4"/>
  <c r="S645" i="4" s="1"/>
  <c r="F642" i="17" s="1"/>
  <c r="H645" i="4"/>
  <c r="D107" i="4"/>
  <c r="L107" i="4" s="1"/>
  <c r="P643" i="4"/>
  <c r="I644" i="4"/>
  <c r="B646" i="4"/>
  <c r="D645" i="4"/>
  <c r="L645" i="4" s="1"/>
  <c r="M104" i="4"/>
  <c r="E106" i="4"/>
  <c r="C108" i="4"/>
  <c r="J105" i="4"/>
  <c r="K105" i="4" s="1"/>
  <c r="P105" i="4"/>
  <c r="R107" i="4"/>
  <c r="E104" i="17" s="1"/>
  <c r="U103" i="4"/>
  <c r="H100" i="17" s="1"/>
  <c r="T104" i="4"/>
  <c r="G101" i="17" s="1"/>
  <c r="P644" i="4" l="1"/>
  <c r="E645" i="4"/>
  <c r="J645" i="4" s="1"/>
  <c r="I107" i="4"/>
  <c r="N105" i="4"/>
  <c r="H646" i="4"/>
  <c r="G646" i="4"/>
  <c r="K644" i="4"/>
  <c r="R645" i="4"/>
  <c r="E642" i="17" s="1"/>
  <c r="T645" i="4"/>
  <c r="G642" i="17" s="1"/>
  <c r="S105" i="4"/>
  <c r="F102" i="17" s="1"/>
  <c r="C646" i="4"/>
  <c r="S646" i="4" s="1"/>
  <c r="F643" i="17" s="1"/>
  <c r="D108" i="4"/>
  <c r="L108" i="4" s="1"/>
  <c r="I645" i="4"/>
  <c r="B647" i="4"/>
  <c r="D646" i="4"/>
  <c r="L646" i="4" s="1"/>
  <c r="M105" i="4"/>
  <c r="E107" i="4"/>
  <c r="J106" i="4"/>
  <c r="K106" i="4" s="1"/>
  <c r="C109" i="4"/>
  <c r="P106" i="4"/>
  <c r="T105" i="4"/>
  <c r="G102" i="17" s="1"/>
  <c r="R108" i="4"/>
  <c r="E105" i="17" s="1"/>
  <c r="K645" i="4" l="1"/>
  <c r="E646" i="4"/>
  <c r="J646" i="4" s="1"/>
  <c r="I108" i="4"/>
  <c r="N106" i="4"/>
  <c r="R646" i="4"/>
  <c r="E643" i="17" s="1"/>
  <c r="H647" i="4"/>
  <c r="G647" i="4"/>
  <c r="T646" i="4"/>
  <c r="G643" i="17" s="1"/>
  <c r="S106" i="4"/>
  <c r="F103" i="17" s="1"/>
  <c r="C647" i="4"/>
  <c r="S647" i="4" s="1"/>
  <c r="F644" i="17" s="1"/>
  <c r="P645" i="4"/>
  <c r="D109" i="4"/>
  <c r="L109" i="4" s="1"/>
  <c r="I646" i="4"/>
  <c r="B648" i="4"/>
  <c r="D647" i="4"/>
  <c r="L647" i="4" s="1"/>
  <c r="M106" i="4"/>
  <c r="E108" i="4"/>
  <c r="J107" i="4"/>
  <c r="K107" i="4" s="1"/>
  <c r="C110" i="4"/>
  <c r="P107" i="4"/>
  <c r="T106" i="4"/>
  <c r="G103" i="17" s="1"/>
  <c r="R109" i="4"/>
  <c r="E106" i="17" s="1"/>
  <c r="U105" i="4"/>
  <c r="H102" i="17" s="1"/>
  <c r="U104" i="4"/>
  <c r="H101" i="17" s="1"/>
  <c r="K646" i="4" l="1"/>
  <c r="E647" i="4"/>
  <c r="J647" i="4" s="1"/>
  <c r="I109" i="4"/>
  <c r="N107" i="4"/>
  <c r="R647" i="4"/>
  <c r="E644" i="17" s="1"/>
  <c r="H648" i="4"/>
  <c r="G648" i="4"/>
  <c r="S107" i="4"/>
  <c r="F104" i="17" s="1"/>
  <c r="T647" i="4"/>
  <c r="G644" i="17" s="1"/>
  <c r="C648" i="4"/>
  <c r="S648" i="4" s="1"/>
  <c r="F645" i="17" s="1"/>
  <c r="P646" i="4"/>
  <c r="D110" i="4"/>
  <c r="L110" i="4" s="1"/>
  <c r="I647" i="4"/>
  <c r="B649" i="4"/>
  <c r="D648" i="4"/>
  <c r="L648" i="4" s="1"/>
  <c r="M107" i="4"/>
  <c r="E109" i="4"/>
  <c r="J108" i="4"/>
  <c r="K108" i="4" s="1"/>
  <c r="C111" i="4"/>
  <c r="P108" i="4"/>
  <c r="U106" i="4"/>
  <c r="H103" i="17" s="1"/>
  <c r="R110" i="4"/>
  <c r="E107" i="17" s="1"/>
  <c r="T107" i="4"/>
  <c r="G104" i="17" s="1"/>
  <c r="P647" i="4" l="1"/>
  <c r="E648" i="4"/>
  <c r="J648" i="4" s="1"/>
  <c r="I110" i="4"/>
  <c r="N108" i="4"/>
  <c r="H649" i="4"/>
  <c r="G649" i="4"/>
  <c r="R648" i="4"/>
  <c r="E645" i="17" s="1"/>
  <c r="S108" i="4"/>
  <c r="F105" i="17" s="1"/>
  <c r="T648" i="4"/>
  <c r="G645" i="17" s="1"/>
  <c r="K647" i="4"/>
  <c r="C649" i="4"/>
  <c r="S649" i="4" s="1"/>
  <c r="F646" i="17" s="1"/>
  <c r="D111" i="4"/>
  <c r="L111" i="4" s="1"/>
  <c r="I648" i="4"/>
  <c r="B650" i="4"/>
  <c r="D649" i="4"/>
  <c r="L649" i="4" s="1"/>
  <c r="M108" i="4"/>
  <c r="E110" i="4"/>
  <c r="J109" i="4"/>
  <c r="K109" i="4" s="1"/>
  <c r="C112" i="4"/>
  <c r="P109" i="4"/>
  <c r="T108" i="4"/>
  <c r="G105" i="17" s="1"/>
  <c r="R111" i="4"/>
  <c r="E108" i="17" s="1"/>
  <c r="K648" i="4" l="1"/>
  <c r="E649" i="4"/>
  <c r="J649" i="4" s="1"/>
  <c r="I111" i="4"/>
  <c r="N109" i="4"/>
  <c r="H650" i="4"/>
  <c r="G650" i="4"/>
  <c r="T649" i="4"/>
  <c r="G646" i="17" s="1"/>
  <c r="C650" i="4"/>
  <c r="S650" i="4" s="1"/>
  <c r="F647" i="17" s="1"/>
  <c r="S109" i="4"/>
  <c r="F106" i="17" s="1"/>
  <c r="R649" i="4"/>
  <c r="E646" i="17" s="1"/>
  <c r="P648" i="4"/>
  <c r="D112" i="4"/>
  <c r="L112" i="4" s="1"/>
  <c r="I649" i="4"/>
  <c r="B651" i="4"/>
  <c r="D650" i="4"/>
  <c r="L650" i="4" s="1"/>
  <c r="M109" i="4"/>
  <c r="E111" i="4"/>
  <c r="J110" i="4"/>
  <c r="K110" i="4" s="1"/>
  <c r="C113" i="4"/>
  <c r="P110" i="4"/>
  <c r="R112" i="4"/>
  <c r="E109" i="17" s="1"/>
  <c r="U108" i="4"/>
  <c r="H105" i="17" s="1"/>
  <c r="T109" i="4"/>
  <c r="G106" i="17" s="1"/>
  <c r="U107" i="4"/>
  <c r="H104" i="17" s="1"/>
  <c r="K649" i="4" l="1"/>
  <c r="E650" i="4"/>
  <c r="J650" i="4" s="1"/>
  <c r="I112" i="4"/>
  <c r="N110" i="4"/>
  <c r="T650" i="4"/>
  <c r="G647" i="17" s="1"/>
  <c r="R650" i="4"/>
  <c r="E647" i="17" s="1"/>
  <c r="H651" i="4"/>
  <c r="G651" i="4"/>
  <c r="S110" i="4"/>
  <c r="F107" i="17" s="1"/>
  <c r="P649" i="4"/>
  <c r="C651" i="4"/>
  <c r="S651" i="4" s="1"/>
  <c r="F648" i="17" s="1"/>
  <c r="D113" i="4"/>
  <c r="L113" i="4" s="1"/>
  <c r="I650" i="4"/>
  <c r="B652" i="4"/>
  <c r="D651" i="4"/>
  <c r="L651" i="4" s="1"/>
  <c r="M110" i="4"/>
  <c r="E112" i="4"/>
  <c r="C114" i="4"/>
  <c r="J111" i="4"/>
  <c r="K111" i="4" s="1"/>
  <c r="P111" i="4"/>
  <c r="T110" i="4"/>
  <c r="G107" i="17" s="1"/>
  <c r="U109" i="4"/>
  <c r="H106" i="17" s="1"/>
  <c r="R113" i="4"/>
  <c r="E110" i="17" s="1"/>
  <c r="K650" i="4" l="1"/>
  <c r="E651" i="4"/>
  <c r="J651" i="4" s="1"/>
  <c r="I113" i="4"/>
  <c r="N111" i="4"/>
  <c r="H652" i="4"/>
  <c r="G652" i="4"/>
  <c r="S111" i="4"/>
  <c r="F108" i="17" s="1"/>
  <c r="T651" i="4"/>
  <c r="G648" i="17" s="1"/>
  <c r="R651" i="4"/>
  <c r="E648" i="17" s="1"/>
  <c r="P650" i="4"/>
  <c r="C652" i="4"/>
  <c r="S652" i="4" s="1"/>
  <c r="F649" i="17" s="1"/>
  <c r="D114" i="4"/>
  <c r="L114" i="4" s="1"/>
  <c r="I651" i="4"/>
  <c r="B653" i="4"/>
  <c r="C653" i="4" s="1"/>
  <c r="S653" i="4" s="1"/>
  <c r="F650" i="17" s="1"/>
  <c r="D652" i="4"/>
  <c r="L652" i="4" s="1"/>
  <c r="M111" i="4"/>
  <c r="E113" i="4"/>
  <c r="C115" i="4"/>
  <c r="J112" i="4"/>
  <c r="K112" i="4" s="1"/>
  <c r="P112" i="4"/>
  <c r="R114" i="4"/>
  <c r="E111" i="17" s="1"/>
  <c r="U110" i="4"/>
  <c r="H107" i="17" s="1"/>
  <c r="T111" i="4"/>
  <c r="G108" i="17" s="1"/>
  <c r="K651" i="4" l="1"/>
  <c r="E652" i="4"/>
  <c r="J652" i="4" s="1"/>
  <c r="I114" i="4"/>
  <c r="N112" i="4"/>
  <c r="T652" i="4"/>
  <c r="G649" i="17" s="1"/>
  <c r="H653" i="4"/>
  <c r="G653" i="4"/>
  <c r="R652" i="4"/>
  <c r="E649" i="17" s="1"/>
  <c r="P651" i="4"/>
  <c r="S112" i="4"/>
  <c r="F109" i="17" s="1"/>
  <c r="D115" i="4"/>
  <c r="L115" i="4" s="1"/>
  <c r="I652" i="4"/>
  <c r="B654" i="4"/>
  <c r="D653" i="4"/>
  <c r="L653" i="4" s="1"/>
  <c r="M112" i="4"/>
  <c r="E114" i="4"/>
  <c r="C116" i="4"/>
  <c r="J113" i="4"/>
  <c r="K113" i="4" s="1"/>
  <c r="R653" i="4"/>
  <c r="E650" i="17" s="1"/>
  <c r="T653" i="4"/>
  <c r="G650" i="17" s="1"/>
  <c r="P113" i="4"/>
  <c r="T112" i="4"/>
  <c r="G109" i="17" s="1"/>
  <c r="R115" i="4"/>
  <c r="E112" i="17" s="1"/>
  <c r="U111" i="4"/>
  <c r="H108" i="17" s="1"/>
  <c r="K652" i="4" l="1"/>
  <c r="I115" i="4"/>
  <c r="E653" i="4"/>
  <c r="J653" i="4" s="1"/>
  <c r="N113" i="4"/>
  <c r="H654" i="4"/>
  <c r="G654" i="4"/>
  <c r="S113" i="4"/>
  <c r="F110" i="17" s="1"/>
  <c r="P652" i="4"/>
  <c r="C654" i="4"/>
  <c r="S654" i="4" s="1"/>
  <c r="F651" i="17" s="1"/>
  <c r="D116" i="4"/>
  <c r="L116" i="4" s="1"/>
  <c r="I653" i="4"/>
  <c r="B655" i="4"/>
  <c r="D654" i="4"/>
  <c r="L654" i="4" s="1"/>
  <c r="M113" i="4"/>
  <c r="E115" i="4"/>
  <c r="J114" i="4"/>
  <c r="K114" i="4" s="1"/>
  <c r="C117" i="4"/>
  <c r="P114" i="4"/>
  <c r="U112" i="4"/>
  <c r="H109" i="17" s="1"/>
  <c r="R116" i="4"/>
  <c r="E113" i="17" s="1"/>
  <c r="T113" i="4"/>
  <c r="G110" i="17" s="1"/>
  <c r="K653" i="4" l="1"/>
  <c r="I116" i="4"/>
  <c r="E654" i="4"/>
  <c r="J654" i="4" s="1"/>
  <c r="N114" i="4"/>
  <c r="H655" i="4"/>
  <c r="G655" i="4"/>
  <c r="T654" i="4"/>
  <c r="G651" i="17" s="1"/>
  <c r="R654" i="4"/>
  <c r="E651" i="17" s="1"/>
  <c r="S114" i="4"/>
  <c r="F111" i="17" s="1"/>
  <c r="C655" i="4"/>
  <c r="S655" i="4" s="1"/>
  <c r="F652" i="17" s="1"/>
  <c r="D117" i="4"/>
  <c r="L117" i="4" s="1"/>
  <c r="P653" i="4"/>
  <c r="I654" i="4"/>
  <c r="B656" i="4"/>
  <c r="D655" i="4"/>
  <c r="L655" i="4" s="1"/>
  <c r="M114" i="4"/>
  <c r="E116" i="4"/>
  <c r="J115" i="4"/>
  <c r="K115" i="4" s="1"/>
  <c r="C118" i="4"/>
  <c r="P115" i="4"/>
  <c r="R117" i="4"/>
  <c r="E114" i="17" s="1"/>
  <c r="T114" i="4"/>
  <c r="G111" i="17" s="1"/>
  <c r="K654" i="4" l="1"/>
  <c r="I117" i="4"/>
  <c r="E655" i="4"/>
  <c r="J655" i="4" s="1"/>
  <c r="N115" i="4"/>
  <c r="T655" i="4"/>
  <c r="G652" i="17" s="1"/>
  <c r="H656" i="4"/>
  <c r="G656" i="4"/>
  <c r="R655" i="4"/>
  <c r="E652" i="17" s="1"/>
  <c r="P654" i="4"/>
  <c r="S115" i="4"/>
  <c r="F112" i="17" s="1"/>
  <c r="C656" i="4"/>
  <c r="S656" i="4" s="1"/>
  <c r="F653" i="17" s="1"/>
  <c r="D118" i="4"/>
  <c r="L118" i="4" s="1"/>
  <c r="I655" i="4"/>
  <c r="B657" i="4"/>
  <c r="D656" i="4"/>
  <c r="L656" i="4" s="1"/>
  <c r="M115" i="4"/>
  <c r="E117" i="4"/>
  <c r="J116" i="4"/>
  <c r="K116" i="4" s="1"/>
  <c r="C119" i="4"/>
  <c r="P116" i="4"/>
  <c r="T115" i="4"/>
  <c r="G112" i="17" s="1"/>
  <c r="R118" i="4"/>
  <c r="E115" i="17" s="1"/>
  <c r="U113" i="4"/>
  <c r="H110" i="17" s="1"/>
  <c r="K655" i="4" l="1"/>
  <c r="E656" i="4"/>
  <c r="J656" i="4" s="1"/>
  <c r="I118" i="4"/>
  <c r="N116" i="4"/>
  <c r="H657" i="4"/>
  <c r="G657" i="4"/>
  <c r="S116" i="4"/>
  <c r="F113" i="17" s="1"/>
  <c r="T656" i="4"/>
  <c r="G653" i="17" s="1"/>
  <c r="R656" i="4"/>
  <c r="E653" i="17" s="1"/>
  <c r="P655" i="4"/>
  <c r="C657" i="4"/>
  <c r="S657" i="4" s="1"/>
  <c r="F654" i="17" s="1"/>
  <c r="D119" i="4"/>
  <c r="L119" i="4" s="1"/>
  <c r="I656" i="4"/>
  <c r="B658" i="4"/>
  <c r="D657" i="4"/>
  <c r="L657" i="4" s="1"/>
  <c r="M116" i="4"/>
  <c r="E118" i="4"/>
  <c r="C120" i="4"/>
  <c r="J117" i="4"/>
  <c r="K117" i="4" s="1"/>
  <c r="P117" i="4"/>
  <c r="U115" i="4"/>
  <c r="H112" i="17" s="1"/>
  <c r="U114" i="4"/>
  <c r="H111" i="17" s="1"/>
  <c r="T116" i="4"/>
  <c r="G113" i="17" s="1"/>
  <c r="R119" i="4"/>
  <c r="E116" i="17" s="1"/>
  <c r="E657" i="4" l="1"/>
  <c r="J657" i="4" s="1"/>
  <c r="I119" i="4"/>
  <c r="N117" i="4"/>
  <c r="H658" i="4"/>
  <c r="G658" i="4"/>
  <c r="S117" i="4"/>
  <c r="F114" i="17" s="1"/>
  <c r="T657" i="4"/>
  <c r="G654" i="17" s="1"/>
  <c r="R657" i="4"/>
  <c r="E654" i="17" s="1"/>
  <c r="C658" i="4"/>
  <c r="S658" i="4" s="1"/>
  <c r="F655" i="17" s="1"/>
  <c r="D120" i="4"/>
  <c r="L120" i="4" s="1"/>
  <c r="P656" i="4"/>
  <c r="K656" i="4"/>
  <c r="I657" i="4"/>
  <c r="B659" i="4"/>
  <c r="D658" i="4"/>
  <c r="L658" i="4" s="1"/>
  <c r="M117" i="4"/>
  <c r="E119" i="4"/>
  <c r="C121" i="4"/>
  <c r="J118" i="4"/>
  <c r="K118" i="4" s="1"/>
  <c r="P118" i="4"/>
  <c r="T117" i="4"/>
  <c r="G114" i="17" s="1"/>
  <c r="R120" i="4"/>
  <c r="E117" i="17" s="1"/>
  <c r="U116" i="4"/>
  <c r="H113" i="17" s="1"/>
  <c r="K657" i="4" l="1"/>
  <c r="I120" i="4"/>
  <c r="E658" i="4"/>
  <c r="J658" i="4" s="1"/>
  <c r="N118" i="4"/>
  <c r="H659" i="4"/>
  <c r="G659" i="4"/>
  <c r="S118" i="4"/>
  <c r="F115" i="17" s="1"/>
  <c r="T658" i="4"/>
  <c r="G655" i="17" s="1"/>
  <c r="R658" i="4"/>
  <c r="E655" i="17" s="1"/>
  <c r="P657" i="4"/>
  <c r="C659" i="4"/>
  <c r="S659" i="4" s="1"/>
  <c r="F656" i="17" s="1"/>
  <c r="D121" i="4"/>
  <c r="L121" i="4" s="1"/>
  <c r="I658" i="4"/>
  <c r="B660" i="4"/>
  <c r="D659" i="4"/>
  <c r="L659" i="4" s="1"/>
  <c r="M118" i="4"/>
  <c r="E120" i="4"/>
  <c r="J119" i="4"/>
  <c r="K119" i="4" s="1"/>
  <c r="C122" i="4"/>
  <c r="P119" i="4"/>
  <c r="T118" i="4"/>
  <c r="G115" i="17" s="1"/>
  <c r="U117" i="4"/>
  <c r="H114" i="17" s="1"/>
  <c r="R121" i="4"/>
  <c r="E118" i="17" s="1"/>
  <c r="K658" i="4" l="1"/>
  <c r="E659" i="4"/>
  <c r="J659" i="4" s="1"/>
  <c r="I121" i="4"/>
  <c r="N119" i="4"/>
  <c r="H660" i="4"/>
  <c r="G660" i="4"/>
  <c r="P658" i="4"/>
  <c r="S119" i="4"/>
  <c r="F116" i="17" s="1"/>
  <c r="T659" i="4"/>
  <c r="G656" i="17" s="1"/>
  <c r="R659" i="4"/>
  <c r="E656" i="17" s="1"/>
  <c r="C660" i="4"/>
  <c r="S660" i="4" s="1"/>
  <c r="F657" i="17" s="1"/>
  <c r="D122" i="4"/>
  <c r="L122" i="4" s="1"/>
  <c r="I659" i="4"/>
  <c r="B661" i="4"/>
  <c r="D660" i="4"/>
  <c r="L660" i="4" s="1"/>
  <c r="M119" i="4"/>
  <c r="E121" i="4"/>
  <c r="J120" i="4"/>
  <c r="K120" i="4" s="1"/>
  <c r="C123" i="4"/>
  <c r="P120" i="4"/>
  <c r="U118" i="4"/>
  <c r="H115" i="17" s="1"/>
  <c r="R122" i="4"/>
  <c r="E119" i="17" s="1"/>
  <c r="T119" i="4"/>
  <c r="G116" i="17" s="1"/>
  <c r="K659" i="4" l="1"/>
  <c r="E660" i="4"/>
  <c r="J660" i="4" s="1"/>
  <c r="I122" i="4"/>
  <c r="N120" i="4"/>
  <c r="H661" i="4"/>
  <c r="G661" i="4"/>
  <c r="R660" i="4"/>
  <c r="E657" i="17" s="1"/>
  <c r="P659" i="4"/>
  <c r="S120" i="4"/>
  <c r="F117" i="17" s="1"/>
  <c r="T660" i="4"/>
  <c r="G657" i="17" s="1"/>
  <c r="C661" i="4"/>
  <c r="S661" i="4" s="1"/>
  <c r="F658" i="17" s="1"/>
  <c r="D123" i="4"/>
  <c r="L123" i="4" s="1"/>
  <c r="I660" i="4"/>
  <c r="B662" i="4"/>
  <c r="D661" i="4"/>
  <c r="L661" i="4" s="1"/>
  <c r="M120" i="4"/>
  <c r="E122" i="4"/>
  <c r="J121" i="4"/>
  <c r="K121" i="4" s="1"/>
  <c r="C124" i="4"/>
  <c r="P121" i="4"/>
  <c r="T120" i="4"/>
  <c r="G117" i="17" s="1"/>
  <c r="R123" i="4"/>
  <c r="E120" i="17" s="1"/>
  <c r="U119" i="4"/>
  <c r="H116" i="17" s="1"/>
  <c r="P660" i="4" l="1"/>
  <c r="E661" i="4"/>
  <c r="J661" i="4" s="1"/>
  <c r="I123" i="4"/>
  <c r="N121" i="4"/>
  <c r="R661" i="4"/>
  <c r="E658" i="17" s="1"/>
  <c r="H662" i="4"/>
  <c r="G662" i="4"/>
  <c r="K660" i="4"/>
  <c r="C662" i="4"/>
  <c r="S662" i="4" s="1"/>
  <c r="F659" i="17" s="1"/>
  <c r="T661" i="4"/>
  <c r="G658" i="17" s="1"/>
  <c r="S121" i="4"/>
  <c r="F118" i="17" s="1"/>
  <c r="D124" i="4"/>
  <c r="L124" i="4" s="1"/>
  <c r="I661" i="4"/>
  <c r="B663" i="4"/>
  <c r="D662" i="4"/>
  <c r="L662" i="4" s="1"/>
  <c r="M121" i="4"/>
  <c r="E123" i="4"/>
  <c r="C125" i="4"/>
  <c r="J122" i="4"/>
  <c r="K122" i="4" s="1"/>
  <c r="P122" i="4"/>
  <c r="T121" i="4"/>
  <c r="G118" i="17" s="1"/>
  <c r="R124" i="4"/>
  <c r="E121" i="17" s="1"/>
  <c r="K661" i="4" l="1"/>
  <c r="E662" i="4"/>
  <c r="J662" i="4" s="1"/>
  <c r="I124" i="4"/>
  <c r="N122" i="4"/>
  <c r="T662" i="4"/>
  <c r="G659" i="17" s="1"/>
  <c r="H663" i="4"/>
  <c r="G663" i="4"/>
  <c r="R662" i="4"/>
  <c r="E659" i="17" s="1"/>
  <c r="S122" i="4"/>
  <c r="F119" i="17" s="1"/>
  <c r="C663" i="4"/>
  <c r="S663" i="4" s="1"/>
  <c r="F660" i="17" s="1"/>
  <c r="D125" i="4"/>
  <c r="L125" i="4" s="1"/>
  <c r="P661" i="4"/>
  <c r="I662" i="4"/>
  <c r="B664" i="4"/>
  <c r="G664" i="4" s="1"/>
  <c r="D663" i="4"/>
  <c r="L663" i="4" s="1"/>
  <c r="M122" i="4"/>
  <c r="E124" i="4"/>
  <c r="C126" i="4"/>
  <c r="J123" i="4"/>
  <c r="K123" i="4" s="1"/>
  <c r="P123" i="4"/>
  <c r="U121" i="4"/>
  <c r="H118" i="17" s="1"/>
  <c r="R125" i="4"/>
  <c r="E122" i="17" s="1"/>
  <c r="U120" i="4"/>
  <c r="H117" i="17" s="1"/>
  <c r="T122" i="4"/>
  <c r="G119" i="17" s="1"/>
  <c r="P662" i="4" l="1"/>
  <c r="E663" i="4"/>
  <c r="J663" i="4" s="1"/>
  <c r="I125" i="4"/>
  <c r="N123" i="4"/>
  <c r="R663" i="4"/>
  <c r="E660" i="17" s="1"/>
  <c r="T663" i="4"/>
  <c r="G660" i="17" s="1"/>
  <c r="K662" i="4"/>
  <c r="S123" i="4"/>
  <c r="F120" i="17" s="1"/>
  <c r="C664" i="4"/>
  <c r="S664" i="4" s="1"/>
  <c r="F661" i="17" s="1"/>
  <c r="H664" i="4"/>
  <c r="D126" i="4"/>
  <c r="L126" i="4" s="1"/>
  <c r="I663" i="4"/>
  <c r="B665" i="4"/>
  <c r="D664" i="4"/>
  <c r="L664" i="4" s="1"/>
  <c r="M123" i="4"/>
  <c r="E125" i="4"/>
  <c r="J124" i="4"/>
  <c r="K124" i="4" s="1"/>
  <c r="C127" i="4"/>
  <c r="P124" i="4"/>
  <c r="T123" i="4"/>
  <c r="G120" i="17" s="1"/>
  <c r="R126" i="4"/>
  <c r="E123" i="17" s="1"/>
  <c r="P663" i="4" l="1"/>
  <c r="I126" i="4"/>
  <c r="E664" i="4"/>
  <c r="J664" i="4" s="1"/>
  <c r="N124" i="4"/>
  <c r="H665" i="4"/>
  <c r="G665" i="4"/>
  <c r="K663" i="4"/>
  <c r="S124" i="4"/>
  <c r="F121" i="17" s="1"/>
  <c r="R664" i="4"/>
  <c r="E661" i="17" s="1"/>
  <c r="T664" i="4"/>
  <c r="G661" i="17" s="1"/>
  <c r="C665" i="4"/>
  <c r="S665" i="4" s="1"/>
  <c r="F662" i="17" s="1"/>
  <c r="D127" i="4"/>
  <c r="L127" i="4" s="1"/>
  <c r="I664" i="4"/>
  <c r="B666" i="4"/>
  <c r="D665" i="4"/>
  <c r="L665" i="4" s="1"/>
  <c r="M124" i="4"/>
  <c r="E126" i="4"/>
  <c r="C128" i="4"/>
  <c r="J125" i="4"/>
  <c r="K125" i="4" s="1"/>
  <c r="P125" i="4"/>
  <c r="T124" i="4"/>
  <c r="G121" i="17" s="1"/>
  <c r="U123" i="4"/>
  <c r="H120" i="17" s="1"/>
  <c r="U122" i="4"/>
  <c r="H119" i="17" s="1"/>
  <c r="R127" i="4"/>
  <c r="E124" i="17" s="1"/>
  <c r="P664" i="4" l="1"/>
  <c r="E665" i="4"/>
  <c r="J665" i="4" s="1"/>
  <c r="I127" i="4"/>
  <c r="N125" i="4"/>
  <c r="H666" i="4"/>
  <c r="G666" i="4"/>
  <c r="C666" i="4"/>
  <c r="S666" i="4" s="1"/>
  <c r="F663" i="17" s="1"/>
  <c r="R665" i="4"/>
  <c r="E662" i="17" s="1"/>
  <c r="S125" i="4"/>
  <c r="F122" i="17" s="1"/>
  <c r="T665" i="4"/>
  <c r="G662" i="17" s="1"/>
  <c r="K664" i="4"/>
  <c r="D128" i="4"/>
  <c r="L128" i="4" s="1"/>
  <c r="I665" i="4"/>
  <c r="B667" i="4"/>
  <c r="D666" i="4"/>
  <c r="L666" i="4" s="1"/>
  <c r="M125" i="4"/>
  <c r="E127" i="4"/>
  <c r="J126" i="4"/>
  <c r="K126" i="4" s="1"/>
  <c r="C129" i="4"/>
  <c r="P126" i="4"/>
  <c r="T125" i="4"/>
  <c r="G122" i="17" s="1"/>
  <c r="R128" i="4"/>
  <c r="E125" i="17" s="1"/>
  <c r="U124" i="4"/>
  <c r="H121" i="17" s="1"/>
  <c r="P665" i="4" l="1"/>
  <c r="E666" i="4"/>
  <c r="J666" i="4" s="1"/>
  <c r="I128" i="4"/>
  <c r="N126" i="4"/>
  <c r="R666" i="4"/>
  <c r="E663" i="17" s="1"/>
  <c r="H667" i="4"/>
  <c r="G667" i="4"/>
  <c r="T666" i="4"/>
  <c r="G663" i="17" s="1"/>
  <c r="K665" i="4"/>
  <c r="S126" i="4"/>
  <c r="F123" i="17" s="1"/>
  <c r="C667" i="4"/>
  <c r="S667" i="4" s="1"/>
  <c r="F664" i="17" s="1"/>
  <c r="D129" i="4"/>
  <c r="L129" i="4" s="1"/>
  <c r="I666" i="4"/>
  <c r="B668" i="4"/>
  <c r="D667" i="4"/>
  <c r="L667" i="4" s="1"/>
  <c r="M126" i="4"/>
  <c r="E128" i="4"/>
  <c r="J127" i="4"/>
  <c r="K127" i="4" s="1"/>
  <c r="C130" i="4"/>
  <c r="P127" i="4"/>
  <c r="U125" i="4"/>
  <c r="H122" i="17" s="1"/>
  <c r="T126" i="4"/>
  <c r="G123" i="17" s="1"/>
  <c r="R129" i="4"/>
  <c r="E126" i="17" s="1"/>
  <c r="K666" i="4" l="1"/>
  <c r="E667" i="4"/>
  <c r="J667" i="4" s="1"/>
  <c r="I129" i="4"/>
  <c r="N127" i="4"/>
  <c r="H668" i="4"/>
  <c r="G668" i="4"/>
  <c r="R667" i="4"/>
  <c r="E664" i="17" s="1"/>
  <c r="T667" i="4"/>
  <c r="G664" i="17" s="1"/>
  <c r="C668" i="4"/>
  <c r="S668" i="4" s="1"/>
  <c r="F665" i="17" s="1"/>
  <c r="S127" i="4"/>
  <c r="F124" i="17" s="1"/>
  <c r="P666" i="4"/>
  <c r="D130" i="4"/>
  <c r="L130" i="4" s="1"/>
  <c r="I667" i="4"/>
  <c r="B669" i="4"/>
  <c r="D668" i="4"/>
  <c r="L668" i="4" s="1"/>
  <c r="M127" i="4"/>
  <c r="E129" i="4"/>
  <c r="C131" i="4"/>
  <c r="J128" i="4"/>
  <c r="K128" i="4" s="1"/>
  <c r="P128" i="4"/>
  <c r="R130" i="4"/>
  <c r="E127" i="17" s="1"/>
  <c r="T127" i="4"/>
  <c r="G124" i="17" s="1"/>
  <c r="U126" i="4"/>
  <c r="H123" i="17" s="1"/>
  <c r="K667" i="4" l="1"/>
  <c r="E668" i="4"/>
  <c r="J668" i="4" s="1"/>
  <c r="I130" i="4"/>
  <c r="N128" i="4"/>
  <c r="H669" i="4"/>
  <c r="G669" i="4"/>
  <c r="T668" i="4"/>
  <c r="G665" i="17" s="1"/>
  <c r="R668" i="4"/>
  <c r="E665" i="17" s="1"/>
  <c r="S128" i="4"/>
  <c r="F125" i="17" s="1"/>
  <c r="C669" i="4"/>
  <c r="S669" i="4" s="1"/>
  <c r="F666" i="17" s="1"/>
  <c r="P667" i="4"/>
  <c r="D131" i="4"/>
  <c r="L131" i="4" s="1"/>
  <c r="I668" i="4"/>
  <c r="B670" i="4"/>
  <c r="D669" i="4"/>
  <c r="L669" i="4" s="1"/>
  <c r="M128" i="4"/>
  <c r="E130" i="4"/>
  <c r="J129" i="4"/>
  <c r="K129" i="4" s="1"/>
  <c r="C132" i="4"/>
  <c r="P129" i="4"/>
  <c r="T128" i="4"/>
  <c r="G125" i="17" s="1"/>
  <c r="R131" i="4"/>
  <c r="E128" i="17" s="1"/>
  <c r="P668" i="4" l="1"/>
  <c r="E669" i="4"/>
  <c r="J669" i="4" s="1"/>
  <c r="I131" i="4"/>
  <c r="N129" i="4"/>
  <c r="H670" i="4"/>
  <c r="G670" i="4"/>
  <c r="K668" i="4"/>
  <c r="S129" i="4"/>
  <c r="F126" i="17" s="1"/>
  <c r="R669" i="4"/>
  <c r="E666" i="17" s="1"/>
  <c r="C670" i="4"/>
  <c r="S670" i="4" s="1"/>
  <c r="F667" i="17" s="1"/>
  <c r="T669" i="4"/>
  <c r="G666" i="17" s="1"/>
  <c r="D132" i="4"/>
  <c r="L132" i="4" s="1"/>
  <c r="I669" i="4"/>
  <c r="B671" i="4"/>
  <c r="D670" i="4"/>
  <c r="L670" i="4" s="1"/>
  <c r="M129" i="4"/>
  <c r="E131" i="4"/>
  <c r="J130" i="4"/>
  <c r="K130" i="4" s="1"/>
  <c r="C133" i="4"/>
  <c r="P130" i="4"/>
  <c r="U128" i="4"/>
  <c r="H125" i="17" s="1"/>
  <c r="U127" i="4"/>
  <c r="H124" i="17" s="1"/>
  <c r="T129" i="4"/>
  <c r="G126" i="17" s="1"/>
  <c r="R132" i="4"/>
  <c r="E129" i="17" s="1"/>
  <c r="K669" i="4" l="1"/>
  <c r="E670" i="4"/>
  <c r="J670" i="4" s="1"/>
  <c r="I132" i="4"/>
  <c r="N130" i="4"/>
  <c r="H671" i="4"/>
  <c r="G671" i="4"/>
  <c r="T670" i="4"/>
  <c r="G667" i="17" s="1"/>
  <c r="R670" i="4"/>
  <c r="E667" i="17" s="1"/>
  <c r="S130" i="4"/>
  <c r="F127" i="17" s="1"/>
  <c r="P669" i="4"/>
  <c r="C671" i="4"/>
  <c r="S671" i="4" s="1"/>
  <c r="F668" i="17" s="1"/>
  <c r="D133" i="4"/>
  <c r="L133" i="4" s="1"/>
  <c r="I670" i="4"/>
  <c r="B672" i="4"/>
  <c r="D671" i="4"/>
  <c r="L671" i="4" s="1"/>
  <c r="M130" i="4"/>
  <c r="E132" i="4"/>
  <c r="J131" i="4"/>
  <c r="K131" i="4" s="1"/>
  <c r="C134" i="4"/>
  <c r="P131" i="4"/>
  <c r="T130" i="4"/>
  <c r="G127" i="17" s="1"/>
  <c r="U129" i="4"/>
  <c r="H126" i="17" s="1"/>
  <c r="R133" i="4"/>
  <c r="E130" i="17" s="1"/>
  <c r="K670" i="4" l="1"/>
  <c r="E671" i="4"/>
  <c r="J671" i="4" s="1"/>
  <c r="I133" i="4"/>
  <c r="N131" i="4"/>
  <c r="T671" i="4"/>
  <c r="G668" i="17" s="1"/>
  <c r="H672" i="4"/>
  <c r="G672" i="4"/>
  <c r="C672" i="4"/>
  <c r="S672" i="4" s="1"/>
  <c r="F669" i="17" s="1"/>
  <c r="S131" i="4"/>
  <c r="F128" i="17" s="1"/>
  <c r="R671" i="4"/>
  <c r="E668" i="17" s="1"/>
  <c r="D134" i="4"/>
  <c r="L134" i="4" s="1"/>
  <c r="P670" i="4"/>
  <c r="I671" i="4"/>
  <c r="B673" i="4"/>
  <c r="D672" i="4"/>
  <c r="L672" i="4" s="1"/>
  <c r="M131" i="4"/>
  <c r="E133" i="4"/>
  <c r="J132" i="4"/>
  <c r="K132" i="4" s="1"/>
  <c r="C135" i="4"/>
  <c r="P132" i="4"/>
  <c r="T131" i="4"/>
  <c r="G128" i="17" s="1"/>
  <c r="R134" i="4"/>
  <c r="E131" i="17" s="1"/>
  <c r="U130" i="4"/>
  <c r="H127" i="17" s="1"/>
  <c r="K671" i="4" l="1"/>
  <c r="E672" i="4"/>
  <c r="J672" i="4" s="1"/>
  <c r="I134" i="4"/>
  <c r="N132" i="4"/>
  <c r="H673" i="4"/>
  <c r="G673" i="4"/>
  <c r="T672" i="4"/>
  <c r="G669" i="17" s="1"/>
  <c r="R672" i="4"/>
  <c r="E669" i="17" s="1"/>
  <c r="S132" i="4"/>
  <c r="F129" i="17" s="1"/>
  <c r="C673" i="4"/>
  <c r="S673" i="4" s="1"/>
  <c r="F670" i="17" s="1"/>
  <c r="P671" i="4"/>
  <c r="D135" i="4"/>
  <c r="L135" i="4" s="1"/>
  <c r="I672" i="4"/>
  <c r="B674" i="4"/>
  <c r="D673" i="4"/>
  <c r="L673" i="4" s="1"/>
  <c r="M132" i="4"/>
  <c r="E134" i="4"/>
  <c r="C136" i="4"/>
  <c r="J133" i="4"/>
  <c r="K133" i="4" s="1"/>
  <c r="P133" i="4"/>
  <c r="T132" i="4"/>
  <c r="G129" i="17" s="1"/>
  <c r="R135" i="4"/>
  <c r="E132" i="17" s="1"/>
  <c r="K672" i="4" l="1"/>
  <c r="E673" i="4"/>
  <c r="J673" i="4" s="1"/>
  <c r="I135" i="4"/>
  <c r="N133" i="4"/>
  <c r="H674" i="4"/>
  <c r="G674" i="4"/>
  <c r="S133" i="4"/>
  <c r="F130" i="17" s="1"/>
  <c r="R673" i="4"/>
  <c r="E670" i="17" s="1"/>
  <c r="T673" i="4"/>
  <c r="G670" i="17" s="1"/>
  <c r="P672" i="4"/>
  <c r="C674" i="4"/>
  <c r="S674" i="4" s="1"/>
  <c r="F671" i="17" s="1"/>
  <c r="D136" i="4"/>
  <c r="L136" i="4" s="1"/>
  <c r="I673" i="4"/>
  <c r="B675" i="4"/>
  <c r="D674" i="4"/>
  <c r="L674" i="4" s="1"/>
  <c r="M133" i="4"/>
  <c r="E135" i="4"/>
  <c r="J134" i="4"/>
  <c r="K134" i="4" s="1"/>
  <c r="C137" i="4"/>
  <c r="P134" i="4"/>
  <c r="T133" i="4"/>
  <c r="G130" i="17" s="1"/>
  <c r="R136" i="4"/>
  <c r="E133" i="17" s="1"/>
  <c r="U131" i="4"/>
  <c r="H128" i="17" s="1"/>
  <c r="K673" i="4" l="1"/>
  <c r="E674" i="4"/>
  <c r="J674" i="4" s="1"/>
  <c r="I136" i="4"/>
  <c r="N134" i="4"/>
  <c r="H675" i="4"/>
  <c r="G675" i="4"/>
  <c r="S134" i="4"/>
  <c r="F131" i="17" s="1"/>
  <c r="T674" i="4"/>
  <c r="G671" i="17" s="1"/>
  <c r="R674" i="4"/>
  <c r="E671" i="17" s="1"/>
  <c r="C675" i="4"/>
  <c r="S675" i="4" s="1"/>
  <c r="F672" i="17" s="1"/>
  <c r="D137" i="4"/>
  <c r="L137" i="4" s="1"/>
  <c r="P673" i="4"/>
  <c r="I674" i="4"/>
  <c r="B676" i="4"/>
  <c r="G676" i="4" s="1"/>
  <c r="D675" i="4"/>
  <c r="L675" i="4" s="1"/>
  <c r="M134" i="4"/>
  <c r="E136" i="4"/>
  <c r="J135" i="4"/>
  <c r="K135" i="4" s="1"/>
  <c r="C138" i="4"/>
  <c r="P135" i="4"/>
  <c r="T134" i="4"/>
  <c r="G131" i="17" s="1"/>
  <c r="U133" i="4"/>
  <c r="H130" i="17" s="1"/>
  <c r="R137" i="4"/>
  <c r="E134" i="17" s="1"/>
  <c r="U132" i="4"/>
  <c r="H129" i="17" s="1"/>
  <c r="P674" i="4" l="1"/>
  <c r="E675" i="4"/>
  <c r="J675" i="4" s="1"/>
  <c r="I137" i="4"/>
  <c r="N135" i="4"/>
  <c r="K674" i="4"/>
  <c r="S135" i="4"/>
  <c r="F132" i="17" s="1"/>
  <c r="R675" i="4"/>
  <c r="E672" i="17" s="1"/>
  <c r="T675" i="4"/>
  <c r="G672" i="17" s="1"/>
  <c r="C676" i="4"/>
  <c r="S676" i="4" s="1"/>
  <c r="F673" i="17" s="1"/>
  <c r="H676" i="4"/>
  <c r="D138" i="4"/>
  <c r="L138" i="4" s="1"/>
  <c r="I675" i="4"/>
  <c r="B677" i="4"/>
  <c r="G677" i="4" s="1"/>
  <c r="D676" i="4"/>
  <c r="L676" i="4" s="1"/>
  <c r="M135" i="4"/>
  <c r="E137" i="4"/>
  <c r="J136" i="4"/>
  <c r="K136" i="4" s="1"/>
  <c r="C139" i="4"/>
  <c r="P136" i="4"/>
  <c r="R138" i="4"/>
  <c r="E135" i="17" s="1"/>
  <c r="T135" i="4"/>
  <c r="G132" i="17" s="1"/>
  <c r="K675" i="4" l="1"/>
  <c r="I138" i="4"/>
  <c r="E676" i="4"/>
  <c r="J676" i="4" s="1"/>
  <c r="N136" i="4"/>
  <c r="T676" i="4"/>
  <c r="G673" i="17" s="1"/>
  <c r="S136" i="4"/>
  <c r="F133" i="17" s="1"/>
  <c r="R676" i="4"/>
  <c r="E673" i="17" s="1"/>
  <c r="C677" i="4"/>
  <c r="S677" i="4" s="1"/>
  <c r="F674" i="17" s="1"/>
  <c r="H677" i="4"/>
  <c r="P675" i="4"/>
  <c r="D139" i="4"/>
  <c r="L139" i="4" s="1"/>
  <c r="I676" i="4"/>
  <c r="B678" i="4"/>
  <c r="G678" i="4" s="1"/>
  <c r="D677" i="4"/>
  <c r="L677" i="4" s="1"/>
  <c r="M136" i="4"/>
  <c r="E138" i="4"/>
  <c r="C140" i="4"/>
  <c r="J137" i="4"/>
  <c r="K137" i="4" s="1"/>
  <c r="P137" i="4"/>
  <c r="U135" i="4"/>
  <c r="H132" i="17" s="1"/>
  <c r="R139" i="4"/>
  <c r="E136" i="17" s="1"/>
  <c r="U134" i="4"/>
  <c r="H131" i="17" s="1"/>
  <c r="T136" i="4"/>
  <c r="G133" i="17" s="1"/>
  <c r="P676" i="4" l="1"/>
  <c r="I139" i="4"/>
  <c r="E677" i="4"/>
  <c r="J677" i="4" s="1"/>
  <c r="N137" i="4"/>
  <c r="S137" i="4"/>
  <c r="F134" i="17" s="1"/>
  <c r="K676" i="4"/>
  <c r="T677" i="4"/>
  <c r="G674" i="17" s="1"/>
  <c r="R677" i="4"/>
  <c r="E674" i="17" s="1"/>
  <c r="C678" i="4"/>
  <c r="S678" i="4" s="1"/>
  <c r="F675" i="17" s="1"/>
  <c r="H678" i="4"/>
  <c r="D140" i="4"/>
  <c r="L140" i="4" s="1"/>
  <c r="I677" i="4"/>
  <c r="B679" i="4"/>
  <c r="D678" i="4"/>
  <c r="L678" i="4" s="1"/>
  <c r="M137" i="4"/>
  <c r="E139" i="4"/>
  <c r="J138" i="4"/>
  <c r="K138" i="4" s="1"/>
  <c r="C141" i="4"/>
  <c r="P138" i="4"/>
  <c r="T137" i="4"/>
  <c r="G134" i="17" s="1"/>
  <c r="U136" i="4"/>
  <c r="H133" i="17" s="1"/>
  <c r="R140" i="4"/>
  <c r="E137" i="17" s="1"/>
  <c r="K677" i="4" l="1"/>
  <c r="E678" i="4"/>
  <c r="J678" i="4" s="1"/>
  <c r="I140" i="4"/>
  <c r="N138" i="4"/>
  <c r="H679" i="4"/>
  <c r="G679" i="4"/>
  <c r="R678" i="4"/>
  <c r="E675" i="17" s="1"/>
  <c r="S138" i="4"/>
  <c r="F135" i="17" s="1"/>
  <c r="T678" i="4"/>
  <c r="G675" i="17" s="1"/>
  <c r="P677" i="4"/>
  <c r="C679" i="4"/>
  <c r="S679" i="4" s="1"/>
  <c r="F676" i="17" s="1"/>
  <c r="D141" i="4"/>
  <c r="L141" i="4" s="1"/>
  <c r="I678" i="4"/>
  <c r="B680" i="4"/>
  <c r="D679" i="4"/>
  <c r="L679" i="4" s="1"/>
  <c r="M138" i="4"/>
  <c r="E140" i="4"/>
  <c r="J139" i="4"/>
  <c r="K139" i="4" s="1"/>
  <c r="C142" i="4"/>
  <c r="P139" i="4"/>
  <c r="T138" i="4"/>
  <c r="G135" i="17" s="1"/>
  <c r="U137" i="4"/>
  <c r="H134" i="17" s="1"/>
  <c r="R141" i="4"/>
  <c r="E138" i="17" s="1"/>
  <c r="P678" i="4" l="1"/>
  <c r="E679" i="4"/>
  <c r="J679" i="4" s="1"/>
  <c r="I141" i="4"/>
  <c r="N139" i="4"/>
  <c r="H680" i="4"/>
  <c r="G680" i="4"/>
  <c r="K678" i="4"/>
  <c r="R679" i="4"/>
  <c r="E676" i="17" s="1"/>
  <c r="S139" i="4"/>
  <c r="F136" i="17" s="1"/>
  <c r="T679" i="4"/>
  <c r="G676" i="17" s="1"/>
  <c r="C680" i="4"/>
  <c r="S680" i="4" s="1"/>
  <c r="F677" i="17" s="1"/>
  <c r="D142" i="4"/>
  <c r="L142" i="4" s="1"/>
  <c r="I679" i="4"/>
  <c r="B681" i="4"/>
  <c r="D680" i="4"/>
  <c r="L680" i="4" s="1"/>
  <c r="M139" i="4"/>
  <c r="E141" i="4"/>
  <c r="C143" i="4"/>
  <c r="J140" i="4"/>
  <c r="K140" i="4" s="1"/>
  <c r="P140" i="4"/>
  <c r="T139" i="4"/>
  <c r="G136" i="17" s="1"/>
  <c r="R142" i="4"/>
  <c r="E139" i="17" s="1"/>
  <c r="K679" i="4" l="1"/>
  <c r="E680" i="4"/>
  <c r="J680" i="4" s="1"/>
  <c r="I142" i="4"/>
  <c r="N140" i="4"/>
  <c r="H681" i="4"/>
  <c r="G681" i="4"/>
  <c r="R680" i="4"/>
  <c r="E677" i="17" s="1"/>
  <c r="T680" i="4"/>
  <c r="G677" i="17" s="1"/>
  <c r="S140" i="4"/>
  <c r="F137" i="17" s="1"/>
  <c r="C681" i="4"/>
  <c r="S681" i="4" s="1"/>
  <c r="F678" i="17" s="1"/>
  <c r="P679" i="4"/>
  <c r="D143" i="4"/>
  <c r="L143" i="4" s="1"/>
  <c r="I680" i="4"/>
  <c r="B682" i="4"/>
  <c r="D681" i="4"/>
  <c r="L681" i="4" s="1"/>
  <c r="M140" i="4"/>
  <c r="E142" i="4"/>
  <c r="J141" i="4"/>
  <c r="K141" i="4" s="1"/>
  <c r="C144" i="4"/>
  <c r="P141" i="4"/>
  <c r="R143" i="4"/>
  <c r="E140" i="17" s="1"/>
  <c r="U138" i="4"/>
  <c r="H135" i="17" s="1"/>
  <c r="T140" i="4"/>
  <c r="G137" i="17" s="1"/>
  <c r="K680" i="4" l="1"/>
  <c r="E681" i="4"/>
  <c r="J681" i="4" s="1"/>
  <c r="I143" i="4"/>
  <c r="N141" i="4"/>
  <c r="H682" i="4"/>
  <c r="G682" i="4"/>
  <c r="T681" i="4"/>
  <c r="G678" i="17" s="1"/>
  <c r="R681" i="4"/>
  <c r="E678" i="17" s="1"/>
  <c r="P680" i="4"/>
  <c r="S141" i="4"/>
  <c r="F138" i="17" s="1"/>
  <c r="C682" i="4"/>
  <c r="S682" i="4" s="1"/>
  <c r="F679" i="17" s="1"/>
  <c r="D144" i="4"/>
  <c r="L144" i="4" s="1"/>
  <c r="I681" i="4"/>
  <c r="B683" i="4"/>
  <c r="D682" i="4"/>
  <c r="L682" i="4" s="1"/>
  <c r="M141" i="4"/>
  <c r="E143" i="4"/>
  <c r="C145" i="4"/>
  <c r="J142" i="4"/>
  <c r="K142" i="4" s="1"/>
  <c r="P142" i="4"/>
  <c r="T141" i="4"/>
  <c r="G138" i="17" s="1"/>
  <c r="R144" i="4"/>
  <c r="E141" i="17" s="1"/>
  <c r="U139" i="4"/>
  <c r="H136" i="17" s="1"/>
  <c r="P681" i="4" l="1"/>
  <c r="E682" i="4"/>
  <c r="J682" i="4" s="1"/>
  <c r="I144" i="4"/>
  <c r="N142" i="4"/>
  <c r="H683" i="4"/>
  <c r="G683" i="4"/>
  <c r="R682" i="4"/>
  <c r="E679" i="17" s="1"/>
  <c r="S142" i="4"/>
  <c r="F139" i="17" s="1"/>
  <c r="T682" i="4"/>
  <c r="G679" i="17" s="1"/>
  <c r="K681" i="4"/>
  <c r="C683" i="4"/>
  <c r="S683" i="4" s="1"/>
  <c r="F680" i="17" s="1"/>
  <c r="D145" i="4"/>
  <c r="L145" i="4" s="1"/>
  <c r="I682" i="4"/>
  <c r="B684" i="4"/>
  <c r="D683" i="4"/>
  <c r="L683" i="4" s="1"/>
  <c r="M142" i="4"/>
  <c r="E144" i="4"/>
  <c r="J143" i="4"/>
  <c r="K143" i="4" s="1"/>
  <c r="C146" i="4"/>
  <c r="P143" i="4"/>
  <c r="U141" i="4"/>
  <c r="H138" i="17" s="1"/>
  <c r="U140" i="4"/>
  <c r="H137" i="17" s="1"/>
  <c r="R145" i="4"/>
  <c r="E142" i="17" s="1"/>
  <c r="T142" i="4"/>
  <c r="G139" i="17" s="1"/>
  <c r="K682" i="4" l="1"/>
  <c r="E683" i="4"/>
  <c r="J683" i="4" s="1"/>
  <c r="I145" i="4"/>
  <c r="N143" i="4"/>
  <c r="R683" i="4"/>
  <c r="E680" i="17" s="1"/>
  <c r="T683" i="4"/>
  <c r="G680" i="17" s="1"/>
  <c r="H684" i="4"/>
  <c r="G684" i="4"/>
  <c r="S143" i="4"/>
  <c r="F140" i="17" s="1"/>
  <c r="P682" i="4"/>
  <c r="C684" i="4"/>
  <c r="S684" i="4" s="1"/>
  <c r="F681" i="17" s="1"/>
  <c r="D146" i="4"/>
  <c r="L146" i="4" s="1"/>
  <c r="I683" i="4"/>
  <c r="B685" i="4"/>
  <c r="D684" i="4"/>
  <c r="L684" i="4" s="1"/>
  <c r="M143" i="4"/>
  <c r="E145" i="4"/>
  <c r="J144" i="4"/>
  <c r="K144" i="4" s="1"/>
  <c r="C147" i="4"/>
  <c r="P144" i="4"/>
  <c r="T143" i="4"/>
  <c r="G140" i="17" s="1"/>
  <c r="R146" i="4"/>
  <c r="E143" i="17" s="1"/>
  <c r="U142" i="4"/>
  <c r="H139" i="17" s="1"/>
  <c r="K683" i="4" l="1"/>
  <c r="E684" i="4"/>
  <c r="J684" i="4" s="1"/>
  <c r="I146" i="4"/>
  <c r="N144" i="4"/>
  <c r="R684" i="4"/>
  <c r="E681" i="17" s="1"/>
  <c r="T684" i="4"/>
  <c r="G681" i="17" s="1"/>
  <c r="H685" i="4"/>
  <c r="G685" i="4"/>
  <c r="S144" i="4"/>
  <c r="F141" i="17" s="1"/>
  <c r="C685" i="4"/>
  <c r="S685" i="4" s="1"/>
  <c r="F682" i="17" s="1"/>
  <c r="D147" i="4"/>
  <c r="L147" i="4" s="1"/>
  <c r="P683" i="4"/>
  <c r="I684" i="4"/>
  <c r="B686" i="4"/>
  <c r="D685" i="4"/>
  <c r="L685" i="4" s="1"/>
  <c r="M144" i="4"/>
  <c r="E146" i="4"/>
  <c r="C148" i="4"/>
  <c r="J145" i="4"/>
  <c r="K145" i="4" s="1"/>
  <c r="P145" i="4"/>
  <c r="R147" i="4"/>
  <c r="E144" i="17" s="1"/>
  <c r="T144" i="4"/>
  <c r="G141" i="17" s="1"/>
  <c r="K684" i="4" l="1"/>
  <c r="T685" i="4"/>
  <c r="G682" i="17" s="1"/>
  <c r="E685" i="4"/>
  <c r="J685" i="4" s="1"/>
  <c r="I147" i="4"/>
  <c r="N145" i="4"/>
  <c r="R685" i="4"/>
  <c r="E682" i="17" s="1"/>
  <c r="H686" i="4"/>
  <c r="G686" i="4"/>
  <c r="P684" i="4"/>
  <c r="S145" i="4"/>
  <c r="F142" i="17" s="1"/>
  <c r="C686" i="4"/>
  <c r="S686" i="4" s="1"/>
  <c r="F683" i="17" s="1"/>
  <c r="D148" i="4"/>
  <c r="L148" i="4" s="1"/>
  <c r="I685" i="4"/>
  <c r="B687" i="4"/>
  <c r="D686" i="4"/>
  <c r="L686" i="4" s="1"/>
  <c r="M145" i="4"/>
  <c r="E147" i="4"/>
  <c r="J146" i="4"/>
  <c r="K146" i="4" s="1"/>
  <c r="C149" i="4"/>
  <c r="P146" i="4"/>
  <c r="U144" i="4"/>
  <c r="H141" i="17" s="1"/>
  <c r="U143" i="4"/>
  <c r="H140" i="17" s="1"/>
  <c r="R148" i="4"/>
  <c r="E145" i="17" s="1"/>
  <c r="T145" i="4"/>
  <c r="G142" i="17" s="1"/>
  <c r="K685" i="4" l="1"/>
  <c r="I148" i="4"/>
  <c r="E686" i="4"/>
  <c r="J686" i="4" s="1"/>
  <c r="N146" i="4"/>
  <c r="H687" i="4"/>
  <c r="G687" i="4"/>
  <c r="T686" i="4"/>
  <c r="G683" i="17" s="1"/>
  <c r="R686" i="4"/>
  <c r="E683" i="17" s="1"/>
  <c r="S146" i="4"/>
  <c r="F143" i="17" s="1"/>
  <c r="C687" i="4"/>
  <c r="S687" i="4" s="1"/>
  <c r="F684" i="17" s="1"/>
  <c r="D149" i="4"/>
  <c r="L149" i="4" s="1"/>
  <c r="P685" i="4"/>
  <c r="I686" i="4"/>
  <c r="B688" i="4"/>
  <c r="D687" i="4"/>
  <c r="L687" i="4" s="1"/>
  <c r="M146" i="4"/>
  <c r="E148" i="4"/>
  <c r="C150" i="4"/>
  <c r="J147" i="4"/>
  <c r="K147" i="4" s="1"/>
  <c r="P147" i="4"/>
  <c r="R149" i="4"/>
  <c r="E146" i="17" s="1"/>
  <c r="U145" i="4"/>
  <c r="H142" i="17" s="1"/>
  <c r="T146" i="4"/>
  <c r="G143" i="17" s="1"/>
  <c r="P686" i="4" l="1"/>
  <c r="I149" i="4"/>
  <c r="E687" i="4"/>
  <c r="J687" i="4" s="1"/>
  <c r="N147" i="4"/>
  <c r="H688" i="4"/>
  <c r="G688" i="4"/>
  <c r="S147" i="4"/>
  <c r="F144" i="17" s="1"/>
  <c r="R687" i="4"/>
  <c r="E684" i="17" s="1"/>
  <c r="T687" i="4"/>
  <c r="G684" i="17" s="1"/>
  <c r="K686" i="4"/>
  <c r="C688" i="4"/>
  <c r="S688" i="4" s="1"/>
  <c r="F685" i="17" s="1"/>
  <c r="D150" i="4"/>
  <c r="L150" i="4" s="1"/>
  <c r="I687" i="4"/>
  <c r="B689" i="4"/>
  <c r="D688" i="4"/>
  <c r="L688" i="4" s="1"/>
  <c r="M147" i="4"/>
  <c r="E149" i="4"/>
  <c r="J148" i="4"/>
  <c r="K148" i="4" s="1"/>
  <c r="C151" i="4"/>
  <c r="P148" i="4"/>
  <c r="T147" i="4"/>
  <c r="G144" i="17" s="1"/>
  <c r="R150" i="4"/>
  <c r="E147" i="17" s="1"/>
  <c r="E688" i="4" l="1"/>
  <c r="J688" i="4" s="1"/>
  <c r="I150" i="4"/>
  <c r="N148" i="4"/>
  <c r="R688" i="4"/>
  <c r="E685" i="17" s="1"/>
  <c r="H689" i="4"/>
  <c r="G689" i="4"/>
  <c r="S148" i="4"/>
  <c r="F145" i="17" s="1"/>
  <c r="T688" i="4"/>
  <c r="G685" i="17" s="1"/>
  <c r="C689" i="4"/>
  <c r="S689" i="4" s="1"/>
  <c r="F686" i="17" s="1"/>
  <c r="P687" i="4"/>
  <c r="D151" i="4"/>
  <c r="L151" i="4" s="1"/>
  <c r="K687" i="4"/>
  <c r="I688" i="4"/>
  <c r="B690" i="4"/>
  <c r="G690" i="4" s="1"/>
  <c r="D689" i="4"/>
  <c r="L689" i="4" s="1"/>
  <c r="M148" i="4"/>
  <c r="E150" i="4"/>
  <c r="J149" i="4"/>
  <c r="K149" i="4" s="1"/>
  <c r="C152" i="4"/>
  <c r="P149" i="4"/>
  <c r="R151" i="4"/>
  <c r="E148" i="17" s="1"/>
  <c r="T148" i="4"/>
  <c r="G145" i="17" s="1"/>
  <c r="U146" i="4"/>
  <c r="H143" i="17" s="1"/>
  <c r="K688" i="4" l="1"/>
  <c r="E689" i="4"/>
  <c r="J689" i="4" s="1"/>
  <c r="I151" i="4"/>
  <c r="N149" i="4"/>
  <c r="T689" i="4"/>
  <c r="G686" i="17" s="1"/>
  <c r="R689" i="4"/>
  <c r="E686" i="17" s="1"/>
  <c r="S149" i="4"/>
  <c r="F146" i="17" s="1"/>
  <c r="C690" i="4"/>
  <c r="S690" i="4" s="1"/>
  <c r="F687" i="17" s="1"/>
  <c r="H690" i="4"/>
  <c r="P688" i="4"/>
  <c r="D152" i="4"/>
  <c r="L152" i="4" s="1"/>
  <c r="I689" i="4"/>
  <c r="B691" i="4"/>
  <c r="G691" i="4" s="1"/>
  <c r="D690" i="4"/>
  <c r="L690" i="4" s="1"/>
  <c r="M149" i="4"/>
  <c r="E151" i="4"/>
  <c r="P150" i="4"/>
  <c r="C153" i="4"/>
  <c r="J150" i="4"/>
  <c r="K150" i="4" s="1"/>
  <c r="T149" i="4"/>
  <c r="G146" i="17" s="1"/>
  <c r="U148" i="4"/>
  <c r="H145" i="17" s="1"/>
  <c r="R152" i="4"/>
  <c r="E149" i="17" s="1"/>
  <c r="U147" i="4"/>
  <c r="H144" i="17" s="1"/>
  <c r="P689" i="4" l="1"/>
  <c r="I152" i="4"/>
  <c r="E690" i="4"/>
  <c r="J690" i="4" s="1"/>
  <c r="N150" i="4"/>
  <c r="K689" i="4"/>
  <c r="T690" i="4"/>
  <c r="G687" i="17" s="1"/>
  <c r="R690" i="4"/>
  <c r="E687" i="17" s="1"/>
  <c r="S150" i="4"/>
  <c r="F147" i="17" s="1"/>
  <c r="C691" i="4"/>
  <c r="S691" i="4" s="1"/>
  <c r="F688" i="17" s="1"/>
  <c r="H691" i="4"/>
  <c r="D153" i="4"/>
  <c r="L153" i="4" s="1"/>
  <c r="I690" i="4"/>
  <c r="B692" i="4"/>
  <c r="D691" i="4"/>
  <c r="L691" i="4" s="1"/>
  <c r="M150" i="4"/>
  <c r="E152" i="4"/>
  <c r="J151" i="4"/>
  <c r="K151" i="4" s="1"/>
  <c r="C154" i="4"/>
  <c r="P151" i="4"/>
  <c r="T150" i="4"/>
  <c r="G147" i="17" s="1"/>
  <c r="R153" i="4"/>
  <c r="E150" i="17" s="1"/>
  <c r="K690" i="4" l="1"/>
  <c r="E691" i="4"/>
  <c r="J691" i="4" s="1"/>
  <c r="I153" i="4"/>
  <c r="N151" i="4"/>
  <c r="R691" i="4"/>
  <c r="E688" i="17" s="1"/>
  <c r="H692" i="4"/>
  <c r="G692" i="4"/>
  <c r="T691" i="4"/>
  <c r="G688" i="17" s="1"/>
  <c r="S151" i="4"/>
  <c r="F148" i="17" s="1"/>
  <c r="P690" i="4"/>
  <c r="C692" i="4"/>
  <c r="S692" i="4" s="1"/>
  <c r="F689" i="17" s="1"/>
  <c r="D154" i="4"/>
  <c r="L154" i="4" s="1"/>
  <c r="I691" i="4"/>
  <c r="B693" i="4"/>
  <c r="D692" i="4"/>
  <c r="L692" i="4" s="1"/>
  <c r="M151" i="4"/>
  <c r="E153" i="4"/>
  <c r="J152" i="4"/>
  <c r="K152" i="4" s="1"/>
  <c r="C155" i="4"/>
  <c r="P152" i="4"/>
  <c r="R154" i="4"/>
  <c r="E151" i="17" s="1"/>
  <c r="T151" i="4"/>
  <c r="G148" i="17" s="1"/>
  <c r="U150" i="4"/>
  <c r="H147" i="17" s="1"/>
  <c r="U149" i="4"/>
  <c r="H146" i="17" s="1"/>
  <c r="K691" i="4" l="1"/>
  <c r="E692" i="4"/>
  <c r="J692" i="4" s="1"/>
  <c r="I154" i="4"/>
  <c r="N152" i="4"/>
  <c r="H693" i="4"/>
  <c r="G693" i="4"/>
  <c r="T692" i="4"/>
  <c r="G689" i="17" s="1"/>
  <c r="S152" i="4"/>
  <c r="F149" i="17" s="1"/>
  <c r="R692" i="4"/>
  <c r="E689" i="17" s="1"/>
  <c r="C693" i="4"/>
  <c r="S693" i="4" s="1"/>
  <c r="F690" i="17" s="1"/>
  <c r="P691" i="4"/>
  <c r="D155" i="4"/>
  <c r="L155" i="4" s="1"/>
  <c r="I692" i="4"/>
  <c r="B694" i="4"/>
  <c r="G694" i="4" s="1"/>
  <c r="D693" i="4"/>
  <c r="L693" i="4" s="1"/>
  <c r="M152" i="4"/>
  <c r="E154" i="4"/>
  <c r="C156" i="4"/>
  <c r="J153" i="4"/>
  <c r="K153" i="4" s="1"/>
  <c r="P153" i="4"/>
  <c r="T152" i="4"/>
  <c r="G149" i="17" s="1"/>
  <c r="U151" i="4"/>
  <c r="H148" i="17" s="1"/>
  <c r="R155" i="4"/>
  <c r="E152" i="17" s="1"/>
  <c r="K692" i="4" l="1"/>
  <c r="E693" i="4"/>
  <c r="J693" i="4" s="1"/>
  <c r="I155" i="4"/>
  <c r="N153" i="4"/>
  <c r="R693" i="4"/>
  <c r="E690" i="17" s="1"/>
  <c r="T693" i="4"/>
  <c r="G690" i="17" s="1"/>
  <c r="S153" i="4"/>
  <c r="F150" i="17" s="1"/>
  <c r="C694" i="4"/>
  <c r="S694" i="4" s="1"/>
  <c r="F691" i="17" s="1"/>
  <c r="H694" i="4"/>
  <c r="P692" i="4"/>
  <c r="D156" i="4"/>
  <c r="L156" i="4" s="1"/>
  <c r="I693" i="4"/>
  <c r="B695" i="4"/>
  <c r="D694" i="4"/>
  <c r="L694" i="4" s="1"/>
  <c r="M153" i="4"/>
  <c r="E155" i="4"/>
  <c r="C157" i="4"/>
  <c r="J154" i="4"/>
  <c r="K154" i="4" s="1"/>
  <c r="P154" i="4"/>
  <c r="T153" i="4"/>
  <c r="G150" i="17" s="1"/>
  <c r="R156" i="4"/>
  <c r="E153" i="17" s="1"/>
  <c r="K693" i="4" l="1"/>
  <c r="E694" i="4"/>
  <c r="J694" i="4" s="1"/>
  <c r="I156" i="4"/>
  <c r="N154" i="4"/>
  <c r="H695" i="4"/>
  <c r="G695" i="4"/>
  <c r="R694" i="4"/>
  <c r="E691" i="17" s="1"/>
  <c r="T694" i="4"/>
  <c r="G691" i="17" s="1"/>
  <c r="S154" i="4"/>
  <c r="F151" i="17" s="1"/>
  <c r="C695" i="4"/>
  <c r="S695" i="4" s="1"/>
  <c r="F692" i="17" s="1"/>
  <c r="D157" i="4"/>
  <c r="L157" i="4" s="1"/>
  <c r="P693" i="4"/>
  <c r="I694" i="4"/>
  <c r="B696" i="4"/>
  <c r="D695" i="4"/>
  <c r="L695" i="4" s="1"/>
  <c r="M154" i="4"/>
  <c r="E156" i="4"/>
  <c r="C158" i="4"/>
  <c r="J155" i="4"/>
  <c r="K155" i="4" s="1"/>
  <c r="P155" i="4"/>
  <c r="R157" i="4"/>
  <c r="E154" i="17" s="1"/>
  <c r="T154" i="4"/>
  <c r="G151" i="17" s="1"/>
  <c r="U152" i="4"/>
  <c r="H149" i="17" s="1"/>
  <c r="K694" i="4" l="1"/>
  <c r="E695" i="4"/>
  <c r="J695" i="4" s="1"/>
  <c r="I157" i="4"/>
  <c r="N155" i="4"/>
  <c r="H696" i="4"/>
  <c r="G696" i="4"/>
  <c r="T695" i="4"/>
  <c r="G692" i="17" s="1"/>
  <c r="R695" i="4"/>
  <c r="E692" i="17" s="1"/>
  <c r="C696" i="4"/>
  <c r="S696" i="4" s="1"/>
  <c r="F693" i="17" s="1"/>
  <c r="P694" i="4"/>
  <c r="S155" i="4"/>
  <c r="F152" i="17" s="1"/>
  <c r="D158" i="4"/>
  <c r="L158" i="4" s="1"/>
  <c r="I695" i="4"/>
  <c r="B697" i="4"/>
  <c r="D696" i="4"/>
  <c r="L696" i="4" s="1"/>
  <c r="M155" i="4"/>
  <c r="E157" i="4"/>
  <c r="J156" i="4"/>
  <c r="K156" i="4" s="1"/>
  <c r="C159" i="4"/>
  <c r="P156" i="4"/>
  <c r="T155" i="4"/>
  <c r="G152" i="17" s="1"/>
  <c r="R158" i="4"/>
  <c r="E155" i="17" s="1"/>
  <c r="U153" i="4"/>
  <c r="H150" i="17" s="1"/>
  <c r="K695" i="4" l="1"/>
  <c r="E696" i="4"/>
  <c r="J696" i="4" s="1"/>
  <c r="I158" i="4"/>
  <c r="N156" i="4"/>
  <c r="H697" i="4"/>
  <c r="G697" i="4"/>
  <c r="R696" i="4"/>
  <c r="E693" i="17" s="1"/>
  <c r="T696" i="4"/>
  <c r="G693" i="17" s="1"/>
  <c r="S156" i="4"/>
  <c r="F153" i="17" s="1"/>
  <c r="C697" i="4"/>
  <c r="S697" i="4" s="1"/>
  <c r="F694" i="17" s="1"/>
  <c r="D159" i="4"/>
  <c r="L159" i="4" s="1"/>
  <c r="P695" i="4"/>
  <c r="I696" i="4"/>
  <c r="B698" i="4"/>
  <c r="D697" i="4"/>
  <c r="L697" i="4" s="1"/>
  <c r="M156" i="4"/>
  <c r="E158" i="4"/>
  <c r="C160" i="4"/>
  <c r="J157" i="4"/>
  <c r="K157" i="4" s="1"/>
  <c r="P157" i="4"/>
  <c r="T156" i="4"/>
  <c r="G153" i="17" s="1"/>
  <c r="R159" i="4"/>
  <c r="E156" i="17" s="1"/>
  <c r="U154" i="4"/>
  <c r="H151" i="17" s="1"/>
  <c r="K696" i="4" l="1"/>
  <c r="E697" i="4"/>
  <c r="J697" i="4" s="1"/>
  <c r="I159" i="4"/>
  <c r="N157" i="4"/>
  <c r="H698" i="4"/>
  <c r="G698" i="4"/>
  <c r="R697" i="4"/>
  <c r="E694" i="17" s="1"/>
  <c r="T697" i="4"/>
  <c r="G694" i="17" s="1"/>
  <c r="S157" i="4"/>
  <c r="F154" i="17" s="1"/>
  <c r="P696" i="4"/>
  <c r="C698" i="4"/>
  <c r="S698" i="4" s="1"/>
  <c r="F695" i="17" s="1"/>
  <c r="D160" i="4"/>
  <c r="L160" i="4" s="1"/>
  <c r="I697" i="4"/>
  <c r="B699" i="4"/>
  <c r="G699" i="4" s="1"/>
  <c r="D698" i="4"/>
  <c r="L698" i="4" s="1"/>
  <c r="M157" i="4"/>
  <c r="E159" i="4"/>
  <c r="C161" i="4"/>
  <c r="J158" i="4"/>
  <c r="K158" i="4" s="1"/>
  <c r="P158" i="4"/>
  <c r="R160" i="4"/>
  <c r="E157" i="17" s="1"/>
  <c r="U156" i="4"/>
  <c r="H153" i="17" s="1"/>
  <c r="T157" i="4"/>
  <c r="G154" i="17" s="1"/>
  <c r="U155" i="4"/>
  <c r="H152" i="17" s="1"/>
  <c r="K697" i="4" l="1"/>
  <c r="E698" i="4"/>
  <c r="J698" i="4" s="1"/>
  <c r="I160" i="4"/>
  <c r="N158" i="4"/>
  <c r="T698" i="4"/>
  <c r="G695" i="17" s="1"/>
  <c r="R698" i="4"/>
  <c r="E695" i="17" s="1"/>
  <c r="S158" i="4"/>
  <c r="F155" i="17" s="1"/>
  <c r="C699" i="4"/>
  <c r="S699" i="4" s="1"/>
  <c r="F696" i="17" s="1"/>
  <c r="H699" i="4"/>
  <c r="P697" i="4"/>
  <c r="D161" i="4"/>
  <c r="L161" i="4" s="1"/>
  <c r="I698" i="4"/>
  <c r="B700" i="4"/>
  <c r="D699" i="4"/>
  <c r="L699" i="4" s="1"/>
  <c r="M158" i="4"/>
  <c r="E160" i="4"/>
  <c r="J159" i="4"/>
  <c r="K159" i="4" s="1"/>
  <c r="C162" i="4"/>
  <c r="P159" i="4"/>
  <c r="T158" i="4"/>
  <c r="G155" i="17" s="1"/>
  <c r="U157" i="4"/>
  <c r="H154" i="17" s="1"/>
  <c r="R161" i="4"/>
  <c r="E158" i="17" s="1"/>
  <c r="K698" i="4" l="1"/>
  <c r="E699" i="4"/>
  <c r="J699" i="4" s="1"/>
  <c r="I161" i="4"/>
  <c r="N159" i="4"/>
  <c r="H700" i="4"/>
  <c r="G700" i="4"/>
  <c r="T699" i="4"/>
  <c r="G696" i="17" s="1"/>
  <c r="R699" i="4"/>
  <c r="E696" i="17" s="1"/>
  <c r="S159" i="4"/>
  <c r="F156" i="17" s="1"/>
  <c r="P698" i="4"/>
  <c r="C700" i="4"/>
  <c r="S700" i="4" s="1"/>
  <c r="F697" i="17" s="1"/>
  <c r="D162" i="4"/>
  <c r="L162" i="4" s="1"/>
  <c r="I699" i="4"/>
  <c r="B701" i="4"/>
  <c r="D700" i="4"/>
  <c r="L700" i="4" s="1"/>
  <c r="M159" i="4"/>
  <c r="E161" i="4"/>
  <c r="J160" i="4"/>
  <c r="K160" i="4" s="1"/>
  <c r="C163" i="4"/>
  <c r="P160" i="4"/>
  <c r="R162" i="4"/>
  <c r="E159" i="17" s="1"/>
  <c r="T159" i="4"/>
  <c r="G156" i="17" s="1"/>
  <c r="U158" i="4"/>
  <c r="H155" i="17" s="1"/>
  <c r="P699" i="4" l="1"/>
  <c r="E700" i="4"/>
  <c r="J700" i="4" s="1"/>
  <c r="I162" i="4"/>
  <c r="N160" i="4"/>
  <c r="H701" i="4"/>
  <c r="G701" i="4"/>
  <c r="K699" i="4"/>
  <c r="S160" i="4"/>
  <c r="F157" i="17" s="1"/>
  <c r="T700" i="4"/>
  <c r="G697" i="17" s="1"/>
  <c r="R700" i="4"/>
  <c r="E697" i="17" s="1"/>
  <c r="C701" i="4"/>
  <c r="S701" i="4" s="1"/>
  <c r="F698" i="17" s="1"/>
  <c r="D163" i="4"/>
  <c r="L163" i="4" s="1"/>
  <c r="I700" i="4"/>
  <c r="B702" i="4"/>
  <c r="D701" i="4"/>
  <c r="L701" i="4" s="1"/>
  <c r="M160" i="4"/>
  <c r="E162" i="4"/>
  <c r="J161" i="4"/>
  <c r="K161" i="4" s="1"/>
  <c r="C164" i="4"/>
  <c r="P161" i="4"/>
  <c r="U159" i="4"/>
  <c r="H156" i="17" s="1"/>
  <c r="T160" i="4"/>
  <c r="G157" i="17" s="1"/>
  <c r="R163" i="4"/>
  <c r="E160" i="17" s="1"/>
  <c r="K700" i="4" l="1"/>
  <c r="E701" i="4"/>
  <c r="J701" i="4" s="1"/>
  <c r="I163" i="4"/>
  <c r="N161" i="4"/>
  <c r="H702" i="4"/>
  <c r="G702" i="4"/>
  <c r="T701" i="4"/>
  <c r="G698" i="17" s="1"/>
  <c r="S161" i="4"/>
  <c r="F158" i="17" s="1"/>
  <c r="R701" i="4"/>
  <c r="E698" i="17" s="1"/>
  <c r="P700" i="4"/>
  <c r="C702" i="4"/>
  <c r="S702" i="4" s="1"/>
  <c r="F699" i="17" s="1"/>
  <c r="D164" i="4"/>
  <c r="L164" i="4" s="1"/>
  <c r="I701" i="4"/>
  <c r="B703" i="4"/>
  <c r="D702" i="4"/>
  <c r="L702" i="4" s="1"/>
  <c r="M161" i="4"/>
  <c r="E163" i="4"/>
  <c r="C165" i="4"/>
  <c r="J162" i="4"/>
  <c r="K162" i="4" s="1"/>
  <c r="P162" i="4"/>
  <c r="T161" i="4"/>
  <c r="G158" i="17" s="1"/>
  <c r="R164" i="4"/>
  <c r="E161" i="17" s="1"/>
  <c r="U160" i="4"/>
  <c r="H157" i="17" s="1"/>
  <c r="K701" i="4" l="1"/>
  <c r="E702" i="4"/>
  <c r="J702" i="4" s="1"/>
  <c r="I164" i="4"/>
  <c r="N162" i="4"/>
  <c r="H703" i="4"/>
  <c r="G703" i="4"/>
  <c r="R702" i="4"/>
  <c r="E699" i="17" s="1"/>
  <c r="C703" i="4"/>
  <c r="S703" i="4" s="1"/>
  <c r="F700" i="17" s="1"/>
  <c r="T702" i="4"/>
  <c r="G699" i="17" s="1"/>
  <c r="S162" i="4"/>
  <c r="F159" i="17" s="1"/>
  <c r="D703" i="4"/>
  <c r="L703" i="4" s="1"/>
  <c r="D165" i="4"/>
  <c r="L165" i="4" s="1"/>
  <c r="P701" i="4"/>
  <c r="I702" i="4"/>
  <c r="M162" i="4"/>
  <c r="E164" i="4"/>
  <c r="C166" i="4"/>
  <c r="J163" i="4"/>
  <c r="K163" i="4" s="1"/>
  <c r="P163" i="4"/>
  <c r="T162" i="4"/>
  <c r="G159" i="17" s="1"/>
  <c r="R165" i="4"/>
  <c r="E162" i="17" s="1"/>
  <c r="U161" i="4"/>
  <c r="H158" i="17" s="1"/>
  <c r="P702" i="4" l="1"/>
  <c r="I165" i="4"/>
  <c r="N163" i="4"/>
  <c r="E703" i="4"/>
  <c r="J703" i="4" s="1"/>
  <c r="T703" i="4"/>
  <c r="G700" i="17" s="1"/>
  <c r="R703" i="4"/>
  <c r="E700" i="17" s="1"/>
  <c r="K702" i="4"/>
  <c r="I703" i="4"/>
  <c r="S163" i="4"/>
  <c r="F160" i="17" s="1"/>
  <c r="D166" i="4"/>
  <c r="L166" i="4" s="1"/>
  <c r="M163" i="4"/>
  <c r="E165" i="4"/>
  <c r="J164" i="4"/>
  <c r="K164" i="4" s="1"/>
  <c r="C167" i="4"/>
  <c r="P164" i="4"/>
  <c r="R166" i="4"/>
  <c r="E163" i="17" s="1"/>
  <c r="T163" i="4"/>
  <c r="G160" i="17" s="1"/>
  <c r="U162" i="4"/>
  <c r="H159" i="17" s="1"/>
  <c r="I166" i="4" l="1"/>
  <c r="N164" i="4"/>
  <c r="K703" i="4"/>
  <c r="P703" i="4"/>
  <c r="S164" i="4"/>
  <c r="F161" i="17" s="1"/>
  <c r="D167" i="4"/>
  <c r="L167" i="4" s="1"/>
  <c r="M164" i="4"/>
  <c r="E166" i="4"/>
  <c r="C168" i="4"/>
  <c r="J165" i="4"/>
  <c r="K165" i="4" s="1"/>
  <c r="P165" i="4"/>
  <c r="R167" i="4"/>
  <c r="E164" i="17" s="1"/>
  <c r="T164" i="4"/>
  <c r="G161" i="17" s="1"/>
  <c r="I167" i="4" l="1"/>
  <c r="N165" i="4"/>
  <c r="S165" i="4"/>
  <c r="F162" i="17" s="1"/>
  <c r="D168" i="4"/>
  <c r="L168" i="4" s="1"/>
  <c r="M165" i="4"/>
  <c r="E167" i="4"/>
  <c r="J166" i="4"/>
  <c r="K166" i="4" s="1"/>
  <c r="C169" i="4"/>
  <c r="P166" i="4"/>
  <c r="R168" i="4"/>
  <c r="E165" i="17" s="1"/>
  <c r="T165" i="4"/>
  <c r="G162" i="17" s="1"/>
  <c r="U163" i="4"/>
  <c r="H160" i="17" s="1"/>
  <c r="I168" i="4" l="1"/>
  <c r="N166" i="4"/>
  <c r="S166" i="4"/>
  <c r="F163" i="17" s="1"/>
  <c r="D169" i="4"/>
  <c r="L169" i="4" s="1"/>
  <c r="M166" i="4"/>
  <c r="E168" i="4"/>
  <c r="J167" i="4"/>
  <c r="K167" i="4" s="1"/>
  <c r="C170" i="4"/>
  <c r="P167" i="4"/>
  <c r="T166" i="4"/>
  <c r="G163" i="17" s="1"/>
  <c r="R169" i="4"/>
  <c r="E166" i="17" s="1"/>
  <c r="U164" i="4"/>
  <c r="H161" i="17" s="1"/>
  <c r="I169" i="4" l="1"/>
  <c r="N167" i="4"/>
  <c r="S167" i="4"/>
  <c r="F164" i="17" s="1"/>
  <c r="D170" i="4"/>
  <c r="L170" i="4" s="1"/>
  <c r="M167" i="4"/>
  <c r="E169" i="4"/>
  <c r="C171" i="4"/>
  <c r="J168" i="4"/>
  <c r="K168" i="4" s="1"/>
  <c r="P168" i="4"/>
  <c r="T167" i="4"/>
  <c r="G164" i="17" s="1"/>
  <c r="R170" i="4"/>
  <c r="E167" i="17" s="1"/>
  <c r="U165" i="4"/>
  <c r="H162" i="17" s="1"/>
  <c r="I170" i="4" l="1"/>
  <c r="N168" i="4"/>
  <c r="S168" i="4"/>
  <c r="F165" i="17" s="1"/>
  <c r="D171" i="4"/>
  <c r="L171" i="4" s="1"/>
  <c r="M168" i="4"/>
  <c r="E170" i="4"/>
  <c r="J169" i="4"/>
  <c r="K169" i="4" s="1"/>
  <c r="C172" i="4"/>
  <c r="P169" i="4"/>
  <c r="R171" i="4"/>
  <c r="E168" i="17" s="1"/>
  <c r="U167" i="4"/>
  <c r="H164" i="17" s="1"/>
  <c r="U166" i="4"/>
  <c r="H163" i="17" s="1"/>
  <c r="T168" i="4"/>
  <c r="G165" i="17" s="1"/>
  <c r="I171" i="4" l="1"/>
  <c r="N169" i="4"/>
  <c r="S169" i="4"/>
  <c r="F166" i="17" s="1"/>
  <c r="D172" i="4"/>
  <c r="L172" i="4" s="1"/>
  <c r="M169" i="4"/>
  <c r="E171" i="4"/>
  <c r="J170" i="4"/>
  <c r="K170" i="4" s="1"/>
  <c r="C173" i="4"/>
  <c r="P170" i="4"/>
  <c r="U168" i="4"/>
  <c r="H165" i="17" s="1"/>
  <c r="T169" i="4"/>
  <c r="G166" i="17" s="1"/>
  <c r="R172" i="4"/>
  <c r="E169" i="17" s="1"/>
  <c r="I172" i="4" l="1"/>
  <c r="N170" i="4"/>
  <c r="S170" i="4"/>
  <c r="F167" i="17" s="1"/>
  <c r="D173" i="4"/>
  <c r="L173" i="4" s="1"/>
  <c r="M170" i="4"/>
  <c r="E172" i="4"/>
  <c r="P171" i="4"/>
  <c r="J171" i="4"/>
  <c r="K171" i="4" s="1"/>
  <c r="C174" i="4"/>
  <c r="R173" i="4"/>
  <c r="E170" i="17" s="1"/>
  <c r="U169" i="4"/>
  <c r="H166" i="17" s="1"/>
  <c r="T170" i="4"/>
  <c r="G167" i="17" s="1"/>
  <c r="I173" i="4" l="1"/>
  <c r="N171" i="4"/>
  <c r="S171" i="4"/>
  <c r="F168" i="17" s="1"/>
  <c r="D174" i="4"/>
  <c r="L174" i="4" s="1"/>
  <c r="M171" i="4"/>
  <c r="E173" i="4"/>
  <c r="J172" i="4"/>
  <c r="K172" i="4" s="1"/>
  <c r="C175" i="4"/>
  <c r="P172" i="4"/>
  <c r="T171" i="4"/>
  <c r="G168" i="17" s="1"/>
  <c r="U170" i="4"/>
  <c r="H167" i="17" s="1"/>
  <c r="R174" i="4"/>
  <c r="E171" i="17" s="1"/>
  <c r="I174" i="4" l="1"/>
  <c r="N172" i="4"/>
  <c r="S172" i="4"/>
  <c r="F169" i="17" s="1"/>
  <c r="D175" i="4"/>
  <c r="L175" i="4" s="1"/>
  <c r="M172" i="4"/>
  <c r="E174" i="4"/>
  <c r="C176" i="4"/>
  <c r="J173" i="4"/>
  <c r="K173" i="4" s="1"/>
  <c r="P173" i="4"/>
  <c r="R175" i="4"/>
  <c r="E172" i="17" s="1"/>
  <c r="U171" i="4"/>
  <c r="H168" i="17" s="1"/>
  <c r="T172" i="4"/>
  <c r="G169" i="17" s="1"/>
  <c r="I175" i="4" l="1"/>
  <c r="N173" i="4"/>
  <c r="S173" i="4"/>
  <c r="F170" i="17" s="1"/>
  <c r="D176" i="4"/>
  <c r="L176" i="4" s="1"/>
  <c r="M173" i="4"/>
  <c r="E175" i="4"/>
  <c r="J174" i="4"/>
  <c r="K174" i="4" s="1"/>
  <c r="C177" i="4"/>
  <c r="P174" i="4"/>
  <c r="U172" i="4"/>
  <c r="H169" i="17" s="1"/>
  <c r="R176" i="4"/>
  <c r="E173" i="17" s="1"/>
  <c r="T173" i="4"/>
  <c r="G170" i="17" s="1"/>
  <c r="I176" i="4" l="1"/>
  <c r="N174" i="4"/>
  <c r="S174" i="4"/>
  <c r="F171" i="17" s="1"/>
  <c r="D177" i="4"/>
  <c r="L177" i="4" s="1"/>
  <c r="M174" i="4"/>
  <c r="E176" i="4"/>
  <c r="J175" i="4"/>
  <c r="K175" i="4" s="1"/>
  <c r="C178" i="4"/>
  <c r="P175" i="4"/>
  <c r="R177" i="4"/>
  <c r="E174" i="17" s="1"/>
  <c r="T174" i="4"/>
  <c r="G171" i="17" s="1"/>
  <c r="U173" i="4"/>
  <c r="H170" i="17" s="1"/>
  <c r="I177" i="4" l="1"/>
  <c r="N175" i="4"/>
  <c r="S175" i="4"/>
  <c r="F172" i="17" s="1"/>
  <c r="D178" i="4"/>
  <c r="L178" i="4" s="1"/>
  <c r="M175" i="4"/>
  <c r="E177" i="4"/>
  <c r="J176" i="4"/>
  <c r="K176" i="4" s="1"/>
  <c r="C179" i="4"/>
  <c r="P176" i="4"/>
  <c r="R178" i="4"/>
  <c r="E175" i="17" s="1"/>
  <c r="U174" i="4"/>
  <c r="H171" i="17" s="1"/>
  <c r="T175" i="4"/>
  <c r="G172" i="17" s="1"/>
  <c r="I178" i="4" l="1"/>
  <c r="N176" i="4"/>
  <c r="S176" i="4"/>
  <c r="F173" i="17" s="1"/>
  <c r="D179" i="4"/>
  <c r="L179" i="4" s="1"/>
  <c r="M176" i="4"/>
  <c r="E178" i="4"/>
  <c r="C180" i="4"/>
  <c r="J177" i="4"/>
  <c r="K177" i="4" s="1"/>
  <c r="P177" i="4"/>
  <c r="T176" i="4"/>
  <c r="G173" i="17" s="1"/>
  <c r="R179" i="4"/>
  <c r="E176" i="17" s="1"/>
  <c r="I179" i="4" l="1"/>
  <c r="N177" i="4"/>
  <c r="S177" i="4"/>
  <c r="F174" i="17" s="1"/>
  <c r="D180" i="4"/>
  <c r="L180" i="4" s="1"/>
  <c r="M177" i="4"/>
  <c r="E179" i="4"/>
  <c r="J178" i="4"/>
  <c r="K178" i="4" s="1"/>
  <c r="C181" i="4"/>
  <c r="P178" i="4"/>
  <c r="R180" i="4"/>
  <c r="E177" i="17" s="1"/>
  <c r="U175" i="4"/>
  <c r="H172" i="17" s="1"/>
  <c r="T177" i="4"/>
  <c r="G174" i="17" s="1"/>
  <c r="I180" i="4" l="1"/>
  <c r="N178" i="4"/>
  <c r="S178" i="4"/>
  <c r="F175" i="17" s="1"/>
  <c r="D181" i="4"/>
  <c r="L181" i="4" s="1"/>
  <c r="M178" i="4"/>
  <c r="E180" i="4"/>
  <c r="J179" i="4"/>
  <c r="K179" i="4" s="1"/>
  <c r="C182" i="4"/>
  <c r="P179" i="4"/>
  <c r="U177" i="4"/>
  <c r="H174" i="17" s="1"/>
  <c r="T178" i="4"/>
  <c r="G175" i="17" s="1"/>
  <c r="R181" i="4"/>
  <c r="E178" i="17" s="1"/>
  <c r="U176" i="4"/>
  <c r="H173" i="17" s="1"/>
  <c r="I181" i="4" l="1"/>
  <c r="N179" i="4"/>
  <c r="S179" i="4"/>
  <c r="F176" i="17" s="1"/>
  <c r="D182" i="4"/>
  <c r="L182" i="4" s="1"/>
  <c r="M179" i="4"/>
  <c r="E181" i="4"/>
  <c r="J180" i="4"/>
  <c r="K180" i="4" s="1"/>
  <c r="C183" i="4"/>
  <c r="P180" i="4"/>
  <c r="R182" i="4"/>
  <c r="E179" i="17" s="1"/>
  <c r="U178" i="4"/>
  <c r="H175" i="17" s="1"/>
  <c r="T179" i="4"/>
  <c r="G176" i="17" s="1"/>
  <c r="I182" i="4" l="1"/>
  <c r="N180" i="4"/>
  <c r="S180" i="4"/>
  <c r="F177" i="17" s="1"/>
  <c r="D183" i="4"/>
  <c r="L183" i="4" s="1"/>
  <c r="M180" i="4"/>
  <c r="E182" i="4"/>
  <c r="C184" i="4"/>
  <c r="J181" i="4"/>
  <c r="K181" i="4" s="1"/>
  <c r="P181" i="4"/>
  <c r="T180" i="4"/>
  <c r="G177" i="17" s="1"/>
  <c r="U179" i="4"/>
  <c r="H176" i="17" s="1"/>
  <c r="R183" i="4"/>
  <c r="E180" i="17" s="1"/>
  <c r="N181" i="4" l="1"/>
  <c r="I183" i="4"/>
  <c r="S181" i="4"/>
  <c r="F178" i="17" s="1"/>
  <c r="D184" i="4"/>
  <c r="L184" i="4" s="1"/>
  <c r="M181" i="4"/>
  <c r="E183" i="4"/>
  <c r="J182" i="4"/>
  <c r="K182" i="4" s="1"/>
  <c r="C185" i="4"/>
  <c r="P182" i="4"/>
  <c r="T181" i="4"/>
  <c r="G178" i="17" s="1"/>
  <c r="R184" i="4"/>
  <c r="E181" i="17" s="1"/>
  <c r="N182" i="4" l="1"/>
  <c r="I184" i="4"/>
  <c r="S182" i="4"/>
  <c r="F179" i="17" s="1"/>
  <c r="D185" i="4"/>
  <c r="L185" i="4" s="1"/>
  <c r="M182" i="4"/>
  <c r="E184" i="4"/>
  <c r="J183" i="4"/>
  <c r="K183" i="4" s="1"/>
  <c r="C186" i="4"/>
  <c r="P183" i="4"/>
  <c r="R185" i="4"/>
  <c r="E182" i="17" s="1"/>
  <c r="U181" i="4"/>
  <c r="H178" i="17" s="1"/>
  <c r="U180" i="4"/>
  <c r="H177" i="17" s="1"/>
  <c r="T182" i="4"/>
  <c r="G179" i="17" s="1"/>
  <c r="N183" i="4" l="1"/>
  <c r="I185" i="4"/>
  <c r="S183" i="4"/>
  <c r="F180" i="17" s="1"/>
  <c r="D186" i="4"/>
  <c r="L186" i="4" s="1"/>
  <c r="M183" i="4"/>
  <c r="E185" i="4"/>
  <c r="J184" i="4"/>
  <c r="K184" i="4" s="1"/>
  <c r="C187" i="4"/>
  <c r="P184" i="4"/>
  <c r="R186" i="4"/>
  <c r="E183" i="17" s="1"/>
  <c r="T183" i="4"/>
  <c r="G180" i="17" s="1"/>
  <c r="N184" i="4" l="1"/>
  <c r="I186" i="4"/>
  <c r="S184" i="4"/>
  <c r="F181" i="17" s="1"/>
  <c r="D187" i="4"/>
  <c r="L187" i="4" s="1"/>
  <c r="M184" i="4"/>
  <c r="E186" i="4"/>
  <c r="C188" i="4"/>
  <c r="J185" i="4"/>
  <c r="K185" i="4" s="1"/>
  <c r="P185" i="4"/>
  <c r="U183" i="4"/>
  <c r="H180" i="17" s="1"/>
  <c r="R187" i="4"/>
  <c r="E184" i="17" s="1"/>
  <c r="U182" i="4"/>
  <c r="H179" i="17" s="1"/>
  <c r="T184" i="4"/>
  <c r="G181" i="17" s="1"/>
  <c r="N185" i="4" l="1"/>
  <c r="I187" i="4"/>
  <c r="S185" i="4"/>
  <c r="F182" i="17" s="1"/>
  <c r="D188" i="4"/>
  <c r="L188" i="4" s="1"/>
  <c r="M185" i="4"/>
  <c r="E187" i="4"/>
  <c r="J186" i="4"/>
  <c r="K186" i="4" s="1"/>
  <c r="C189" i="4"/>
  <c r="P186" i="4"/>
  <c r="T185" i="4"/>
  <c r="G182" i="17" s="1"/>
  <c r="R188" i="4"/>
  <c r="E185" i="17" s="1"/>
  <c r="U184" i="4"/>
  <c r="H181" i="17" s="1"/>
  <c r="N186" i="4" l="1"/>
  <c r="I188" i="4"/>
  <c r="S186" i="4"/>
  <c r="F183" i="17" s="1"/>
  <c r="D189" i="4"/>
  <c r="L189" i="4" s="1"/>
  <c r="M186" i="4"/>
  <c r="E188" i="4"/>
  <c r="J187" i="4"/>
  <c r="K187" i="4" s="1"/>
  <c r="C190" i="4"/>
  <c r="P187" i="4"/>
  <c r="R189" i="4"/>
  <c r="E186" i="17" s="1"/>
  <c r="U185" i="4"/>
  <c r="H182" i="17" s="1"/>
  <c r="T186" i="4"/>
  <c r="G183" i="17" s="1"/>
  <c r="N187" i="4" l="1"/>
  <c r="I189" i="4"/>
  <c r="S187" i="4"/>
  <c r="F184" i="17" s="1"/>
  <c r="D190" i="4"/>
  <c r="L190" i="4" s="1"/>
  <c r="M187" i="4"/>
  <c r="E189" i="4"/>
  <c r="J188" i="4"/>
  <c r="K188" i="4" s="1"/>
  <c r="C191" i="4"/>
  <c r="P188" i="4"/>
  <c r="T187" i="4"/>
  <c r="G184" i="17" s="1"/>
  <c r="U186" i="4"/>
  <c r="H183" i="17" s="1"/>
  <c r="R190" i="4"/>
  <c r="E187" i="17" s="1"/>
  <c r="N188" i="4" l="1"/>
  <c r="I190" i="4"/>
  <c r="S188" i="4"/>
  <c r="F185" i="17" s="1"/>
  <c r="D191" i="4"/>
  <c r="L191" i="4" s="1"/>
  <c r="M188" i="4"/>
  <c r="E190" i="4"/>
  <c r="C192" i="4"/>
  <c r="J189" i="4"/>
  <c r="K189" i="4" s="1"/>
  <c r="P189" i="4"/>
  <c r="R191" i="4"/>
  <c r="E188" i="17" s="1"/>
  <c r="U187" i="4"/>
  <c r="H184" i="17" s="1"/>
  <c r="T188" i="4"/>
  <c r="G185" i="17" s="1"/>
  <c r="N189" i="4" l="1"/>
  <c r="I191" i="4"/>
  <c r="S189" i="4"/>
  <c r="F186" i="17" s="1"/>
  <c r="D192" i="4"/>
  <c r="L192" i="4" s="1"/>
  <c r="M189" i="4"/>
  <c r="E191" i="4"/>
  <c r="C193" i="4"/>
  <c r="J190" i="4"/>
  <c r="K190" i="4" s="1"/>
  <c r="P190" i="4"/>
  <c r="T189" i="4"/>
  <c r="G186" i="17" s="1"/>
  <c r="U188" i="4"/>
  <c r="H185" i="17" s="1"/>
  <c r="R192" i="4"/>
  <c r="E189" i="17" s="1"/>
  <c r="N190" i="4" l="1"/>
  <c r="I192" i="4"/>
  <c r="S190" i="4"/>
  <c r="F187" i="17" s="1"/>
  <c r="D193" i="4"/>
  <c r="L193" i="4" s="1"/>
  <c r="M190" i="4"/>
  <c r="E192" i="4"/>
  <c r="J191" i="4"/>
  <c r="K191" i="4" s="1"/>
  <c r="C194" i="4"/>
  <c r="P191" i="4"/>
  <c r="T190" i="4"/>
  <c r="G187" i="17" s="1"/>
  <c r="R193" i="4"/>
  <c r="E190" i="17" s="1"/>
  <c r="N191" i="4" l="1"/>
  <c r="I193" i="4"/>
  <c r="S191" i="4"/>
  <c r="F188" i="17" s="1"/>
  <c r="D194" i="4"/>
  <c r="L194" i="4" s="1"/>
  <c r="M191" i="4"/>
  <c r="E193" i="4"/>
  <c r="P192" i="4"/>
  <c r="J192" i="4"/>
  <c r="K192" i="4" s="1"/>
  <c r="C195" i="4"/>
  <c r="R194" i="4"/>
  <c r="E191" i="17" s="1"/>
  <c r="T191" i="4"/>
  <c r="G188" i="17" s="1"/>
  <c r="U190" i="4"/>
  <c r="H187" i="17" s="1"/>
  <c r="U189" i="4"/>
  <c r="H186" i="17" s="1"/>
  <c r="N192" i="4" l="1"/>
  <c r="I194" i="4"/>
  <c r="S192" i="4"/>
  <c r="F189" i="17" s="1"/>
  <c r="D195" i="4"/>
  <c r="L195" i="4" s="1"/>
  <c r="M192" i="4"/>
  <c r="E194" i="4"/>
  <c r="P193" i="4"/>
  <c r="C196" i="4"/>
  <c r="J193" i="4"/>
  <c r="K193" i="4" s="1"/>
  <c r="T192" i="4"/>
  <c r="G189" i="17" s="1"/>
  <c r="R195" i="4"/>
  <c r="E192" i="17" s="1"/>
  <c r="U191" i="4"/>
  <c r="H188" i="17" s="1"/>
  <c r="N193" i="4" l="1"/>
  <c r="I195" i="4"/>
  <c r="S193" i="4"/>
  <c r="F190" i="17" s="1"/>
  <c r="D196" i="4"/>
  <c r="L196" i="4" s="1"/>
  <c r="M193" i="4"/>
  <c r="E195" i="4"/>
  <c r="C197" i="4"/>
  <c r="J194" i="4"/>
  <c r="K194" i="4" s="1"/>
  <c r="N194" i="4" s="1"/>
  <c r="P194" i="4"/>
  <c r="U192" i="4"/>
  <c r="H189" i="17" s="1"/>
  <c r="R196" i="4"/>
  <c r="E193" i="17" s="1"/>
  <c r="T193" i="4"/>
  <c r="G190" i="17" s="1"/>
  <c r="I196" i="4" l="1"/>
  <c r="S194" i="4"/>
  <c r="F191" i="17" s="1"/>
  <c r="D197" i="4"/>
  <c r="L197" i="4" s="1"/>
  <c r="M194" i="4"/>
  <c r="E196" i="4"/>
  <c r="J195" i="4"/>
  <c r="K195" i="4" s="1"/>
  <c r="N195" i="4" s="1"/>
  <c r="C198" i="4"/>
  <c r="P195" i="4"/>
  <c r="T194" i="4"/>
  <c r="G191" i="17" s="1"/>
  <c r="R197" i="4"/>
  <c r="E194" i="17" s="1"/>
  <c r="I197" i="4" l="1"/>
  <c r="S195" i="4"/>
  <c r="F192" i="17" s="1"/>
  <c r="D198" i="4"/>
  <c r="L198" i="4" s="1"/>
  <c r="M195" i="4"/>
  <c r="E197" i="4"/>
  <c r="J196" i="4"/>
  <c r="K196" i="4" s="1"/>
  <c r="N196" i="4" s="1"/>
  <c r="C199" i="4"/>
  <c r="P196" i="4"/>
  <c r="R198" i="4"/>
  <c r="E195" i="17" s="1"/>
  <c r="T195" i="4"/>
  <c r="G192" i="17" s="1"/>
  <c r="U193" i="4"/>
  <c r="H190" i="17" s="1"/>
  <c r="I198" i="4" l="1"/>
  <c r="S196" i="4"/>
  <c r="F193" i="17" s="1"/>
  <c r="D199" i="4"/>
  <c r="L199" i="4" s="1"/>
  <c r="M196" i="4"/>
  <c r="E198" i="4"/>
  <c r="C200" i="4"/>
  <c r="J197" i="4"/>
  <c r="K197" i="4" s="1"/>
  <c r="N197" i="4" s="1"/>
  <c r="P197" i="4"/>
  <c r="R199" i="4"/>
  <c r="E196" i="17" s="1"/>
  <c r="U195" i="4"/>
  <c r="H192" i="17" s="1"/>
  <c r="T196" i="4"/>
  <c r="G193" i="17" s="1"/>
  <c r="U194" i="4"/>
  <c r="H191" i="17" s="1"/>
  <c r="I199" i="4" l="1"/>
  <c r="S197" i="4"/>
  <c r="F194" i="17" s="1"/>
  <c r="D200" i="4"/>
  <c r="L200" i="4" s="1"/>
  <c r="M197" i="4"/>
  <c r="E199" i="4"/>
  <c r="P198" i="4"/>
  <c r="C201" i="4"/>
  <c r="J198" i="4"/>
  <c r="K198" i="4" s="1"/>
  <c r="N198" i="4" s="1"/>
  <c r="T197" i="4"/>
  <c r="G194" i="17" s="1"/>
  <c r="U196" i="4"/>
  <c r="H193" i="17" s="1"/>
  <c r="R200" i="4"/>
  <c r="E197" i="17" s="1"/>
  <c r="I200" i="4" l="1"/>
  <c r="S198" i="4"/>
  <c r="F195" i="17" s="1"/>
  <c r="D201" i="4"/>
  <c r="L201" i="4" s="1"/>
  <c r="M198" i="4"/>
  <c r="E200" i="4"/>
  <c r="J199" i="4"/>
  <c r="K199" i="4" s="1"/>
  <c r="N199" i="4" s="1"/>
  <c r="C202" i="4"/>
  <c r="P199" i="4"/>
  <c r="T198" i="4"/>
  <c r="G195" i="17" s="1"/>
  <c r="U197" i="4"/>
  <c r="H194" i="17" s="1"/>
  <c r="R201" i="4"/>
  <c r="E198" i="17" s="1"/>
  <c r="I201" i="4" l="1"/>
  <c r="S199" i="4"/>
  <c r="F196" i="17" s="1"/>
  <c r="D202" i="4"/>
  <c r="L202" i="4" s="1"/>
  <c r="M199" i="4"/>
  <c r="E201" i="4"/>
  <c r="P200" i="4"/>
  <c r="J200" i="4"/>
  <c r="K200" i="4" s="1"/>
  <c r="N200" i="4" s="1"/>
  <c r="C203" i="4"/>
  <c r="R202" i="4"/>
  <c r="E199" i="17" s="1"/>
  <c r="T199" i="4"/>
  <c r="G196" i="17" s="1"/>
  <c r="U198" i="4"/>
  <c r="H195" i="17" s="1"/>
  <c r="I202" i="4" l="1"/>
  <c r="S200" i="4"/>
  <c r="F197" i="17" s="1"/>
  <c r="D203" i="4"/>
  <c r="L203" i="4" s="1"/>
  <c r="M200" i="4"/>
  <c r="E202" i="4"/>
  <c r="P201" i="4"/>
  <c r="C204" i="4"/>
  <c r="J201" i="4"/>
  <c r="K201" i="4" s="1"/>
  <c r="N201" i="4" s="1"/>
  <c r="T200" i="4"/>
  <c r="G197" i="17" s="1"/>
  <c r="R203" i="4"/>
  <c r="E200" i="17" s="1"/>
  <c r="I203" i="4" l="1"/>
  <c r="S201" i="4"/>
  <c r="F198" i="17" s="1"/>
  <c r="D204" i="4"/>
  <c r="L204" i="4" s="1"/>
  <c r="M201" i="4"/>
  <c r="E203" i="4"/>
  <c r="C205" i="4"/>
  <c r="J202" i="4"/>
  <c r="K202" i="4" s="1"/>
  <c r="N202" i="4" s="1"/>
  <c r="P202" i="4"/>
  <c r="R204" i="4"/>
  <c r="E201" i="17" s="1"/>
  <c r="U200" i="4"/>
  <c r="H197" i="17" s="1"/>
  <c r="U199" i="4"/>
  <c r="H196" i="17" s="1"/>
  <c r="T201" i="4"/>
  <c r="G198" i="17" s="1"/>
  <c r="I204" i="4" l="1"/>
  <c r="S202" i="4"/>
  <c r="F199" i="17" s="1"/>
  <c r="D205" i="4"/>
  <c r="L205" i="4" s="1"/>
  <c r="M202" i="4"/>
  <c r="E204" i="4"/>
  <c r="J203" i="4"/>
  <c r="K203" i="4" s="1"/>
  <c r="N203" i="4" s="1"/>
  <c r="C206" i="4"/>
  <c r="P203" i="4"/>
  <c r="R205" i="4"/>
  <c r="E202" i="17" s="1"/>
  <c r="T202" i="4"/>
  <c r="G199" i="17" s="1"/>
  <c r="I205" i="4" l="1"/>
  <c r="S203" i="4"/>
  <c r="F200" i="17" s="1"/>
  <c r="D206" i="4"/>
  <c r="L206" i="4" s="1"/>
  <c r="M203" i="4"/>
  <c r="E205" i="4"/>
  <c r="J204" i="4"/>
  <c r="K204" i="4" s="1"/>
  <c r="N204" i="4" s="1"/>
  <c r="C207" i="4"/>
  <c r="P204" i="4"/>
  <c r="T203" i="4"/>
  <c r="G200" i="17" s="1"/>
  <c r="U202" i="4"/>
  <c r="H199" i="17" s="1"/>
  <c r="R206" i="4"/>
  <c r="E203" i="17" s="1"/>
  <c r="U201" i="4"/>
  <c r="H198" i="17" s="1"/>
  <c r="I206" i="4" l="1"/>
  <c r="S204" i="4"/>
  <c r="F201" i="17" s="1"/>
  <c r="D207" i="4"/>
  <c r="L207" i="4" s="1"/>
  <c r="M204" i="4"/>
  <c r="E206" i="4"/>
  <c r="P205" i="4"/>
  <c r="J205" i="4"/>
  <c r="K205" i="4" s="1"/>
  <c r="N205" i="4" s="1"/>
  <c r="C208" i="4"/>
  <c r="T204" i="4"/>
  <c r="G201" i="17" s="1"/>
  <c r="R207" i="4"/>
  <c r="E204" i="17" s="1"/>
  <c r="U203" i="4"/>
  <c r="H200" i="17" s="1"/>
  <c r="I207" i="4" l="1"/>
  <c r="S205" i="4"/>
  <c r="F202" i="17" s="1"/>
  <c r="D208" i="4"/>
  <c r="L208" i="4" s="1"/>
  <c r="M205" i="4"/>
  <c r="E207" i="4"/>
  <c r="J206" i="4"/>
  <c r="K206" i="4" s="1"/>
  <c r="N206" i="4" s="1"/>
  <c r="C209" i="4"/>
  <c r="P206" i="4"/>
  <c r="R208" i="4"/>
  <c r="E205" i="17" s="1"/>
  <c r="U204" i="4"/>
  <c r="H201" i="17" s="1"/>
  <c r="T205" i="4"/>
  <c r="G202" i="17" s="1"/>
  <c r="I208" i="4" l="1"/>
  <c r="S206" i="4"/>
  <c r="F203" i="17" s="1"/>
  <c r="D209" i="4"/>
  <c r="L209" i="4" s="1"/>
  <c r="M206" i="4"/>
  <c r="E208" i="4"/>
  <c r="C210" i="4"/>
  <c r="J207" i="4"/>
  <c r="K207" i="4" s="1"/>
  <c r="N207" i="4" s="1"/>
  <c r="P207" i="4"/>
  <c r="R209" i="4"/>
  <c r="E206" i="17" s="1"/>
  <c r="U205" i="4"/>
  <c r="H202" i="17" s="1"/>
  <c r="T206" i="4"/>
  <c r="G203" i="17" s="1"/>
  <c r="I209" i="4" l="1"/>
  <c r="S207" i="4"/>
  <c r="F204" i="17" s="1"/>
  <c r="D210" i="4"/>
  <c r="L210" i="4" s="1"/>
  <c r="M207" i="4"/>
  <c r="E209" i="4"/>
  <c r="J208" i="4"/>
  <c r="K208" i="4" s="1"/>
  <c r="N208" i="4" s="1"/>
  <c r="C211" i="4"/>
  <c r="P208" i="4"/>
  <c r="T207" i="4"/>
  <c r="G204" i="17" s="1"/>
  <c r="R210" i="4"/>
  <c r="E207" i="17" s="1"/>
  <c r="I210" i="4" l="1"/>
  <c r="S208" i="4"/>
  <c r="F205" i="17" s="1"/>
  <c r="D211" i="4"/>
  <c r="L211" i="4" s="1"/>
  <c r="M208" i="4"/>
  <c r="E210" i="4"/>
  <c r="J209" i="4"/>
  <c r="K209" i="4" s="1"/>
  <c r="N209" i="4" s="1"/>
  <c r="C212" i="4"/>
  <c r="P209" i="4"/>
  <c r="R211" i="4"/>
  <c r="E208" i="17" s="1"/>
  <c r="U206" i="4"/>
  <c r="H203" i="17" s="1"/>
  <c r="T208" i="4"/>
  <c r="G205" i="17" s="1"/>
  <c r="I211" i="4" l="1"/>
  <c r="S209" i="4"/>
  <c r="F206" i="17" s="1"/>
  <c r="D212" i="4"/>
  <c r="L212" i="4" s="1"/>
  <c r="M209" i="4"/>
  <c r="E211" i="4"/>
  <c r="J210" i="4"/>
  <c r="K210" i="4" s="1"/>
  <c r="N210" i="4" s="1"/>
  <c r="C213" i="4"/>
  <c r="P210" i="4"/>
  <c r="R212" i="4"/>
  <c r="E209" i="17" s="1"/>
  <c r="T209" i="4"/>
  <c r="G206" i="17" s="1"/>
  <c r="U207" i="4"/>
  <c r="H204" i="17" s="1"/>
  <c r="I212" i="4" l="1"/>
  <c r="S210" i="4"/>
  <c r="F207" i="17" s="1"/>
  <c r="D213" i="4"/>
  <c r="L213" i="4" s="1"/>
  <c r="M210" i="4"/>
  <c r="E212" i="4"/>
  <c r="C214" i="4"/>
  <c r="J211" i="4"/>
  <c r="K211" i="4" s="1"/>
  <c r="N211" i="4" s="1"/>
  <c r="P211" i="4"/>
  <c r="U209" i="4"/>
  <c r="H206" i="17" s="1"/>
  <c r="R213" i="4"/>
  <c r="E210" i="17" s="1"/>
  <c r="U208" i="4"/>
  <c r="H205" i="17" s="1"/>
  <c r="T210" i="4"/>
  <c r="G207" i="17" s="1"/>
  <c r="I213" i="4" l="1"/>
  <c r="S211" i="4"/>
  <c r="F208" i="17" s="1"/>
  <c r="D214" i="4"/>
  <c r="L214" i="4" s="1"/>
  <c r="M211" i="4"/>
  <c r="E213" i="4"/>
  <c r="J212" i="4"/>
  <c r="K212" i="4" s="1"/>
  <c r="N212" i="4" s="1"/>
  <c r="C215" i="4"/>
  <c r="P212" i="4"/>
  <c r="T211" i="4"/>
  <c r="G208" i="17" s="1"/>
  <c r="R214" i="4"/>
  <c r="E211" i="17" s="1"/>
  <c r="U210" i="4"/>
  <c r="H207" i="17" s="1"/>
  <c r="I214" i="4" l="1"/>
  <c r="S212" i="4"/>
  <c r="F209" i="17" s="1"/>
  <c r="D215" i="4"/>
  <c r="L215" i="4" s="1"/>
  <c r="M212" i="4"/>
  <c r="E214" i="4"/>
  <c r="P213" i="4"/>
  <c r="C216" i="4"/>
  <c r="J213" i="4"/>
  <c r="K213" i="4" s="1"/>
  <c r="N213" i="4" s="1"/>
  <c r="R215" i="4"/>
  <c r="E212" i="17" s="1"/>
  <c r="T212" i="4"/>
  <c r="G209" i="17" s="1"/>
  <c r="U211" i="4"/>
  <c r="H208" i="17" s="1"/>
  <c r="I215" i="4" l="1"/>
  <c r="S213" i="4"/>
  <c r="F210" i="17" s="1"/>
  <c r="D216" i="4"/>
  <c r="L216" i="4" s="1"/>
  <c r="M213" i="4"/>
  <c r="E215" i="4"/>
  <c r="J214" i="4"/>
  <c r="K214" i="4" s="1"/>
  <c r="N214" i="4" s="1"/>
  <c r="C217" i="4"/>
  <c r="P214" i="4"/>
  <c r="R216" i="4"/>
  <c r="E213" i="17" s="1"/>
  <c r="T213" i="4"/>
  <c r="G210" i="17" s="1"/>
  <c r="U212" i="4"/>
  <c r="H209" i="17" s="1"/>
  <c r="I216" i="4" l="1"/>
  <c r="S214" i="4"/>
  <c r="F211" i="17" s="1"/>
  <c r="D217" i="4"/>
  <c r="L217" i="4" s="1"/>
  <c r="M214" i="4"/>
  <c r="E216" i="4"/>
  <c r="J215" i="4"/>
  <c r="K215" i="4" s="1"/>
  <c r="N215" i="4" s="1"/>
  <c r="C218" i="4"/>
  <c r="P215" i="4"/>
  <c r="U213" i="4"/>
  <c r="H210" i="17" s="1"/>
  <c r="T214" i="4"/>
  <c r="G211" i="17" s="1"/>
  <c r="R217" i="4"/>
  <c r="E214" i="17" s="1"/>
  <c r="I217" i="4" l="1"/>
  <c r="S215" i="4"/>
  <c r="F212" i="17" s="1"/>
  <c r="D218" i="4"/>
  <c r="L218" i="4" s="1"/>
  <c r="M215" i="4"/>
  <c r="E217" i="4"/>
  <c r="J216" i="4"/>
  <c r="K216" i="4" s="1"/>
  <c r="N216" i="4" s="1"/>
  <c r="C219" i="4"/>
  <c r="P216" i="4"/>
  <c r="R218" i="4"/>
  <c r="E215" i="17" s="1"/>
  <c r="T215" i="4"/>
  <c r="G212" i="17" s="1"/>
  <c r="I218" i="4" l="1"/>
  <c r="S216" i="4"/>
  <c r="F213" i="17" s="1"/>
  <c r="D219" i="4"/>
  <c r="L219" i="4" s="1"/>
  <c r="M216" i="4"/>
  <c r="E218" i="4"/>
  <c r="P217" i="4"/>
  <c r="C220" i="4"/>
  <c r="J217" i="4"/>
  <c r="K217" i="4" s="1"/>
  <c r="N217" i="4" s="1"/>
  <c r="U215" i="4"/>
  <c r="H212" i="17" s="1"/>
  <c r="U214" i="4"/>
  <c r="H211" i="17" s="1"/>
  <c r="T216" i="4"/>
  <c r="G213" i="17" s="1"/>
  <c r="R219" i="4"/>
  <c r="E216" i="17" s="1"/>
  <c r="I219" i="4" l="1"/>
  <c r="S217" i="4"/>
  <c r="F214" i="17" s="1"/>
  <c r="D220" i="4"/>
  <c r="L220" i="4" s="1"/>
  <c r="M217" i="4"/>
  <c r="E219" i="4"/>
  <c r="P218" i="4"/>
  <c r="J218" i="4"/>
  <c r="K218" i="4" s="1"/>
  <c r="N218" i="4" s="1"/>
  <c r="C221" i="4"/>
  <c r="R220" i="4"/>
  <c r="E217" i="17" s="1"/>
  <c r="T217" i="4"/>
  <c r="G214" i="17" s="1"/>
  <c r="I220" i="4" l="1"/>
  <c r="S218" i="4"/>
  <c r="F215" i="17" s="1"/>
  <c r="D221" i="4"/>
  <c r="L221" i="4" s="1"/>
  <c r="M218" i="4"/>
  <c r="E220" i="4"/>
  <c r="J219" i="4"/>
  <c r="K219" i="4" s="1"/>
  <c r="N219" i="4" s="1"/>
  <c r="C222" i="4"/>
  <c r="P219" i="4"/>
  <c r="T218" i="4"/>
  <c r="G215" i="17" s="1"/>
  <c r="R221" i="4"/>
  <c r="E218" i="17" s="1"/>
  <c r="U216" i="4"/>
  <c r="H213" i="17" s="1"/>
  <c r="I221" i="4" l="1"/>
  <c r="S219" i="4"/>
  <c r="F216" i="17" s="1"/>
  <c r="D222" i="4"/>
  <c r="L222" i="4" s="1"/>
  <c r="M219" i="4"/>
  <c r="E221" i="4"/>
  <c r="P220" i="4"/>
  <c r="C223" i="4"/>
  <c r="J220" i="4"/>
  <c r="K220" i="4" s="1"/>
  <c r="N220" i="4" s="1"/>
  <c r="R222" i="4"/>
  <c r="E219" i="17" s="1"/>
  <c r="T219" i="4"/>
  <c r="G216" i="17" s="1"/>
  <c r="U217" i="4"/>
  <c r="H214" i="17" s="1"/>
  <c r="I222" i="4" l="1"/>
  <c r="S220" i="4"/>
  <c r="F217" i="17" s="1"/>
  <c r="D223" i="4"/>
  <c r="L223" i="4" s="1"/>
  <c r="M220" i="4"/>
  <c r="E222" i="4"/>
  <c r="C224" i="4"/>
  <c r="J221" i="4"/>
  <c r="K221" i="4" s="1"/>
  <c r="N221" i="4" s="1"/>
  <c r="P221" i="4"/>
  <c r="T220" i="4"/>
  <c r="G217" i="17" s="1"/>
  <c r="R223" i="4"/>
  <c r="E220" i="17" s="1"/>
  <c r="U219" i="4"/>
  <c r="H216" i="17" s="1"/>
  <c r="U218" i="4"/>
  <c r="H215" i="17" s="1"/>
  <c r="I223" i="4" l="1"/>
  <c r="S221" i="4"/>
  <c r="F218" i="17" s="1"/>
  <c r="D224" i="4"/>
  <c r="L224" i="4" s="1"/>
  <c r="M221" i="4"/>
  <c r="E223" i="4"/>
  <c r="J222" i="4"/>
  <c r="K222" i="4" s="1"/>
  <c r="N222" i="4" s="1"/>
  <c r="C225" i="4"/>
  <c r="P222" i="4"/>
  <c r="U220" i="4"/>
  <c r="H217" i="17" s="1"/>
  <c r="R224" i="4"/>
  <c r="E221" i="17" s="1"/>
  <c r="T221" i="4"/>
  <c r="G218" i="17" s="1"/>
  <c r="I224" i="4" l="1"/>
  <c r="S222" i="4"/>
  <c r="F219" i="17" s="1"/>
  <c r="D225" i="4"/>
  <c r="L225" i="4" s="1"/>
  <c r="M222" i="4"/>
  <c r="E224" i="4"/>
  <c r="J223" i="4"/>
  <c r="K223" i="4" s="1"/>
  <c r="N223" i="4" s="1"/>
  <c r="C226" i="4"/>
  <c r="P223" i="4"/>
  <c r="R225" i="4"/>
  <c r="E222" i="17" s="1"/>
  <c r="T222" i="4"/>
  <c r="G219" i="17" s="1"/>
  <c r="I225" i="4" l="1"/>
  <c r="S223" i="4"/>
  <c r="F220" i="17" s="1"/>
  <c r="D226" i="4"/>
  <c r="L226" i="4" s="1"/>
  <c r="M223" i="4"/>
  <c r="E225" i="4"/>
  <c r="P224" i="4"/>
  <c r="J224" i="4"/>
  <c r="K224" i="4" s="1"/>
  <c r="N224" i="4" s="1"/>
  <c r="C227" i="4"/>
  <c r="T223" i="4"/>
  <c r="G220" i="17" s="1"/>
  <c r="U221" i="4"/>
  <c r="H218" i="17" s="1"/>
  <c r="R226" i="4"/>
  <c r="E223" i="17" s="1"/>
  <c r="I226" i="4" l="1"/>
  <c r="S224" i="4"/>
  <c r="F221" i="17" s="1"/>
  <c r="D227" i="4"/>
  <c r="L227" i="4" s="1"/>
  <c r="M224" i="4"/>
  <c r="E226" i="4"/>
  <c r="C228" i="4"/>
  <c r="J225" i="4"/>
  <c r="K225" i="4" s="1"/>
  <c r="N225" i="4" s="1"/>
  <c r="P225" i="4"/>
  <c r="R227" i="4"/>
  <c r="E224" i="17" s="1"/>
  <c r="T224" i="4"/>
  <c r="G221" i="17" s="1"/>
  <c r="U222" i="4"/>
  <c r="H219" i="17" s="1"/>
  <c r="I227" i="4" l="1"/>
  <c r="S225" i="4"/>
  <c r="F222" i="17" s="1"/>
  <c r="D228" i="4"/>
  <c r="L228" i="4" s="1"/>
  <c r="M225" i="4"/>
  <c r="E227" i="4"/>
  <c r="J226" i="4"/>
  <c r="K226" i="4" s="1"/>
  <c r="N226" i="4" s="1"/>
  <c r="C229" i="4"/>
  <c r="P226" i="4"/>
  <c r="U224" i="4"/>
  <c r="H221" i="17" s="1"/>
  <c r="T225" i="4"/>
  <c r="G222" i="17" s="1"/>
  <c r="R228" i="4"/>
  <c r="E225" i="17" s="1"/>
  <c r="U223" i="4"/>
  <c r="H220" i="17" s="1"/>
  <c r="I228" i="4" l="1"/>
  <c r="S226" i="4"/>
  <c r="F223" i="17" s="1"/>
  <c r="D229" i="4"/>
  <c r="L229" i="4" s="1"/>
  <c r="M226" i="4"/>
  <c r="E228" i="4"/>
  <c r="P227" i="4"/>
  <c r="C230" i="4"/>
  <c r="J227" i="4"/>
  <c r="K227" i="4" s="1"/>
  <c r="N227" i="4" s="1"/>
  <c r="R229" i="4"/>
  <c r="E226" i="17" s="1"/>
  <c r="T226" i="4"/>
  <c r="G223" i="17" s="1"/>
  <c r="I229" i="4" l="1"/>
  <c r="S227" i="4"/>
  <c r="F224" i="17" s="1"/>
  <c r="D230" i="4"/>
  <c r="L230" i="4" s="1"/>
  <c r="M227" i="4"/>
  <c r="E229" i="4"/>
  <c r="P228" i="4"/>
  <c r="J228" i="4"/>
  <c r="K228" i="4" s="1"/>
  <c r="N228" i="4" s="1"/>
  <c r="C231" i="4"/>
  <c r="T227" i="4"/>
  <c r="G224" i="17" s="1"/>
  <c r="U226" i="4"/>
  <c r="H223" i="17" s="1"/>
  <c r="R230" i="4"/>
  <c r="E227" i="17" s="1"/>
  <c r="U225" i="4"/>
  <c r="H222" i="17" s="1"/>
  <c r="I230" i="4" l="1"/>
  <c r="S228" i="4"/>
  <c r="F225" i="17" s="1"/>
  <c r="D231" i="4"/>
  <c r="L231" i="4" s="1"/>
  <c r="M228" i="4"/>
  <c r="E230" i="4"/>
  <c r="J229" i="4"/>
  <c r="K229" i="4" s="1"/>
  <c r="N229" i="4" s="1"/>
  <c r="C232" i="4"/>
  <c r="P229" i="4"/>
  <c r="T228" i="4"/>
  <c r="G225" i="17" s="1"/>
  <c r="R231" i="4"/>
  <c r="E228" i="17" s="1"/>
  <c r="I231" i="4" l="1"/>
  <c r="S229" i="4"/>
  <c r="F226" i="17" s="1"/>
  <c r="D232" i="4"/>
  <c r="L232" i="4" s="1"/>
  <c r="M229" i="4"/>
  <c r="E231" i="4"/>
  <c r="P230" i="4"/>
  <c r="C233" i="4"/>
  <c r="J230" i="4"/>
  <c r="K230" i="4" s="1"/>
  <c r="N230" i="4" s="1"/>
  <c r="R232" i="4"/>
  <c r="E229" i="17" s="1"/>
  <c r="U228" i="4"/>
  <c r="H225" i="17" s="1"/>
  <c r="T229" i="4"/>
  <c r="G226" i="17" s="1"/>
  <c r="U227" i="4"/>
  <c r="H224" i="17" s="1"/>
  <c r="I232" i="4" l="1"/>
  <c r="S230" i="4"/>
  <c r="F227" i="17" s="1"/>
  <c r="D233" i="4"/>
  <c r="L233" i="4" s="1"/>
  <c r="M230" i="4"/>
  <c r="E232" i="4"/>
  <c r="J231" i="4"/>
  <c r="K231" i="4" s="1"/>
  <c r="N231" i="4" s="1"/>
  <c r="C234" i="4"/>
  <c r="P231" i="4"/>
  <c r="R233" i="4"/>
  <c r="E230" i="17" s="1"/>
  <c r="T230" i="4"/>
  <c r="G227" i="17" s="1"/>
  <c r="U229" i="4"/>
  <c r="H226" i="17" s="1"/>
  <c r="I233" i="4" l="1"/>
  <c r="S231" i="4"/>
  <c r="F228" i="17" s="1"/>
  <c r="D234" i="4"/>
  <c r="L234" i="4" s="1"/>
  <c r="M231" i="4"/>
  <c r="E233" i="4"/>
  <c r="P232" i="4"/>
  <c r="J232" i="4"/>
  <c r="K232" i="4" s="1"/>
  <c r="N232" i="4" s="1"/>
  <c r="C235" i="4"/>
  <c r="R234" i="4"/>
  <c r="E231" i="17" s="1"/>
  <c r="U230" i="4"/>
  <c r="H227" i="17" s="1"/>
  <c r="T231" i="4"/>
  <c r="G228" i="17" s="1"/>
  <c r="I234" i="4" l="1"/>
  <c r="S232" i="4"/>
  <c r="F229" i="17" s="1"/>
  <c r="D235" i="4"/>
  <c r="L235" i="4" s="1"/>
  <c r="M232" i="4"/>
  <c r="E234" i="4"/>
  <c r="J233" i="4"/>
  <c r="K233" i="4" s="1"/>
  <c r="N233" i="4" s="1"/>
  <c r="C236" i="4"/>
  <c r="P233" i="4"/>
  <c r="R235" i="4"/>
  <c r="E232" i="17" s="1"/>
  <c r="T232" i="4"/>
  <c r="G229" i="17" s="1"/>
  <c r="U231" i="4"/>
  <c r="H228" i="17" s="1"/>
  <c r="I235" i="4" l="1"/>
  <c r="S233" i="4"/>
  <c r="F230" i="17" s="1"/>
  <c r="D236" i="4"/>
  <c r="L236" i="4" s="1"/>
  <c r="M233" i="4"/>
  <c r="E235" i="4"/>
  <c r="C237" i="4"/>
  <c r="J234" i="4"/>
  <c r="K234" i="4" s="1"/>
  <c r="N234" i="4" s="1"/>
  <c r="P234" i="4"/>
  <c r="R236" i="4"/>
  <c r="E233" i="17" s="1"/>
  <c r="U232" i="4"/>
  <c r="H229" i="17" s="1"/>
  <c r="T233" i="4"/>
  <c r="G230" i="17" s="1"/>
  <c r="I236" i="4" l="1"/>
  <c r="S234" i="4"/>
  <c r="F231" i="17" s="1"/>
  <c r="D237" i="4"/>
  <c r="L237" i="4" s="1"/>
  <c r="M234" i="4"/>
  <c r="E236" i="4"/>
  <c r="J235" i="4"/>
  <c r="K235" i="4" s="1"/>
  <c r="N235" i="4" s="1"/>
  <c r="C238" i="4"/>
  <c r="P235" i="4"/>
  <c r="U233" i="4"/>
  <c r="H230" i="17" s="1"/>
  <c r="T234" i="4"/>
  <c r="G231" i="17" s="1"/>
  <c r="R237" i="4"/>
  <c r="E234" i="17" s="1"/>
  <c r="I237" i="4" l="1"/>
  <c r="S235" i="4"/>
  <c r="F232" i="17" s="1"/>
  <c r="D238" i="4"/>
  <c r="L238" i="4" s="1"/>
  <c r="M235" i="4"/>
  <c r="E237" i="4"/>
  <c r="C239" i="4"/>
  <c r="J236" i="4"/>
  <c r="K236" i="4" s="1"/>
  <c r="N236" i="4" s="1"/>
  <c r="P236" i="4"/>
  <c r="U234" i="4"/>
  <c r="H231" i="17" s="1"/>
  <c r="T235" i="4"/>
  <c r="G232" i="17" s="1"/>
  <c r="R238" i="4"/>
  <c r="E235" i="17" s="1"/>
  <c r="I238" i="4" l="1"/>
  <c r="S236" i="4"/>
  <c r="F233" i="17" s="1"/>
  <c r="D239" i="4"/>
  <c r="L239" i="4" s="1"/>
  <c r="M236" i="4"/>
  <c r="E238" i="4"/>
  <c r="J237" i="4"/>
  <c r="K237" i="4" s="1"/>
  <c r="N237" i="4" s="1"/>
  <c r="C240" i="4"/>
  <c r="P237" i="4"/>
  <c r="U235" i="4"/>
  <c r="H232" i="17" s="1"/>
  <c r="R239" i="4"/>
  <c r="E236" i="17" s="1"/>
  <c r="T236" i="4"/>
  <c r="G233" i="17" s="1"/>
  <c r="I239" i="4" l="1"/>
  <c r="S237" i="4"/>
  <c r="F234" i="17" s="1"/>
  <c r="D240" i="4"/>
  <c r="L240" i="4" s="1"/>
  <c r="M237" i="4"/>
  <c r="E239" i="4"/>
  <c r="J238" i="4"/>
  <c r="K238" i="4" s="1"/>
  <c r="N238" i="4" s="1"/>
  <c r="C241" i="4"/>
  <c r="P238" i="4"/>
  <c r="U236" i="4"/>
  <c r="H233" i="17" s="1"/>
  <c r="T237" i="4"/>
  <c r="G234" i="17" s="1"/>
  <c r="R240" i="4"/>
  <c r="E237" i="17" s="1"/>
  <c r="I240" i="4" l="1"/>
  <c r="S238" i="4"/>
  <c r="F235" i="17" s="1"/>
  <c r="D241" i="4"/>
  <c r="L241" i="4" s="1"/>
  <c r="M238" i="4"/>
  <c r="E240" i="4"/>
  <c r="C242" i="4"/>
  <c r="J239" i="4"/>
  <c r="K239" i="4" s="1"/>
  <c r="N239" i="4" s="1"/>
  <c r="P239" i="4"/>
  <c r="R241" i="4"/>
  <c r="E238" i="17" s="1"/>
  <c r="T238" i="4"/>
  <c r="G235" i="17" s="1"/>
  <c r="I241" i="4" l="1"/>
  <c r="S239" i="4"/>
  <c r="F236" i="17" s="1"/>
  <c r="D242" i="4"/>
  <c r="L242" i="4" s="1"/>
  <c r="M239" i="4"/>
  <c r="E241" i="4"/>
  <c r="J240" i="4"/>
  <c r="K240" i="4" s="1"/>
  <c r="N240" i="4" s="1"/>
  <c r="C243" i="4"/>
  <c r="P240" i="4"/>
  <c r="U238" i="4"/>
  <c r="H235" i="17" s="1"/>
  <c r="R242" i="4"/>
  <c r="E239" i="17" s="1"/>
  <c r="U237" i="4"/>
  <c r="H234" i="17" s="1"/>
  <c r="T239" i="4"/>
  <c r="G236" i="17" s="1"/>
  <c r="I242" i="4" l="1"/>
  <c r="S240" i="4"/>
  <c r="F237" i="17" s="1"/>
  <c r="D243" i="4"/>
  <c r="L243" i="4" s="1"/>
  <c r="M240" i="4"/>
  <c r="E242" i="4"/>
  <c r="P241" i="4"/>
  <c r="C244" i="4"/>
  <c r="J241" i="4"/>
  <c r="K241" i="4" s="1"/>
  <c r="N241" i="4" s="1"/>
  <c r="T240" i="4"/>
  <c r="G237" i="17" s="1"/>
  <c r="R243" i="4"/>
  <c r="E240" i="17" s="1"/>
  <c r="I243" i="4" l="1"/>
  <c r="S241" i="4"/>
  <c r="F238" i="17" s="1"/>
  <c r="D244" i="4"/>
  <c r="L244" i="4" s="1"/>
  <c r="M241" i="4"/>
  <c r="E243" i="4"/>
  <c r="J242" i="4"/>
  <c r="K242" i="4" s="1"/>
  <c r="N242" i="4" s="1"/>
  <c r="C245" i="4"/>
  <c r="P242" i="4"/>
  <c r="U240" i="4"/>
  <c r="H237" i="17" s="1"/>
  <c r="T241" i="4"/>
  <c r="G238" i="17" s="1"/>
  <c r="R244" i="4"/>
  <c r="E241" i="17" s="1"/>
  <c r="U239" i="4"/>
  <c r="H236" i="17" s="1"/>
  <c r="I244" i="4" l="1"/>
  <c r="S242" i="4"/>
  <c r="F239" i="17" s="1"/>
  <c r="D245" i="4"/>
  <c r="L245" i="4" s="1"/>
  <c r="M242" i="4"/>
  <c r="E244" i="4"/>
  <c r="C246" i="4"/>
  <c r="J243" i="4"/>
  <c r="K243" i="4" s="1"/>
  <c r="N243" i="4" s="1"/>
  <c r="P243" i="4"/>
  <c r="R245" i="4"/>
  <c r="E242" i="17" s="1"/>
  <c r="T242" i="4"/>
  <c r="G239" i="17" s="1"/>
  <c r="I245" i="4" l="1"/>
  <c r="S243" i="4"/>
  <c r="F240" i="17" s="1"/>
  <c r="D246" i="4"/>
  <c r="L246" i="4" s="1"/>
  <c r="M243" i="4"/>
  <c r="E245" i="4"/>
  <c r="J244" i="4"/>
  <c r="K244" i="4" s="1"/>
  <c r="N244" i="4" s="1"/>
  <c r="C247" i="4"/>
  <c r="P244" i="4"/>
  <c r="U242" i="4"/>
  <c r="H239" i="17" s="1"/>
  <c r="R246" i="4"/>
  <c r="E243" i="17" s="1"/>
  <c r="U241" i="4"/>
  <c r="H238" i="17" s="1"/>
  <c r="T243" i="4"/>
  <c r="G240" i="17" s="1"/>
  <c r="I246" i="4" l="1"/>
  <c r="S244" i="4"/>
  <c r="F241" i="17" s="1"/>
  <c r="D247" i="4"/>
  <c r="L247" i="4" s="1"/>
  <c r="M244" i="4"/>
  <c r="E246" i="4"/>
  <c r="J245" i="4"/>
  <c r="K245" i="4" s="1"/>
  <c r="N245" i="4" s="1"/>
  <c r="C248" i="4"/>
  <c r="P245" i="4"/>
  <c r="R247" i="4"/>
  <c r="E244" i="17" s="1"/>
  <c r="T244" i="4"/>
  <c r="G241" i="17" s="1"/>
  <c r="I247" i="4" l="1"/>
  <c r="S245" i="4"/>
  <c r="F242" i="17" s="1"/>
  <c r="D248" i="4"/>
  <c r="L248" i="4" s="1"/>
  <c r="M245" i="4"/>
  <c r="E247" i="4"/>
  <c r="C249" i="4"/>
  <c r="J246" i="4"/>
  <c r="K246" i="4" s="1"/>
  <c r="N246" i="4" s="1"/>
  <c r="P246" i="4"/>
  <c r="R248" i="4"/>
  <c r="E245" i="17" s="1"/>
  <c r="T245" i="4"/>
  <c r="G242" i="17" s="1"/>
  <c r="U243" i="4"/>
  <c r="H240" i="17" s="1"/>
  <c r="I248" i="4" l="1"/>
  <c r="S246" i="4"/>
  <c r="F243" i="17" s="1"/>
  <c r="D249" i="4"/>
  <c r="L249" i="4" s="1"/>
  <c r="M246" i="4"/>
  <c r="E248" i="4"/>
  <c r="J247" i="4"/>
  <c r="K247" i="4" s="1"/>
  <c r="N247" i="4" s="1"/>
  <c r="C250" i="4"/>
  <c r="P247" i="4"/>
  <c r="R249" i="4"/>
  <c r="E246" i="17" s="1"/>
  <c r="U245" i="4"/>
  <c r="H242" i="17" s="1"/>
  <c r="U244" i="4"/>
  <c r="H241" i="17" s="1"/>
  <c r="T246" i="4"/>
  <c r="G243" i="17" s="1"/>
  <c r="I249" i="4" l="1"/>
  <c r="S247" i="4"/>
  <c r="F244" i="17" s="1"/>
  <c r="D250" i="4"/>
  <c r="L250" i="4" s="1"/>
  <c r="M247" i="4"/>
  <c r="E249" i="4"/>
  <c r="P248" i="4"/>
  <c r="J248" i="4"/>
  <c r="K248" i="4" s="1"/>
  <c r="N248" i="4" s="1"/>
  <c r="C251" i="4"/>
  <c r="T247" i="4"/>
  <c r="G244" i="17" s="1"/>
  <c r="R250" i="4"/>
  <c r="E247" i="17" s="1"/>
  <c r="I250" i="4" l="1"/>
  <c r="S248" i="4"/>
  <c r="F245" i="17" s="1"/>
  <c r="D251" i="4"/>
  <c r="L251" i="4" s="1"/>
  <c r="M248" i="4"/>
  <c r="E250" i="4"/>
  <c r="C252" i="4"/>
  <c r="J249" i="4"/>
  <c r="K249" i="4" s="1"/>
  <c r="N249" i="4" s="1"/>
  <c r="P249" i="4"/>
  <c r="R251" i="4"/>
  <c r="E248" i="17" s="1"/>
  <c r="T248" i="4"/>
  <c r="G245" i="17" s="1"/>
  <c r="U246" i="4"/>
  <c r="H243" i="17" s="1"/>
  <c r="I251" i="4" l="1"/>
  <c r="S249" i="4"/>
  <c r="F246" i="17" s="1"/>
  <c r="D252" i="4"/>
  <c r="L252" i="4" s="1"/>
  <c r="M249" i="4"/>
  <c r="E251" i="4"/>
  <c r="C253" i="4"/>
  <c r="J250" i="4"/>
  <c r="K250" i="4" s="1"/>
  <c r="N250" i="4" s="1"/>
  <c r="P250" i="4"/>
  <c r="U248" i="4"/>
  <c r="H245" i="17" s="1"/>
  <c r="T249" i="4"/>
  <c r="G246" i="17" s="1"/>
  <c r="R252" i="4"/>
  <c r="E249" i="17" s="1"/>
  <c r="U247" i="4"/>
  <c r="H244" i="17" s="1"/>
  <c r="I252" i="4" l="1"/>
  <c r="S250" i="4"/>
  <c r="F247" i="17" s="1"/>
  <c r="D253" i="4"/>
  <c r="L253" i="4" s="1"/>
  <c r="M250" i="4"/>
  <c r="E252" i="4"/>
  <c r="J251" i="4"/>
  <c r="K251" i="4" s="1"/>
  <c r="N251" i="4" s="1"/>
  <c r="C254" i="4"/>
  <c r="P251" i="4"/>
  <c r="U249" i="4"/>
  <c r="H246" i="17" s="1"/>
  <c r="R253" i="4"/>
  <c r="E250" i="17" s="1"/>
  <c r="T250" i="4"/>
  <c r="G247" i="17" s="1"/>
  <c r="I253" i="4" l="1"/>
  <c r="S251" i="4"/>
  <c r="F248" i="17" s="1"/>
  <c r="D254" i="4"/>
  <c r="L254" i="4" s="1"/>
  <c r="M251" i="4"/>
  <c r="E253" i="4"/>
  <c r="J252" i="4"/>
  <c r="K252" i="4" s="1"/>
  <c r="N252" i="4" s="1"/>
  <c r="C255" i="4"/>
  <c r="P252" i="4"/>
  <c r="R254" i="4"/>
  <c r="E251" i="17" s="1"/>
  <c r="T251" i="4"/>
  <c r="G248" i="17" s="1"/>
  <c r="I254" i="4" l="1"/>
  <c r="S252" i="4"/>
  <c r="F249" i="17" s="1"/>
  <c r="D255" i="4"/>
  <c r="L255" i="4" s="1"/>
  <c r="M252" i="4"/>
  <c r="E254" i="4"/>
  <c r="J253" i="4"/>
  <c r="K253" i="4" s="1"/>
  <c r="N253" i="4" s="1"/>
  <c r="C256" i="4"/>
  <c r="P253" i="4"/>
  <c r="T252" i="4"/>
  <c r="G249" i="17" s="1"/>
  <c r="U251" i="4"/>
  <c r="H248" i="17" s="1"/>
  <c r="U250" i="4"/>
  <c r="H247" i="17" s="1"/>
  <c r="R255" i="4"/>
  <c r="E252" i="17" s="1"/>
  <c r="I255" i="4" l="1"/>
  <c r="S253" i="4"/>
  <c r="F250" i="17" s="1"/>
  <c r="D256" i="4"/>
  <c r="L256" i="4" s="1"/>
  <c r="M253" i="4"/>
  <c r="E255" i="4"/>
  <c r="J254" i="4"/>
  <c r="K254" i="4" s="1"/>
  <c r="N254" i="4" s="1"/>
  <c r="C257" i="4"/>
  <c r="P254" i="4"/>
  <c r="U252" i="4"/>
  <c r="H249" i="17" s="1"/>
  <c r="R256" i="4"/>
  <c r="E253" i="17" s="1"/>
  <c r="T253" i="4"/>
  <c r="G250" i="17" s="1"/>
  <c r="I256" i="4" l="1"/>
  <c r="S254" i="4"/>
  <c r="F251" i="17" s="1"/>
  <c r="D257" i="4"/>
  <c r="L257" i="4" s="1"/>
  <c r="M254" i="4"/>
  <c r="E256" i="4"/>
  <c r="J255" i="4"/>
  <c r="K255" i="4" s="1"/>
  <c r="N255" i="4" s="1"/>
  <c r="C258" i="4"/>
  <c r="P255" i="4"/>
  <c r="U253" i="4"/>
  <c r="H250" i="17" s="1"/>
  <c r="R257" i="4"/>
  <c r="E254" i="17" s="1"/>
  <c r="T254" i="4"/>
  <c r="G251" i="17" s="1"/>
  <c r="I257" i="4" l="1"/>
  <c r="S255" i="4"/>
  <c r="F252" i="17" s="1"/>
  <c r="D258" i="4"/>
  <c r="L258" i="4" s="1"/>
  <c r="M255" i="4"/>
  <c r="E257" i="4"/>
  <c r="C259" i="4"/>
  <c r="J256" i="4"/>
  <c r="K256" i="4" s="1"/>
  <c r="N256" i="4" s="1"/>
  <c r="P256" i="4"/>
  <c r="U254" i="4"/>
  <c r="H251" i="17" s="1"/>
  <c r="R258" i="4"/>
  <c r="E255" i="17" s="1"/>
  <c r="T255" i="4"/>
  <c r="G252" i="17" s="1"/>
  <c r="I258" i="4" l="1"/>
  <c r="S256" i="4"/>
  <c r="F253" i="17" s="1"/>
  <c r="D259" i="4"/>
  <c r="L259" i="4" s="1"/>
  <c r="M256" i="4"/>
  <c r="E258" i="4"/>
  <c r="C260" i="4"/>
  <c r="J257" i="4"/>
  <c r="K257" i="4" s="1"/>
  <c r="N257" i="4" s="1"/>
  <c r="P257" i="4"/>
  <c r="R259" i="4"/>
  <c r="E256" i="17" s="1"/>
  <c r="T256" i="4"/>
  <c r="G253" i="17" s="1"/>
  <c r="U255" i="4"/>
  <c r="H252" i="17" s="1"/>
  <c r="I259" i="4" l="1"/>
  <c r="S257" i="4"/>
  <c r="F254" i="17" s="1"/>
  <c r="D260" i="4"/>
  <c r="L260" i="4" s="1"/>
  <c r="M257" i="4"/>
  <c r="E259" i="4"/>
  <c r="J258" i="4"/>
  <c r="K258" i="4" s="1"/>
  <c r="N258" i="4" s="1"/>
  <c r="C261" i="4"/>
  <c r="P258" i="4"/>
  <c r="R260" i="4"/>
  <c r="E257" i="17" s="1"/>
  <c r="U256" i="4"/>
  <c r="H253" i="17" s="1"/>
  <c r="T257" i="4"/>
  <c r="G254" i="17" s="1"/>
  <c r="I260" i="4" l="1"/>
  <c r="S258" i="4"/>
  <c r="F255" i="17" s="1"/>
  <c r="D261" i="4"/>
  <c r="L261" i="4" s="1"/>
  <c r="M258" i="4"/>
  <c r="E260" i="4"/>
  <c r="P259" i="4"/>
  <c r="J259" i="4"/>
  <c r="K259" i="4" s="1"/>
  <c r="N259" i="4" s="1"/>
  <c r="C262" i="4"/>
  <c r="T258" i="4"/>
  <c r="G255" i="17" s="1"/>
  <c r="U257" i="4"/>
  <c r="H254" i="17" s="1"/>
  <c r="R261" i="4"/>
  <c r="E258" i="17" s="1"/>
  <c r="I261" i="4" l="1"/>
  <c r="S259" i="4"/>
  <c r="F256" i="17" s="1"/>
  <c r="D262" i="4"/>
  <c r="L262" i="4" s="1"/>
  <c r="M259" i="4"/>
  <c r="E261" i="4"/>
  <c r="C263" i="4"/>
  <c r="J260" i="4"/>
  <c r="K260" i="4" s="1"/>
  <c r="N260" i="4" s="1"/>
  <c r="P260" i="4"/>
  <c r="R262" i="4"/>
  <c r="E259" i="17" s="1"/>
  <c r="T259" i="4"/>
  <c r="G256" i="17" s="1"/>
  <c r="I262" i="4" l="1"/>
  <c r="S260" i="4"/>
  <c r="F257" i="17" s="1"/>
  <c r="D263" i="4"/>
  <c r="L263" i="4" s="1"/>
  <c r="M260" i="4"/>
  <c r="E262" i="4"/>
  <c r="C264" i="4"/>
  <c r="J261" i="4"/>
  <c r="K261" i="4" s="1"/>
  <c r="N261" i="4" s="1"/>
  <c r="P261" i="4"/>
  <c r="T260" i="4"/>
  <c r="G257" i="17" s="1"/>
  <c r="R263" i="4"/>
  <c r="E260" i="17" s="1"/>
  <c r="U258" i="4"/>
  <c r="H255" i="17" s="1"/>
  <c r="I263" i="4" l="1"/>
  <c r="S261" i="4"/>
  <c r="F258" i="17" s="1"/>
  <c r="D264" i="4"/>
  <c r="L264" i="4" s="1"/>
  <c r="M261" i="4"/>
  <c r="E263" i="4"/>
  <c r="P262" i="4"/>
  <c r="J262" i="4"/>
  <c r="K262" i="4" s="1"/>
  <c r="N262" i="4" s="1"/>
  <c r="C265" i="4"/>
  <c r="R264" i="4"/>
  <c r="E261" i="17" s="1"/>
  <c r="U259" i="4"/>
  <c r="H256" i="17" s="1"/>
  <c r="T261" i="4"/>
  <c r="G258" i="17" s="1"/>
  <c r="I264" i="4" l="1"/>
  <c r="S262" i="4"/>
  <c r="F259" i="17" s="1"/>
  <c r="D265" i="4"/>
  <c r="L265" i="4" s="1"/>
  <c r="M262" i="4"/>
  <c r="E264" i="4"/>
  <c r="J263" i="4"/>
  <c r="K263" i="4" s="1"/>
  <c r="N263" i="4" s="1"/>
  <c r="C266" i="4"/>
  <c r="P263" i="4"/>
  <c r="U261" i="4"/>
  <c r="H258" i="17" s="1"/>
  <c r="R265" i="4"/>
  <c r="E262" i="17" s="1"/>
  <c r="T262" i="4"/>
  <c r="G259" i="17" s="1"/>
  <c r="U260" i="4"/>
  <c r="H257" i="17" s="1"/>
  <c r="I265" i="4" l="1"/>
  <c r="S263" i="4"/>
  <c r="F260" i="17" s="1"/>
  <c r="D266" i="4"/>
  <c r="L266" i="4" s="1"/>
  <c r="M263" i="4"/>
  <c r="E265" i="4"/>
  <c r="J264" i="4"/>
  <c r="K264" i="4" s="1"/>
  <c r="N264" i="4" s="1"/>
  <c r="C267" i="4"/>
  <c r="P264" i="4"/>
  <c r="T263" i="4"/>
  <c r="G260" i="17" s="1"/>
  <c r="R266" i="4"/>
  <c r="E263" i="17" s="1"/>
  <c r="I266" i="4" l="1"/>
  <c r="S264" i="4"/>
  <c r="F261" i="17" s="1"/>
  <c r="D267" i="4"/>
  <c r="L267" i="4" s="1"/>
  <c r="M264" i="4"/>
  <c r="E266" i="4"/>
  <c r="J265" i="4"/>
  <c r="K265" i="4" s="1"/>
  <c r="N265" i="4" s="1"/>
  <c r="C268" i="4"/>
  <c r="P265" i="4"/>
  <c r="R267" i="4"/>
  <c r="E264" i="17" s="1"/>
  <c r="U263" i="4"/>
  <c r="H260" i="17" s="1"/>
  <c r="U262" i="4"/>
  <c r="H259" i="17" s="1"/>
  <c r="T264" i="4"/>
  <c r="G261" i="17" s="1"/>
  <c r="I267" i="4" l="1"/>
  <c r="S265" i="4"/>
  <c r="F262" i="17" s="1"/>
  <c r="D268" i="4"/>
  <c r="L268" i="4" s="1"/>
  <c r="M265" i="4"/>
  <c r="E267" i="4"/>
  <c r="P266" i="4"/>
  <c r="C269" i="4"/>
  <c r="J266" i="4"/>
  <c r="K266" i="4" s="1"/>
  <c r="N266" i="4" s="1"/>
  <c r="R268" i="4"/>
  <c r="E265" i="17" s="1"/>
  <c r="T265" i="4"/>
  <c r="G262" i="17" s="1"/>
  <c r="I268" i="4" l="1"/>
  <c r="S266" i="4"/>
  <c r="F263" i="17" s="1"/>
  <c r="D269" i="4"/>
  <c r="L269" i="4" s="1"/>
  <c r="M266" i="4"/>
  <c r="E268" i="4"/>
  <c r="C270" i="4"/>
  <c r="J267" i="4"/>
  <c r="K267" i="4" s="1"/>
  <c r="N267" i="4" s="1"/>
  <c r="P267" i="4"/>
  <c r="R269" i="4"/>
  <c r="E266" i="17" s="1"/>
  <c r="U265" i="4"/>
  <c r="H262" i="17" s="1"/>
  <c r="T266" i="4"/>
  <c r="G263" i="17" s="1"/>
  <c r="U264" i="4"/>
  <c r="H261" i="17" s="1"/>
  <c r="I269" i="4" l="1"/>
  <c r="S267" i="4"/>
  <c r="F264" i="17" s="1"/>
  <c r="D270" i="4"/>
  <c r="L270" i="4" s="1"/>
  <c r="M267" i="4"/>
  <c r="E269" i="4"/>
  <c r="P268" i="4"/>
  <c r="J268" i="4"/>
  <c r="K268" i="4" s="1"/>
  <c r="N268" i="4" s="1"/>
  <c r="C271" i="4"/>
  <c r="T267" i="4"/>
  <c r="G264" i="17" s="1"/>
  <c r="R270" i="4"/>
  <c r="E267" i="17" s="1"/>
  <c r="U266" i="4"/>
  <c r="H263" i="17" s="1"/>
  <c r="I270" i="4" l="1"/>
  <c r="S268" i="4"/>
  <c r="F265" i="17" s="1"/>
  <c r="D271" i="4"/>
  <c r="L271" i="4" s="1"/>
  <c r="M268" i="4"/>
  <c r="E270" i="4"/>
  <c r="C272" i="4"/>
  <c r="J269" i="4"/>
  <c r="K269" i="4" s="1"/>
  <c r="N269" i="4" s="1"/>
  <c r="P269" i="4"/>
  <c r="R271" i="4"/>
  <c r="E268" i="17" s="1"/>
  <c r="U267" i="4"/>
  <c r="H264" i="17" s="1"/>
  <c r="T268" i="4"/>
  <c r="G265" i="17" s="1"/>
  <c r="I271" i="4" l="1"/>
  <c r="S269" i="4"/>
  <c r="F266" i="17" s="1"/>
  <c r="D272" i="4"/>
  <c r="L272" i="4" s="1"/>
  <c r="M269" i="4"/>
  <c r="E271" i="4"/>
  <c r="C273" i="4"/>
  <c r="J270" i="4"/>
  <c r="K270" i="4" s="1"/>
  <c r="N270" i="4" s="1"/>
  <c r="P270" i="4"/>
  <c r="T269" i="4"/>
  <c r="G266" i="17" s="1"/>
  <c r="U268" i="4"/>
  <c r="H265" i="17" s="1"/>
  <c r="R272" i="4"/>
  <c r="E269" i="17" s="1"/>
  <c r="I272" i="4" l="1"/>
  <c r="S270" i="4"/>
  <c r="F267" i="17" s="1"/>
  <c r="D273" i="4"/>
  <c r="L273" i="4" s="1"/>
  <c r="M270" i="4"/>
  <c r="E272" i="4"/>
  <c r="P271" i="4"/>
  <c r="C274" i="4"/>
  <c r="J271" i="4"/>
  <c r="K271" i="4" s="1"/>
  <c r="N271" i="4" s="1"/>
  <c r="R273" i="4"/>
  <c r="E270" i="17" s="1"/>
  <c r="T270" i="4"/>
  <c r="G267" i="17" s="1"/>
  <c r="I273" i="4" l="1"/>
  <c r="S271" i="4"/>
  <c r="F268" i="17" s="1"/>
  <c r="D274" i="4"/>
  <c r="L274" i="4" s="1"/>
  <c r="M271" i="4"/>
  <c r="E273" i="4"/>
  <c r="C275" i="4"/>
  <c r="J272" i="4"/>
  <c r="K272" i="4" s="1"/>
  <c r="N272" i="4" s="1"/>
  <c r="P272" i="4"/>
  <c r="R274" i="4"/>
  <c r="E271" i="17" s="1"/>
  <c r="U270" i="4"/>
  <c r="H267" i="17" s="1"/>
  <c r="U269" i="4"/>
  <c r="H266" i="17" s="1"/>
  <c r="T271" i="4"/>
  <c r="G268" i="17" s="1"/>
  <c r="I274" i="4" l="1"/>
  <c r="S272" i="4"/>
  <c r="F269" i="17" s="1"/>
  <c r="D275" i="4"/>
  <c r="L275" i="4" s="1"/>
  <c r="M272" i="4"/>
  <c r="E274" i="4"/>
  <c r="P273" i="4"/>
  <c r="J273" i="4"/>
  <c r="K273" i="4" s="1"/>
  <c r="N273" i="4" s="1"/>
  <c r="C276" i="4"/>
  <c r="T272" i="4"/>
  <c r="G269" i="17" s="1"/>
  <c r="R275" i="4"/>
  <c r="E272" i="17" s="1"/>
  <c r="U271" i="4"/>
  <c r="H268" i="17" s="1"/>
  <c r="I275" i="4" l="1"/>
  <c r="S273" i="4"/>
  <c r="F270" i="17" s="1"/>
  <c r="D276" i="4"/>
  <c r="L276" i="4" s="1"/>
  <c r="M273" i="4"/>
  <c r="E275" i="4"/>
  <c r="C277" i="4"/>
  <c r="J274" i="4"/>
  <c r="K274" i="4" s="1"/>
  <c r="N274" i="4" s="1"/>
  <c r="P274" i="4"/>
  <c r="R276" i="4"/>
  <c r="E273" i="17" s="1"/>
  <c r="U272" i="4"/>
  <c r="H269" i="17" s="1"/>
  <c r="T273" i="4"/>
  <c r="G270" i="17" s="1"/>
  <c r="I276" i="4" l="1"/>
  <c r="S274" i="4"/>
  <c r="F271" i="17" s="1"/>
  <c r="D277" i="4"/>
  <c r="L277" i="4" s="1"/>
  <c r="M274" i="4"/>
  <c r="E276" i="4"/>
  <c r="P275" i="4"/>
  <c r="J275" i="4"/>
  <c r="K275" i="4" s="1"/>
  <c r="N275" i="4" s="1"/>
  <c r="C278" i="4"/>
  <c r="T274" i="4"/>
  <c r="G271" i="17" s="1"/>
  <c r="R277" i="4"/>
  <c r="E274" i="17" s="1"/>
  <c r="I277" i="4" l="1"/>
  <c r="S275" i="4"/>
  <c r="F272" i="17" s="1"/>
  <c r="D278" i="4"/>
  <c r="L278" i="4" s="1"/>
  <c r="M275" i="4"/>
  <c r="E277" i="4"/>
  <c r="J276" i="4"/>
  <c r="K276" i="4" s="1"/>
  <c r="N276" i="4" s="1"/>
  <c r="C279" i="4"/>
  <c r="P276" i="4"/>
  <c r="R278" i="4"/>
  <c r="E275" i="17" s="1"/>
  <c r="U273" i="4"/>
  <c r="H270" i="17" s="1"/>
  <c r="T275" i="4"/>
  <c r="G272" i="17" s="1"/>
  <c r="I278" i="4" l="1"/>
  <c r="S276" i="4"/>
  <c r="F273" i="17" s="1"/>
  <c r="D279" i="4"/>
  <c r="L279" i="4" s="1"/>
  <c r="M276" i="4"/>
  <c r="E278" i="4"/>
  <c r="C280" i="4"/>
  <c r="J277" i="4"/>
  <c r="K277" i="4" s="1"/>
  <c r="N277" i="4" s="1"/>
  <c r="P277" i="4"/>
  <c r="U275" i="4"/>
  <c r="H272" i="17" s="1"/>
  <c r="R279" i="4"/>
  <c r="E276" i="17" s="1"/>
  <c r="U274" i="4"/>
  <c r="H271" i="17" s="1"/>
  <c r="T276" i="4"/>
  <c r="G273" i="17" s="1"/>
  <c r="I279" i="4" l="1"/>
  <c r="S277" i="4"/>
  <c r="F274" i="17" s="1"/>
  <c r="D280" i="4"/>
  <c r="L280" i="4" s="1"/>
  <c r="M277" i="4"/>
  <c r="E279" i="4"/>
  <c r="J278" i="4"/>
  <c r="K278" i="4" s="1"/>
  <c r="N278" i="4" s="1"/>
  <c r="C281" i="4"/>
  <c r="P278" i="4"/>
  <c r="T277" i="4"/>
  <c r="G274" i="17" s="1"/>
  <c r="R280" i="4"/>
  <c r="E277" i="17" s="1"/>
  <c r="I280" i="4" l="1"/>
  <c r="S278" i="4"/>
  <c r="F275" i="17" s="1"/>
  <c r="D281" i="4"/>
  <c r="L281" i="4" s="1"/>
  <c r="M278" i="4"/>
  <c r="E280" i="4"/>
  <c r="J279" i="4"/>
  <c r="K279" i="4" s="1"/>
  <c r="N279" i="4" s="1"/>
  <c r="C282" i="4"/>
  <c r="P279" i="4"/>
  <c r="T278" i="4"/>
  <c r="G275" i="17" s="1"/>
  <c r="R281" i="4"/>
  <c r="E278" i="17" s="1"/>
  <c r="U277" i="4"/>
  <c r="H274" i="17" s="1"/>
  <c r="U276" i="4"/>
  <c r="H273" i="17" s="1"/>
  <c r="I281" i="4" l="1"/>
  <c r="S279" i="4"/>
  <c r="F276" i="17" s="1"/>
  <c r="D282" i="4"/>
  <c r="L282" i="4" s="1"/>
  <c r="M279" i="4"/>
  <c r="E281" i="4"/>
  <c r="C283" i="4"/>
  <c r="J280" i="4"/>
  <c r="K280" i="4" s="1"/>
  <c r="N280" i="4" s="1"/>
  <c r="P280" i="4"/>
  <c r="T279" i="4"/>
  <c r="G276" i="17" s="1"/>
  <c r="R282" i="4"/>
  <c r="E279" i="17" s="1"/>
  <c r="U278" i="4"/>
  <c r="H275" i="17" s="1"/>
  <c r="I282" i="4" l="1"/>
  <c r="S280" i="4"/>
  <c r="F277" i="17" s="1"/>
  <c r="D283" i="4"/>
  <c r="L283" i="4" s="1"/>
  <c r="M280" i="4"/>
  <c r="E282" i="4"/>
  <c r="J281" i="4"/>
  <c r="K281" i="4" s="1"/>
  <c r="N281" i="4" s="1"/>
  <c r="C284" i="4"/>
  <c r="P281" i="4"/>
  <c r="U279" i="4"/>
  <c r="H276" i="17" s="1"/>
  <c r="R283" i="4"/>
  <c r="E280" i="17" s="1"/>
  <c r="T280" i="4"/>
  <c r="G277" i="17" s="1"/>
  <c r="I283" i="4" l="1"/>
  <c r="S281" i="4"/>
  <c r="F278" i="17" s="1"/>
  <c r="D284" i="4"/>
  <c r="L284" i="4" s="1"/>
  <c r="M281" i="4"/>
  <c r="E283" i="4"/>
  <c r="J282" i="4"/>
  <c r="K282" i="4" s="1"/>
  <c r="N282" i="4" s="1"/>
  <c r="C285" i="4"/>
  <c r="P282" i="4"/>
  <c r="T281" i="4"/>
  <c r="G278" i="17" s="1"/>
  <c r="R284" i="4"/>
  <c r="E281" i="17" s="1"/>
  <c r="I284" i="4" l="1"/>
  <c r="S282" i="4"/>
  <c r="F279" i="17" s="1"/>
  <c r="D285" i="4"/>
  <c r="L285" i="4" s="1"/>
  <c r="M282" i="4"/>
  <c r="E284" i="4"/>
  <c r="P283" i="4"/>
  <c r="J283" i="4"/>
  <c r="K283" i="4" s="1"/>
  <c r="N283" i="4" s="1"/>
  <c r="C286" i="4"/>
  <c r="T282" i="4"/>
  <c r="G279" i="17" s="1"/>
  <c r="R285" i="4"/>
  <c r="E282" i="17" s="1"/>
  <c r="U280" i="4"/>
  <c r="H277" i="17" s="1"/>
  <c r="I285" i="4" l="1"/>
  <c r="S283" i="4"/>
  <c r="F280" i="17" s="1"/>
  <c r="D286" i="4"/>
  <c r="L286" i="4" s="1"/>
  <c r="M283" i="4"/>
  <c r="E285" i="4"/>
  <c r="J284" i="4"/>
  <c r="K284" i="4" s="1"/>
  <c r="N284" i="4" s="1"/>
  <c r="C287" i="4"/>
  <c r="P284" i="4"/>
  <c r="U282" i="4"/>
  <c r="H279" i="17" s="1"/>
  <c r="T283" i="4"/>
  <c r="G280" i="17" s="1"/>
  <c r="U281" i="4"/>
  <c r="H278" i="17" s="1"/>
  <c r="R286" i="4"/>
  <c r="E283" i="17" s="1"/>
  <c r="I286" i="4" l="1"/>
  <c r="S284" i="4"/>
  <c r="F281" i="17" s="1"/>
  <c r="D287" i="4"/>
  <c r="L287" i="4" s="1"/>
  <c r="M284" i="4"/>
  <c r="E286" i="4"/>
  <c r="C288" i="4"/>
  <c r="J285" i="4"/>
  <c r="K285" i="4" s="1"/>
  <c r="N285" i="4" s="1"/>
  <c r="P285" i="4"/>
  <c r="R287" i="4"/>
  <c r="E284" i="17" s="1"/>
  <c r="T284" i="4"/>
  <c r="G281" i="17" s="1"/>
  <c r="U283" i="4"/>
  <c r="H280" i="17" s="1"/>
  <c r="I287" i="4" l="1"/>
  <c r="S285" i="4"/>
  <c r="F282" i="17" s="1"/>
  <c r="D288" i="4"/>
  <c r="L288" i="4" s="1"/>
  <c r="M285" i="4"/>
  <c r="E287" i="4"/>
  <c r="C289" i="4"/>
  <c r="J286" i="4"/>
  <c r="K286" i="4" s="1"/>
  <c r="N286" i="4" s="1"/>
  <c r="P286" i="4"/>
  <c r="R288" i="4"/>
  <c r="E285" i="17" s="1"/>
  <c r="T285" i="4"/>
  <c r="G282" i="17" s="1"/>
  <c r="U284" i="4"/>
  <c r="H281" i="17" s="1"/>
  <c r="I288" i="4" l="1"/>
  <c r="S286" i="4"/>
  <c r="F283" i="17" s="1"/>
  <c r="D289" i="4"/>
  <c r="L289" i="4" s="1"/>
  <c r="M286" i="4"/>
  <c r="E288" i="4"/>
  <c r="J287" i="4"/>
  <c r="K287" i="4" s="1"/>
  <c r="N287" i="4" s="1"/>
  <c r="C290" i="4"/>
  <c r="P287" i="4"/>
  <c r="U285" i="4"/>
  <c r="H282" i="17" s="1"/>
  <c r="T286" i="4"/>
  <c r="G283" i="17" s="1"/>
  <c r="R289" i="4"/>
  <c r="E286" i="17" s="1"/>
  <c r="I289" i="4" l="1"/>
  <c r="S287" i="4"/>
  <c r="F284" i="17" s="1"/>
  <c r="D290" i="4"/>
  <c r="L290" i="4" s="1"/>
  <c r="M287" i="4"/>
  <c r="E289" i="4"/>
  <c r="J288" i="4"/>
  <c r="K288" i="4" s="1"/>
  <c r="N288" i="4" s="1"/>
  <c r="C291" i="4"/>
  <c r="P288" i="4"/>
  <c r="U286" i="4"/>
  <c r="H283" i="17" s="1"/>
  <c r="R290" i="4"/>
  <c r="E287" i="17" s="1"/>
  <c r="T287" i="4"/>
  <c r="G284" i="17" s="1"/>
  <c r="I290" i="4" l="1"/>
  <c r="S288" i="4"/>
  <c r="F285" i="17" s="1"/>
  <c r="D291" i="4"/>
  <c r="L291" i="4" s="1"/>
  <c r="M288" i="4"/>
  <c r="E290" i="4"/>
  <c r="P289" i="4"/>
  <c r="C292" i="4"/>
  <c r="J289" i="4"/>
  <c r="K289" i="4" s="1"/>
  <c r="N289" i="4" s="1"/>
  <c r="R291" i="4"/>
  <c r="E288" i="17" s="1"/>
  <c r="T288" i="4"/>
  <c r="G285" i="17" s="1"/>
  <c r="U287" i="4"/>
  <c r="H284" i="17" s="1"/>
  <c r="I291" i="4" l="1"/>
  <c r="S289" i="4"/>
  <c r="F286" i="17" s="1"/>
  <c r="D292" i="4"/>
  <c r="L292" i="4" s="1"/>
  <c r="M289" i="4"/>
  <c r="E291" i="4"/>
  <c r="P290" i="4"/>
  <c r="J290" i="4"/>
  <c r="K290" i="4" s="1"/>
  <c r="N290" i="4" s="1"/>
  <c r="C293" i="4"/>
  <c r="T289" i="4"/>
  <c r="G286" i="17" s="1"/>
  <c r="R292" i="4"/>
  <c r="E289" i="17" s="1"/>
  <c r="U288" i="4"/>
  <c r="H285" i="17" s="1"/>
  <c r="I292" i="4" l="1"/>
  <c r="S290" i="4"/>
  <c r="F287" i="17" s="1"/>
  <c r="D293" i="4"/>
  <c r="L293" i="4" s="1"/>
  <c r="M290" i="4"/>
  <c r="E292" i="4"/>
  <c r="J291" i="4"/>
  <c r="K291" i="4" s="1"/>
  <c r="N291" i="4" s="1"/>
  <c r="C294" i="4"/>
  <c r="P291" i="4"/>
  <c r="R293" i="4"/>
  <c r="E290" i="17" s="1"/>
  <c r="T290" i="4"/>
  <c r="G287" i="17" s="1"/>
  <c r="I293" i="4" l="1"/>
  <c r="S291" i="4"/>
  <c r="F288" i="17" s="1"/>
  <c r="D294" i="4"/>
  <c r="L294" i="4" s="1"/>
  <c r="M291" i="4"/>
  <c r="E293" i="4"/>
  <c r="P292" i="4"/>
  <c r="J292" i="4"/>
  <c r="K292" i="4" s="1"/>
  <c r="N292" i="4" s="1"/>
  <c r="C295" i="4"/>
  <c r="U290" i="4"/>
  <c r="H287" i="17" s="1"/>
  <c r="R294" i="4"/>
  <c r="E291" i="17" s="1"/>
  <c r="U289" i="4"/>
  <c r="H286" i="17" s="1"/>
  <c r="T291" i="4"/>
  <c r="G288" i="17" s="1"/>
  <c r="I294" i="4" l="1"/>
  <c r="S292" i="4"/>
  <c r="F289" i="17" s="1"/>
  <c r="D295" i="4"/>
  <c r="L295" i="4" s="1"/>
  <c r="M292" i="4"/>
  <c r="E294" i="4"/>
  <c r="C296" i="4"/>
  <c r="J293" i="4"/>
  <c r="K293" i="4" s="1"/>
  <c r="N293" i="4" s="1"/>
  <c r="P293" i="4"/>
  <c r="U291" i="4"/>
  <c r="H288" i="17" s="1"/>
  <c r="T292" i="4"/>
  <c r="G289" i="17" s="1"/>
  <c r="R295" i="4"/>
  <c r="E292" i="17" s="1"/>
  <c r="I295" i="4" l="1"/>
  <c r="S293" i="4"/>
  <c r="F290" i="17" s="1"/>
  <c r="D296" i="4"/>
  <c r="L296" i="4" s="1"/>
  <c r="M293" i="4"/>
  <c r="E295" i="4"/>
  <c r="J294" i="4"/>
  <c r="K294" i="4" s="1"/>
  <c r="N294" i="4" s="1"/>
  <c r="C297" i="4"/>
  <c r="P294" i="4"/>
  <c r="R296" i="4"/>
  <c r="E293" i="17" s="1"/>
  <c r="T293" i="4"/>
  <c r="G290" i="17" s="1"/>
  <c r="I296" i="4" l="1"/>
  <c r="S294" i="4"/>
  <c r="F291" i="17" s="1"/>
  <c r="D297" i="4"/>
  <c r="L297" i="4" s="1"/>
  <c r="M294" i="4"/>
  <c r="E296" i="4"/>
  <c r="P295" i="4"/>
  <c r="J295" i="4"/>
  <c r="K295" i="4" s="1"/>
  <c r="N295" i="4" s="1"/>
  <c r="C298" i="4"/>
  <c r="U293" i="4"/>
  <c r="H290" i="17" s="1"/>
  <c r="R297" i="4"/>
  <c r="E294" i="17" s="1"/>
  <c r="U292" i="4"/>
  <c r="H289" i="17" s="1"/>
  <c r="T294" i="4"/>
  <c r="G291" i="17" s="1"/>
  <c r="I297" i="4" l="1"/>
  <c r="S295" i="4"/>
  <c r="F292" i="17" s="1"/>
  <c r="D298" i="4"/>
  <c r="L298" i="4" s="1"/>
  <c r="M295" i="4"/>
  <c r="E297" i="4"/>
  <c r="J296" i="4"/>
  <c r="K296" i="4" s="1"/>
  <c r="N296" i="4" s="1"/>
  <c r="C299" i="4"/>
  <c r="P296" i="4"/>
  <c r="T295" i="4"/>
  <c r="G292" i="17" s="1"/>
  <c r="R298" i="4"/>
  <c r="E295" i="17" s="1"/>
  <c r="I298" i="4" l="1"/>
  <c r="S296" i="4"/>
  <c r="F293" i="17" s="1"/>
  <c r="D299" i="4"/>
  <c r="L299" i="4" s="1"/>
  <c r="M296" i="4"/>
  <c r="E298" i="4"/>
  <c r="P297" i="4"/>
  <c r="J297" i="4"/>
  <c r="K297" i="4" s="1"/>
  <c r="N297" i="4" s="1"/>
  <c r="C300" i="4"/>
  <c r="R299" i="4"/>
  <c r="E296" i="17" s="1"/>
  <c r="T296" i="4"/>
  <c r="G293" i="17" s="1"/>
  <c r="U295" i="4"/>
  <c r="H292" i="17" s="1"/>
  <c r="U294" i="4"/>
  <c r="H291" i="17" s="1"/>
  <c r="I299" i="4" l="1"/>
  <c r="S297" i="4"/>
  <c r="F294" i="17" s="1"/>
  <c r="D300" i="4"/>
  <c r="L300" i="4" s="1"/>
  <c r="M297" i="4"/>
  <c r="E299" i="4"/>
  <c r="J298" i="4"/>
  <c r="K298" i="4" s="1"/>
  <c r="N298" i="4" s="1"/>
  <c r="C301" i="4"/>
  <c r="P298" i="4"/>
  <c r="T297" i="4"/>
  <c r="G294" i="17" s="1"/>
  <c r="R300" i="4"/>
  <c r="E297" i="17" s="1"/>
  <c r="I300" i="4" l="1"/>
  <c r="S298" i="4"/>
  <c r="F295" i="17" s="1"/>
  <c r="D301" i="4"/>
  <c r="L301" i="4" s="1"/>
  <c r="M298" i="4"/>
  <c r="E300" i="4"/>
  <c r="J299" i="4"/>
  <c r="K299" i="4" s="1"/>
  <c r="N299" i="4" s="1"/>
  <c r="C302" i="4"/>
  <c r="P299" i="4"/>
  <c r="T298" i="4"/>
  <c r="G295" i="17" s="1"/>
  <c r="R301" i="4"/>
  <c r="E298" i="17" s="1"/>
  <c r="U297" i="4"/>
  <c r="H294" i="17" s="1"/>
  <c r="U296" i="4"/>
  <c r="H293" i="17" s="1"/>
  <c r="I301" i="4" l="1"/>
  <c r="S299" i="4"/>
  <c r="F296" i="17" s="1"/>
  <c r="D302" i="4"/>
  <c r="L302" i="4" s="1"/>
  <c r="M299" i="4"/>
  <c r="E301" i="4"/>
  <c r="C303" i="4"/>
  <c r="J300" i="4"/>
  <c r="K300" i="4" s="1"/>
  <c r="N300" i="4" s="1"/>
  <c r="P300" i="4"/>
  <c r="R302" i="4"/>
  <c r="E299" i="17" s="1"/>
  <c r="T299" i="4"/>
  <c r="G296" i="17" s="1"/>
  <c r="I302" i="4" l="1"/>
  <c r="S300" i="4"/>
  <c r="F297" i="17" s="1"/>
  <c r="D303" i="4"/>
  <c r="L303" i="4" s="1"/>
  <c r="M300" i="4"/>
  <c r="E302" i="4"/>
  <c r="C304" i="4"/>
  <c r="J301" i="4"/>
  <c r="K301" i="4" s="1"/>
  <c r="N301" i="4" s="1"/>
  <c r="P301" i="4"/>
  <c r="R303" i="4"/>
  <c r="E300" i="17" s="1"/>
  <c r="T300" i="4"/>
  <c r="G297" i="17" s="1"/>
  <c r="U298" i="4"/>
  <c r="H295" i="17" s="1"/>
  <c r="I303" i="4" l="1"/>
  <c r="S301" i="4"/>
  <c r="F298" i="17" s="1"/>
  <c r="D304" i="4"/>
  <c r="L304" i="4" s="1"/>
  <c r="M301" i="4"/>
  <c r="E303" i="4"/>
  <c r="J302" i="4"/>
  <c r="K302" i="4" s="1"/>
  <c r="N302" i="4" s="1"/>
  <c r="C305" i="4"/>
  <c r="P302" i="4"/>
  <c r="R304" i="4"/>
  <c r="E301" i="17" s="1"/>
  <c r="U300" i="4"/>
  <c r="H297" i="17" s="1"/>
  <c r="U299" i="4"/>
  <c r="H296" i="17" s="1"/>
  <c r="T301" i="4"/>
  <c r="G298" i="17" s="1"/>
  <c r="I304" i="4" l="1"/>
  <c r="S302" i="4"/>
  <c r="F299" i="17" s="1"/>
  <c r="D305" i="4"/>
  <c r="L305" i="4" s="1"/>
  <c r="M302" i="4"/>
  <c r="E304" i="4"/>
  <c r="J303" i="4"/>
  <c r="K303" i="4" s="1"/>
  <c r="N303" i="4" s="1"/>
  <c r="C306" i="4"/>
  <c r="P303" i="4"/>
  <c r="T302" i="4"/>
  <c r="G299" i="17" s="1"/>
  <c r="R305" i="4"/>
  <c r="E302" i="17" s="1"/>
  <c r="I305" i="4" l="1"/>
  <c r="S303" i="4"/>
  <c r="F300" i="17" s="1"/>
  <c r="D306" i="4"/>
  <c r="L306" i="4" s="1"/>
  <c r="M303" i="4"/>
  <c r="E305" i="4"/>
  <c r="J304" i="4"/>
  <c r="K304" i="4" s="1"/>
  <c r="N304" i="4" s="1"/>
  <c r="C307" i="4"/>
  <c r="P304" i="4"/>
  <c r="U302" i="4"/>
  <c r="H299" i="17" s="1"/>
  <c r="R306" i="4"/>
  <c r="E303" i="17" s="1"/>
  <c r="U301" i="4"/>
  <c r="H298" i="17" s="1"/>
  <c r="T303" i="4"/>
  <c r="G300" i="17" s="1"/>
  <c r="I306" i="4" l="1"/>
  <c r="S304" i="4"/>
  <c r="F301" i="17" s="1"/>
  <c r="D307" i="4"/>
  <c r="L307" i="4" s="1"/>
  <c r="M304" i="4"/>
  <c r="E306" i="4"/>
  <c r="J305" i="4"/>
  <c r="K305" i="4" s="1"/>
  <c r="N305" i="4" s="1"/>
  <c r="C308" i="4"/>
  <c r="P305" i="4"/>
  <c r="T304" i="4"/>
  <c r="G301" i="17" s="1"/>
  <c r="R307" i="4"/>
  <c r="E304" i="17" s="1"/>
  <c r="I307" i="4" l="1"/>
  <c r="S305" i="4"/>
  <c r="F302" i="17" s="1"/>
  <c r="D308" i="4"/>
  <c r="L308" i="4" s="1"/>
  <c r="M305" i="4"/>
  <c r="E307" i="4"/>
  <c r="J306" i="4"/>
  <c r="K306" i="4" s="1"/>
  <c r="N306" i="4" s="1"/>
  <c r="C309" i="4"/>
  <c r="P306" i="4"/>
  <c r="U304" i="4"/>
  <c r="H301" i="17" s="1"/>
  <c r="U303" i="4"/>
  <c r="H300" i="17" s="1"/>
  <c r="R308" i="4"/>
  <c r="E305" i="17" s="1"/>
  <c r="T305" i="4"/>
  <c r="G302" i="17" s="1"/>
  <c r="I308" i="4" l="1"/>
  <c r="S306" i="4"/>
  <c r="F303" i="17" s="1"/>
  <c r="D309" i="4"/>
  <c r="L309" i="4" s="1"/>
  <c r="M306" i="4"/>
  <c r="E308" i="4"/>
  <c r="C310" i="4"/>
  <c r="J307" i="4"/>
  <c r="K307" i="4" s="1"/>
  <c r="N307" i="4" s="1"/>
  <c r="P307" i="4"/>
  <c r="T306" i="4"/>
  <c r="G303" i="17" s="1"/>
  <c r="R309" i="4"/>
  <c r="E306" i="17" s="1"/>
  <c r="U305" i="4"/>
  <c r="H302" i="17" s="1"/>
  <c r="I309" i="4" l="1"/>
  <c r="S307" i="4"/>
  <c r="F304" i="17" s="1"/>
  <c r="D310" i="4"/>
  <c r="L310" i="4" s="1"/>
  <c r="M307" i="4"/>
  <c r="E309" i="4"/>
  <c r="J308" i="4"/>
  <c r="K308" i="4" s="1"/>
  <c r="N308" i="4" s="1"/>
  <c r="C311" i="4"/>
  <c r="P308" i="4"/>
  <c r="R310" i="4"/>
  <c r="E307" i="17" s="1"/>
  <c r="U306" i="4"/>
  <c r="H303" i="17" s="1"/>
  <c r="T307" i="4"/>
  <c r="G304" i="17" s="1"/>
  <c r="I310" i="4" l="1"/>
  <c r="S308" i="4"/>
  <c r="D311" i="4"/>
  <c r="L311" i="4" s="1"/>
  <c r="M308" i="4"/>
  <c r="E310" i="4"/>
  <c r="J309" i="4"/>
  <c r="K309" i="4" s="1"/>
  <c r="N309" i="4" s="1"/>
  <c r="C312" i="4"/>
  <c r="P309" i="4"/>
  <c r="T308" i="4"/>
  <c r="G305" i="17" s="1"/>
  <c r="R311" i="4"/>
  <c r="E308" i="17" s="1"/>
  <c r="U307" i="4"/>
  <c r="H304" i="17" s="1"/>
  <c r="I311" i="4" l="1"/>
  <c r="F305" i="17"/>
  <c r="S309" i="4"/>
  <c r="D312" i="4"/>
  <c r="L312" i="4" s="1"/>
  <c r="M309" i="4"/>
  <c r="E311" i="4"/>
  <c r="C313" i="4"/>
  <c r="J310" i="4"/>
  <c r="K310" i="4" s="1"/>
  <c r="N310" i="4" s="1"/>
  <c r="P310" i="4"/>
  <c r="R312" i="4"/>
  <c r="E309" i="17" s="1"/>
  <c r="U308" i="4"/>
  <c r="H305" i="17" s="1"/>
  <c r="T309" i="4"/>
  <c r="G306" i="17" s="1"/>
  <c r="I312" i="4" l="1"/>
  <c r="F306" i="17"/>
  <c r="S310" i="4"/>
  <c r="D313" i="4"/>
  <c r="L313" i="4" s="1"/>
  <c r="M310" i="4"/>
  <c r="E312" i="4"/>
  <c r="J311" i="4"/>
  <c r="K311" i="4" s="1"/>
  <c r="N311" i="4" s="1"/>
  <c r="C314" i="4"/>
  <c r="P311" i="4"/>
  <c r="T310" i="4"/>
  <c r="G307" i="17" s="1"/>
  <c r="R313" i="4"/>
  <c r="E310" i="17" s="1"/>
  <c r="I313" i="4" l="1"/>
  <c r="F307" i="17"/>
  <c r="S311" i="4"/>
  <c r="D314" i="4"/>
  <c r="L314" i="4" s="1"/>
  <c r="M311" i="4"/>
  <c r="E313" i="4"/>
  <c r="J312" i="4"/>
  <c r="K312" i="4" s="1"/>
  <c r="N312" i="4" s="1"/>
  <c r="C315" i="4"/>
  <c r="P312" i="4"/>
  <c r="R314" i="4"/>
  <c r="E311" i="17" s="1"/>
  <c r="U309" i="4"/>
  <c r="H306" i="17" s="1"/>
  <c r="T311" i="4"/>
  <c r="G308" i="17" s="1"/>
  <c r="I314" i="4" l="1"/>
  <c r="F308" i="17"/>
  <c r="S312" i="4"/>
  <c r="D315" i="4"/>
  <c r="L315" i="4" s="1"/>
  <c r="M312" i="4"/>
  <c r="E314" i="4"/>
  <c r="J313" i="4"/>
  <c r="K313" i="4" s="1"/>
  <c r="N313" i="4" s="1"/>
  <c r="C316" i="4"/>
  <c r="P313" i="4"/>
  <c r="T312" i="4"/>
  <c r="G309" i="17" s="1"/>
  <c r="R315" i="4"/>
  <c r="E312" i="17" s="1"/>
  <c r="U311" i="4"/>
  <c r="H308" i="17" s="1"/>
  <c r="U310" i="4"/>
  <c r="H307" i="17" s="1"/>
  <c r="I315" i="4" l="1"/>
  <c r="F309" i="17"/>
  <c r="S313" i="4"/>
  <c r="D316" i="4"/>
  <c r="L316" i="4" s="1"/>
  <c r="M313" i="4"/>
  <c r="E315" i="4"/>
  <c r="J314" i="4"/>
  <c r="K314" i="4" s="1"/>
  <c r="N314" i="4" s="1"/>
  <c r="C317" i="4"/>
  <c r="P314" i="4"/>
  <c r="R316" i="4"/>
  <c r="E313" i="17" s="1"/>
  <c r="T313" i="4"/>
  <c r="G310" i="17" s="1"/>
  <c r="I316" i="4" l="1"/>
  <c r="F310" i="17"/>
  <c r="S314" i="4"/>
  <c r="D317" i="4"/>
  <c r="L317" i="4" s="1"/>
  <c r="M314" i="4"/>
  <c r="E316" i="4"/>
  <c r="J315" i="4"/>
  <c r="K315" i="4" s="1"/>
  <c r="N315" i="4" s="1"/>
  <c r="C318" i="4"/>
  <c r="P315" i="4"/>
  <c r="U313" i="4"/>
  <c r="H310" i="17" s="1"/>
  <c r="T314" i="4"/>
  <c r="G311" i="17" s="1"/>
  <c r="R317" i="4"/>
  <c r="E314" i="17" s="1"/>
  <c r="U312" i="4"/>
  <c r="H309" i="17" s="1"/>
  <c r="I317" i="4" l="1"/>
  <c r="F311" i="17"/>
  <c r="S315" i="4"/>
  <c r="D318" i="4"/>
  <c r="L318" i="4" s="1"/>
  <c r="M315" i="4"/>
  <c r="E317" i="4"/>
  <c r="J316" i="4"/>
  <c r="K316" i="4" s="1"/>
  <c r="N316" i="4" s="1"/>
  <c r="C319" i="4"/>
  <c r="P316" i="4"/>
  <c r="T315" i="4"/>
  <c r="G312" i="17" s="1"/>
  <c r="R318" i="4"/>
  <c r="E315" i="17" s="1"/>
  <c r="I318" i="4" l="1"/>
  <c r="F312" i="17"/>
  <c r="S316" i="4"/>
  <c r="D319" i="4"/>
  <c r="L319" i="4" s="1"/>
  <c r="M316" i="4"/>
  <c r="E318" i="4"/>
  <c r="C320" i="4"/>
  <c r="J317" i="4"/>
  <c r="K317" i="4" s="1"/>
  <c r="N317" i="4" s="1"/>
  <c r="P317" i="4"/>
  <c r="U315" i="4"/>
  <c r="H312" i="17" s="1"/>
  <c r="R319" i="4"/>
  <c r="E316" i="17" s="1"/>
  <c r="T316" i="4"/>
  <c r="G313" i="17" s="1"/>
  <c r="U314" i="4"/>
  <c r="H311" i="17" s="1"/>
  <c r="I319" i="4" l="1"/>
  <c r="F313" i="17"/>
  <c r="S317" i="4"/>
  <c r="D320" i="4"/>
  <c r="L320" i="4" s="1"/>
  <c r="M317" i="4"/>
  <c r="E319" i="4"/>
  <c r="J318" i="4"/>
  <c r="K318" i="4" s="1"/>
  <c r="N318" i="4" s="1"/>
  <c r="C321" i="4"/>
  <c r="P318" i="4"/>
  <c r="R320" i="4"/>
  <c r="E317" i="17" s="1"/>
  <c r="T317" i="4"/>
  <c r="G314" i="17" s="1"/>
  <c r="I320" i="4" l="1"/>
  <c r="F314" i="17"/>
  <c r="S318" i="4"/>
  <c r="D321" i="4"/>
  <c r="L321" i="4" s="1"/>
  <c r="M318" i="4"/>
  <c r="E320" i="4"/>
  <c r="J319" i="4"/>
  <c r="K319" i="4" s="1"/>
  <c r="N319" i="4" s="1"/>
  <c r="C322" i="4"/>
  <c r="P319" i="4"/>
  <c r="T318" i="4"/>
  <c r="G315" i="17" s="1"/>
  <c r="R321" i="4"/>
  <c r="E318" i="17" s="1"/>
  <c r="U316" i="4"/>
  <c r="H313" i="17" s="1"/>
  <c r="I321" i="4" l="1"/>
  <c r="F315" i="17"/>
  <c r="S319" i="4"/>
  <c r="D322" i="4"/>
  <c r="L322" i="4" s="1"/>
  <c r="M319" i="4"/>
  <c r="E321" i="4"/>
  <c r="J320" i="4"/>
  <c r="K320" i="4" s="1"/>
  <c r="N320" i="4" s="1"/>
  <c r="C323" i="4"/>
  <c r="P320" i="4"/>
  <c r="R322" i="4"/>
  <c r="E319" i="17" s="1"/>
  <c r="U318" i="4"/>
  <c r="H315" i="17" s="1"/>
  <c r="U317" i="4"/>
  <c r="H314" i="17" s="1"/>
  <c r="T319" i="4"/>
  <c r="G316" i="17" s="1"/>
  <c r="I322" i="4" l="1"/>
  <c r="F316" i="17"/>
  <c r="S320" i="4"/>
  <c r="D323" i="4"/>
  <c r="L323" i="4" s="1"/>
  <c r="M320" i="4"/>
  <c r="E322" i="4"/>
  <c r="J321" i="4"/>
  <c r="K321" i="4" s="1"/>
  <c r="N321" i="4" s="1"/>
  <c r="C324" i="4"/>
  <c r="P321" i="4"/>
  <c r="T320" i="4"/>
  <c r="G317" i="17" s="1"/>
  <c r="R323" i="4"/>
  <c r="E320" i="17" s="1"/>
  <c r="U319" i="4"/>
  <c r="H316" i="17" s="1"/>
  <c r="I323" i="4" l="1"/>
  <c r="F317" i="17"/>
  <c r="S321" i="4"/>
  <c r="D324" i="4"/>
  <c r="L324" i="4" s="1"/>
  <c r="M321" i="4"/>
  <c r="E323" i="4"/>
  <c r="J322" i="4"/>
  <c r="K322" i="4" s="1"/>
  <c r="N322" i="4" s="1"/>
  <c r="C325" i="4"/>
  <c r="P322" i="4"/>
  <c r="R324" i="4"/>
  <c r="E321" i="17" s="1"/>
  <c r="U320" i="4"/>
  <c r="H317" i="17" s="1"/>
  <c r="T321" i="4"/>
  <c r="G318" i="17" s="1"/>
  <c r="I324" i="4" l="1"/>
  <c r="F318" i="17"/>
  <c r="S322" i="4"/>
  <c r="D325" i="4"/>
  <c r="L325" i="4" s="1"/>
  <c r="M322" i="4"/>
  <c r="E324" i="4"/>
  <c r="C326" i="4"/>
  <c r="J323" i="4"/>
  <c r="K323" i="4" s="1"/>
  <c r="N323" i="4" s="1"/>
  <c r="P323" i="4"/>
  <c r="R325" i="4"/>
  <c r="E322" i="17" s="1"/>
  <c r="T322" i="4"/>
  <c r="G319" i="17" s="1"/>
  <c r="I325" i="4" l="1"/>
  <c r="F319" i="17"/>
  <c r="S323" i="4"/>
  <c r="D326" i="4"/>
  <c r="L326" i="4" s="1"/>
  <c r="M323" i="4"/>
  <c r="E325" i="4"/>
  <c r="J324" i="4"/>
  <c r="K324" i="4" s="1"/>
  <c r="N324" i="4" s="1"/>
  <c r="C327" i="4"/>
  <c r="P324" i="4"/>
  <c r="U322" i="4"/>
  <c r="H319" i="17" s="1"/>
  <c r="R326" i="4"/>
  <c r="E323" i="17" s="1"/>
  <c r="U321" i="4"/>
  <c r="H318" i="17" s="1"/>
  <c r="T323" i="4"/>
  <c r="G320" i="17" s="1"/>
  <c r="I326" i="4" l="1"/>
  <c r="F320" i="17"/>
  <c r="S324" i="4"/>
  <c r="D327" i="4"/>
  <c r="L327" i="4" s="1"/>
  <c r="M324" i="4"/>
  <c r="E326" i="4"/>
  <c r="J325" i="4"/>
  <c r="K325" i="4" s="1"/>
  <c r="N325" i="4" s="1"/>
  <c r="C328" i="4"/>
  <c r="P325" i="4"/>
  <c r="T324" i="4"/>
  <c r="G321" i="17" s="1"/>
  <c r="R327" i="4"/>
  <c r="E324" i="17" s="1"/>
  <c r="I327" i="4" l="1"/>
  <c r="F321" i="17"/>
  <c r="S325" i="4"/>
  <c r="D328" i="4"/>
  <c r="L328" i="4" s="1"/>
  <c r="M325" i="4"/>
  <c r="E327" i="4"/>
  <c r="C329" i="4"/>
  <c r="J326" i="4"/>
  <c r="K326" i="4" s="1"/>
  <c r="N326" i="4" s="1"/>
  <c r="P326" i="4"/>
  <c r="R328" i="4"/>
  <c r="E325" i="17" s="1"/>
  <c r="T325" i="4"/>
  <c r="G322" i="17" s="1"/>
  <c r="U323" i="4"/>
  <c r="H320" i="17" s="1"/>
  <c r="I328" i="4" l="1"/>
  <c r="F322" i="17"/>
  <c r="S326" i="4"/>
  <c r="D329" i="4"/>
  <c r="L329" i="4" s="1"/>
  <c r="M326" i="4"/>
  <c r="E328" i="4"/>
  <c r="C330" i="4"/>
  <c r="J327" i="4"/>
  <c r="K327" i="4" s="1"/>
  <c r="N327" i="4" s="1"/>
  <c r="P327" i="4"/>
  <c r="U325" i="4"/>
  <c r="H322" i="17" s="1"/>
  <c r="R329" i="4"/>
  <c r="E326" i="17" s="1"/>
  <c r="T326" i="4"/>
  <c r="G323" i="17" s="1"/>
  <c r="U324" i="4"/>
  <c r="H321" i="17" s="1"/>
  <c r="I329" i="4" l="1"/>
  <c r="F323" i="17"/>
  <c r="S327" i="4"/>
  <c r="D330" i="4"/>
  <c r="L330" i="4" s="1"/>
  <c r="M327" i="4"/>
  <c r="E329" i="4"/>
  <c r="J328" i="4"/>
  <c r="K328" i="4" s="1"/>
  <c r="N328" i="4" s="1"/>
  <c r="C331" i="4"/>
  <c r="P328" i="4"/>
  <c r="R330" i="4"/>
  <c r="E327" i="17" s="1"/>
  <c r="T327" i="4"/>
  <c r="G324" i="17" s="1"/>
  <c r="I330" i="4" l="1"/>
  <c r="F324" i="17"/>
  <c r="S328" i="4"/>
  <c r="D331" i="4"/>
  <c r="L331" i="4" s="1"/>
  <c r="M328" i="4"/>
  <c r="E330" i="4"/>
  <c r="C332" i="4"/>
  <c r="J329" i="4"/>
  <c r="K329" i="4" s="1"/>
  <c r="N329" i="4" s="1"/>
  <c r="P329" i="4"/>
  <c r="T328" i="4"/>
  <c r="G325" i="17" s="1"/>
  <c r="U327" i="4"/>
  <c r="H324" i="17" s="1"/>
  <c r="U326" i="4"/>
  <c r="H323" i="17" s="1"/>
  <c r="R331" i="4"/>
  <c r="E328" i="17" s="1"/>
  <c r="I331" i="4" l="1"/>
  <c r="F325" i="17"/>
  <c r="S329" i="4"/>
  <c r="D332" i="4"/>
  <c r="L332" i="4" s="1"/>
  <c r="M329" i="4"/>
  <c r="E331" i="4"/>
  <c r="C333" i="4"/>
  <c r="J330" i="4"/>
  <c r="K330" i="4" s="1"/>
  <c r="N330" i="4" s="1"/>
  <c r="P330" i="4"/>
  <c r="U328" i="4"/>
  <c r="H325" i="17" s="1"/>
  <c r="R332" i="4"/>
  <c r="E329" i="17" s="1"/>
  <c r="T329" i="4"/>
  <c r="G326" i="17" s="1"/>
  <c r="I332" i="4" l="1"/>
  <c r="F326" i="17"/>
  <c r="S330" i="4"/>
  <c r="D333" i="4"/>
  <c r="L333" i="4" s="1"/>
  <c r="M330" i="4"/>
  <c r="E332" i="4"/>
  <c r="J331" i="4"/>
  <c r="K331" i="4" s="1"/>
  <c r="N331" i="4" s="1"/>
  <c r="C334" i="4"/>
  <c r="P331" i="4"/>
  <c r="R333" i="4"/>
  <c r="E330" i="17" s="1"/>
  <c r="U329" i="4"/>
  <c r="H326" i="17" s="1"/>
  <c r="T330" i="4"/>
  <c r="G327" i="17" s="1"/>
  <c r="I333" i="4" l="1"/>
  <c r="F327" i="17"/>
  <c r="S331" i="4"/>
  <c r="D334" i="4"/>
  <c r="L334" i="4" s="1"/>
  <c r="M331" i="4"/>
  <c r="E333" i="4"/>
  <c r="C335" i="4"/>
  <c r="J332" i="4"/>
  <c r="K332" i="4" s="1"/>
  <c r="N332" i="4" s="1"/>
  <c r="P332" i="4"/>
  <c r="U330" i="4"/>
  <c r="H327" i="17" s="1"/>
  <c r="T331" i="4"/>
  <c r="G328" i="17" s="1"/>
  <c r="R334" i="4"/>
  <c r="E331" i="17" s="1"/>
  <c r="I334" i="4" l="1"/>
  <c r="F328" i="17"/>
  <c r="S332" i="4"/>
  <c r="D335" i="4"/>
  <c r="L335" i="4" s="1"/>
  <c r="M332" i="4"/>
  <c r="E334" i="4"/>
  <c r="C336" i="4"/>
  <c r="J333" i="4"/>
  <c r="K333" i="4" s="1"/>
  <c r="N333" i="4" s="1"/>
  <c r="P333" i="4"/>
  <c r="R335" i="4"/>
  <c r="E332" i="17" s="1"/>
  <c r="T332" i="4"/>
  <c r="G329" i="17" s="1"/>
  <c r="U331" i="4"/>
  <c r="H328" i="17" s="1"/>
  <c r="I335" i="4" l="1"/>
  <c r="F329" i="17"/>
  <c r="S333" i="4"/>
  <c r="D336" i="4"/>
  <c r="L336" i="4" s="1"/>
  <c r="M333" i="4"/>
  <c r="E335" i="4"/>
  <c r="J334" i="4"/>
  <c r="K334" i="4" s="1"/>
  <c r="N334" i="4" s="1"/>
  <c r="C337" i="4"/>
  <c r="P334" i="4"/>
  <c r="T333" i="4"/>
  <c r="G330" i="17" s="1"/>
  <c r="U332" i="4"/>
  <c r="H329" i="17" s="1"/>
  <c r="R336" i="4"/>
  <c r="E333" i="17" s="1"/>
  <c r="I336" i="4" l="1"/>
  <c r="F330" i="17"/>
  <c r="S334" i="4"/>
  <c r="D337" i="4"/>
  <c r="L337" i="4" s="1"/>
  <c r="M334" i="4"/>
  <c r="E336" i="4"/>
  <c r="J335" i="4"/>
  <c r="K335" i="4" s="1"/>
  <c r="N335" i="4" s="1"/>
  <c r="C338" i="4"/>
  <c r="P335" i="4"/>
  <c r="R337" i="4"/>
  <c r="E334" i="17" s="1"/>
  <c r="U333" i="4"/>
  <c r="H330" i="17" s="1"/>
  <c r="T334" i="4"/>
  <c r="G331" i="17" s="1"/>
  <c r="I337" i="4" l="1"/>
  <c r="F331" i="17"/>
  <c r="S335" i="4"/>
  <c r="D338" i="4"/>
  <c r="L338" i="4" s="1"/>
  <c r="M335" i="4"/>
  <c r="E337" i="4"/>
  <c r="J336" i="4"/>
  <c r="K336" i="4" s="1"/>
  <c r="N336" i="4" s="1"/>
  <c r="C339" i="4"/>
  <c r="P336" i="4"/>
  <c r="T335" i="4"/>
  <c r="G332" i="17" s="1"/>
  <c r="R338" i="4"/>
  <c r="E335" i="17" s="1"/>
  <c r="I338" i="4" l="1"/>
  <c r="F332" i="17"/>
  <c r="S336" i="4"/>
  <c r="D339" i="4"/>
  <c r="L339" i="4" s="1"/>
  <c r="M336" i="4"/>
  <c r="E338" i="4"/>
  <c r="J337" i="4"/>
  <c r="K337" i="4" s="1"/>
  <c r="N337" i="4" s="1"/>
  <c r="C340" i="4"/>
  <c r="P337" i="4"/>
  <c r="T336" i="4"/>
  <c r="G333" i="17" s="1"/>
  <c r="U335" i="4"/>
  <c r="H332" i="17" s="1"/>
  <c r="R339" i="4"/>
  <c r="E336" i="17" s="1"/>
  <c r="U334" i="4"/>
  <c r="H331" i="17" s="1"/>
  <c r="I339" i="4" l="1"/>
  <c r="F333" i="17"/>
  <c r="S337" i="4"/>
  <c r="D340" i="4"/>
  <c r="L340" i="4" s="1"/>
  <c r="M337" i="4"/>
  <c r="E339" i="4"/>
  <c r="J338" i="4"/>
  <c r="K338" i="4" s="1"/>
  <c r="N338" i="4" s="1"/>
  <c r="C341" i="4"/>
  <c r="P338" i="4"/>
  <c r="R340" i="4"/>
  <c r="E337" i="17" s="1"/>
  <c r="T337" i="4"/>
  <c r="G334" i="17" s="1"/>
  <c r="I340" i="4" l="1"/>
  <c r="F334" i="17"/>
  <c r="S338" i="4"/>
  <c r="D341" i="4"/>
  <c r="L341" i="4" s="1"/>
  <c r="M338" i="4"/>
  <c r="E340" i="4"/>
  <c r="J339" i="4"/>
  <c r="K339" i="4" s="1"/>
  <c r="N339" i="4" s="1"/>
  <c r="C342" i="4"/>
  <c r="P339" i="4"/>
  <c r="U337" i="4"/>
  <c r="H334" i="17" s="1"/>
  <c r="T338" i="4"/>
  <c r="G335" i="17" s="1"/>
  <c r="U336" i="4"/>
  <c r="H333" i="17" s="1"/>
  <c r="R341" i="4"/>
  <c r="E338" i="17" s="1"/>
  <c r="I341" i="4" l="1"/>
  <c r="F335" i="17"/>
  <c r="S339" i="4"/>
  <c r="D342" i="4"/>
  <c r="L342" i="4" s="1"/>
  <c r="R342" i="4"/>
  <c r="E339" i="17" s="1"/>
  <c r="M339" i="4"/>
  <c r="E341" i="4"/>
  <c r="C343" i="4"/>
  <c r="J340" i="4"/>
  <c r="K340" i="4" s="1"/>
  <c r="N340" i="4" s="1"/>
  <c r="P340" i="4"/>
  <c r="U338" i="4"/>
  <c r="H335" i="17" s="1"/>
  <c r="T339" i="4"/>
  <c r="G336" i="17" s="1"/>
  <c r="I342" i="4" l="1"/>
  <c r="F336" i="17"/>
  <c r="S340" i="4"/>
  <c r="D343" i="4"/>
  <c r="L343" i="4" s="1"/>
  <c r="R343" i="4"/>
  <c r="E340" i="17" s="1"/>
  <c r="M340" i="4"/>
  <c r="E342" i="4"/>
  <c r="C344" i="4"/>
  <c r="J341" i="4"/>
  <c r="K341" i="4" s="1"/>
  <c r="N341" i="4" s="1"/>
  <c r="P341" i="4"/>
  <c r="U339" i="4"/>
  <c r="H336" i="17" s="1"/>
  <c r="T340" i="4"/>
  <c r="G337" i="17" s="1"/>
  <c r="I343" i="4" l="1"/>
  <c r="F337" i="17"/>
  <c r="S341" i="4"/>
  <c r="D344" i="4"/>
  <c r="L344" i="4" s="1"/>
  <c r="R344" i="4"/>
  <c r="E341" i="17" s="1"/>
  <c r="M341" i="4"/>
  <c r="E343" i="4"/>
  <c r="J342" i="4"/>
  <c r="K342" i="4" s="1"/>
  <c r="N342" i="4" s="1"/>
  <c r="C345" i="4"/>
  <c r="P342" i="4"/>
  <c r="T341" i="4"/>
  <c r="G338" i="17" s="1"/>
  <c r="U340" i="4"/>
  <c r="H337" i="17" s="1"/>
  <c r="I344" i="4" l="1"/>
  <c r="F338" i="17"/>
  <c r="S342" i="4"/>
  <c r="D345" i="4"/>
  <c r="L345" i="4" s="1"/>
  <c r="R345" i="4"/>
  <c r="E342" i="17" s="1"/>
  <c r="M342" i="4"/>
  <c r="E344" i="4"/>
  <c r="P343" i="4"/>
  <c r="J343" i="4"/>
  <c r="K343" i="4" s="1"/>
  <c r="N343" i="4" s="1"/>
  <c r="C346" i="4"/>
  <c r="T342" i="4"/>
  <c r="G339" i="17" s="1"/>
  <c r="I345" i="4" l="1"/>
  <c r="F339" i="17"/>
  <c r="S343" i="4"/>
  <c r="D346" i="4"/>
  <c r="L346" i="4" s="1"/>
  <c r="R346" i="4"/>
  <c r="E343" i="17" s="1"/>
  <c r="M343" i="4"/>
  <c r="E345" i="4"/>
  <c r="P344" i="4"/>
  <c r="C347" i="4"/>
  <c r="J344" i="4"/>
  <c r="K344" i="4" s="1"/>
  <c r="N344" i="4" s="1"/>
  <c r="T343" i="4"/>
  <c r="G340" i="17" s="1"/>
  <c r="U342" i="4"/>
  <c r="H339" i="17" s="1"/>
  <c r="U341" i="4"/>
  <c r="H338" i="17" s="1"/>
  <c r="I346" i="4" l="1"/>
  <c r="F340" i="17"/>
  <c r="S344" i="4"/>
  <c r="D347" i="4"/>
  <c r="L347" i="4" s="1"/>
  <c r="R347" i="4"/>
  <c r="E344" i="17" s="1"/>
  <c r="M344" i="4"/>
  <c r="E346" i="4"/>
  <c r="P345" i="4"/>
  <c r="J345" i="4"/>
  <c r="K345" i="4" s="1"/>
  <c r="N345" i="4" s="1"/>
  <c r="C348" i="4"/>
  <c r="U343" i="4"/>
  <c r="H340" i="17" s="1"/>
  <c r="T344" i="4"/>
  <c r="G341" i="17" s="1"/>
  <c r="I347" i="4" l="1"/>
  <c r="F341" i="17"/>
  <c r="S345" i="4"/>
  <c r="D348" i="4"/>
  <c r="L348" i="4" s="1"/>
  <c r="R348" i="4"/>
  <c r="E345" i="17" s="1"/>
  <c r="M345" i="4"/>
  <c r="E347" i="4"/>
  <c r="P346" i="4"/>
  <c r="C349" i="4"/>
  <c r="J346" i="4"/>
  <c r="K346" i="4" s="1"/>
  <c r="N346" i="4" s="1"/>
  <c r="U344" i="4"/>
  <c r="H341" i="17" s="1"/>
  <c r="T345" i="4"/>
  <c r="G342" i="17" s="1"/>
  <c r="I348" i="4" l="1"/>
  <c r="F342" i="17"/>
  <c r="S346" i="4"/>
  <c r="D349" i="4"/>
  <c r="L349" i="4" s="1"/>
  <c r="R349" i="4"/>
  <c r="E346" i="17" s="1"/>
  <c r="M346" i="4"/>
  <c r="E348" i="4"/>
  <c r="P347" i="4"/>
  <c r="J347" i="4"/>
  <c r="K347" i="4" s="1"/>
  <c r="N347" i="4" s="1"/>
  <c r="C350" i="4"/>
  <c r="U345" i="4"/>
  <c r="H342" i="17" s="1"/>
  <c r="T346" i="4"/>
  <c r="G343" i="17" s="1"/>
  <c r="I349" i="4" l="1"/>
  <c r="F343" i="17"/>
  <c r="S347" i="4"/>
  <c r="D350" i="4"/>
  <c r="L350" i="4" s="1"/>
  <c r="R350" i="4"/>
  <c r="E347" i="17" s="1"/>
  <c r="M347" i="4"/>
  <c r="E349" i="4"/>
  <c r="P348" i="4"/>
  <c r="J348" i="4"/>
  <c r="K348" i="4" s="1"/>
  <c r="N348" i="4" s="1"/>
  <c r="C351" i="4"/>
  <c r="U346" i="4"/>
  <c r="H343" i="17" s="1"/>
  <c r="T347" i="4"/>
  <c r="G344" i="17" s="1"/>
  <c r="I350" i="4" l="1"/>
  <c r="F344" i="17"/>
  <c r="S348" i="4"/>
  <c r="D351" i="4"/>
  <c r="L351" i="4" s="1"/>
  <c r="R351" i="4"/>
  <c r="E348" i="17" s="1"/>
  <c r="M348" i="4"/>
  <c r="E350" i="4"/>
  <c r="P349" i="4"/>
  <c r="J349" i="4"/>
  <c r="K349" i="4" s="1"/>
  <c r="N349" i="4" s="1"/>
  <c r="C352" i="4"/>
  <c r="T348" i="4"/>
  <c r="G345" i="17" s="1"/>
  <c r="U347" i="4"/>
  <c r="H344" i="17" s="1"/>
  <c r="I351" i="4" l="1"/>
  <c r="F345" i="17"/>
  <c r="S349" i="4"/>
  <c r="D352" i="4"/>
  <c r="L352" i="4" s="1"/>
  <c r="R352" i="4"/>
  <c r="E349" i="17" s="1"/>
  <c r="M349" i="4"/>
  <c r="E351" i="4"/>
  <c r="P350" i="4"/>
  <c r="J350" i="4"/>
  <c r="K350" i="4" s="1"/>
  <c r="N350" i="4" s="1"/>
  <c r="C353" i="4"/>
  <c r="U348" i="4"/>
  <c r="H345" i="17" s="1"/>
  <c r="T349" i="4"/>
  <c r="G346" i="17" s="1"/>
  <c r="I352" i="4" l="1"/>
  <c r="F346" i="17"/>
  <c r="S350" i="4"/>
  <c r="D353" i="4"/>
  <c r="L353" i="4" s="1"/>
  <c r="R353" i="4"/>
  <c r="E350" i="17" s="1"/>
  <c r="M350" i="4"/>
  <c r="E352" i="4"/>
  <c r="P351" i="4"/>
  <c r="C354" i="4"/>
  <c r="J351" i="4"/>
  <c r="K351" i="4" s="1"/>
  <c r="N351" i="4" s="1"/>
  <c r="T350" i="4"/>
  <c r="G347" i="17" s="1"/>
  <c r="U349" i="4"/>
  <c r="H346" i="17" s="1"/>
  <c r="I353" i="4" l="1"/>
  <c r="F347" i="17"/>
  <c r="S351" i="4"/>
  <c r="D354" i="4"/>
  <c r="L354" i="4" s="1"/>
  <c r="R354" i="4"/>
  <c r="E351" i="17" s="1"/>
  <c r="M351" i="4"/>
  <c r="E353" i="4"/>
  <c r="P352" i="4"/>
  <c r="J352" i="4"/>
  <c r="K352" i="4" s="1"/>
  <c r="N352" i="4" s="1"/>
  <c r="C355" i="4"/>
  <c r="U350" i="4"/>
  <c r="H347" i="17" s="1"/>
  <c r="T351" i="4"/>
  <c r="G348" i="17" s="1"/>
  <c r="I354" i="4" l="1"/>
  <c r="F348" i="17"/>
  <c r="S352" i="4"/>
  <c r="D355" i="4"/>
  <c r="L355" i="4" s="1"/>
  <c r="R355" i="4"/>
  <c r="E352" i="17" s="1"/>
  <c r="M352" i="4"/>
  <c r="E354" i="4"/>
  <c r="P353" i="4"/>
  <c r="C356" i="4"/>
  <c r="J353" i="4"/>
  <c r="K353" i="4" s="1"/>
  <c r="N353" i="4" s="1"/>
  <c r="T352" i="4"/>
  <c r="G349" i="17" s="1"/>
  <c r="U351" i="4"/>
  <c r="H348" i="17" s="1"/>
  <c r="I355" i="4" l="1"/>
  <c r="F349" i="17"/>
  <c r="S353" i="4"/>
  <c r="D356" i="4"/>
  <c r="L356" i="4" s="1"/>
  <c r="R356" i="4"/>
  <c r="E353" i="17" s="1"/>
  <c r="M353" i="4"/>
  <c r="E355" i="4"/>
  <c r="C357" i="4"/>
  <c r="J354" i="4"/>
  <c r="K354" i="4" s="1"/>
  <c r="N354" i="4" s="1"/>
  <c r="P354" i="4"/>
  <c r="T353" i="4"/>
  <c r="G350" i="17" s="1"/>
  <c r="U352" i="4"/>
  <c r="H349" i="17" s="1"/>
  <c r="I356" i="4" l="1"/>
  <c r="F350" i="17"/>
  <c r="S354" i="4"/>
  <c r="D357" i="4"/>
  <c r="L357" i="4" s="1"/>
  <c r="R357" i="4"/>
  <c r="E354" i="17" s="1"/>
  <c r="M354" i="4"/>
  <c r="E356" i="4"/>
  <c r="P355" i="4"/>
  <c r="C358" i="4"/>
  <c r="J355" i="4"/>
  <c r="K355" i="4" s="1"/>
  <c r="N355" i="4" s="1"/>
  <c r="U353" i="4"/>
  <c r="H350" i="17" s="1"/>
  <c r="T354" i="4"/>
  <c r="G351" i="17" s="1"/>
  <c r="I357" i="4" l="1"/>
  <c r="F351" i="17"/>
  <c r="S355" i="4"/>
  <c r="D358" i="4"/>
  <c r="L358" i="4" s="1"/>
  <c r="R358" i="4"/>
  <c r="E355" i="17" s="1"/>
  <c r="M355" i="4"/>
  <c r="E357" i="4"/>
  <c r="J356" i="4"/>
  <c r="K356" i="4" s="1"/>
  <c r="N356" i="4" s="1"/>
  <c r="C359" i="4"/>
  <c r="P356" i="4"/>
  <c r="U354" i="4"/>
  <c r="H351" i="17" s="1"/>
  <c r="T355" i="4"/>
  <c r="G352" i="17" s="1"/>
  <c r="I358" i="4" l="1"/>
  <c r="F352" i="17"/>
  <c r="S356" i="4"/>
  <c r="D359" i="4"/>
  <c r="L359" i="4" s="1"/>
  <c r="R359" i="4"/>
  <c r="E356" i="17" s="1"/>
  <c r="M356" i="4"/>
  <c r="E358" i="4"/>
  <c r="P357" i="4"/>
  <c r="J357" i="4"/>
  <c r="K357" i="4" s="1"/>
  <c r="N357" i="4" s="1"/>
  <c r="C360" i="4"/>
  <c r="U355" i="4"/>
  <c r="H352" i="17" s="1"/>
  <c r="T356" i="4"/>
  <c r="G353" i="17" s="1"/>
  <c r="I359" i="4" l="1"/>
  <c r="F353" i="17"/>
  <c r="S357" i="4"/>
  <c r="D360" i="4"/>
  <c r="L360" i="4" s="1"/>
  <c r="R360" i="4"/>
  <c r="E357" i="17" s="1"/>
  <c r="M357" i="4"/>
  <c r="E359" i="4"/>
  <c r="P358" i="4"/>
  <c r="C361" i="4"/>
  <c r="J358" i="4"/>
  <c r="K358" i="4" s="1"/>
  <c r="N358" i="4" s="1"/>
  <c r="U356" i="4"/>
  <c r="H353" i="17" s="1"/>
  <c r="T357" i="4"/>
  <c r="G354" i="17" s="1"/>
  <c r="I360" i="4" l="1"/>
  <c r="F354" i="17"/>
  <c r="S358" i="4"/>
  <c r="D361" i="4"/>
  <c r="L361" i="4" s="1"/>
  <c r="R361" i="4"/>
  <c r="E358" i="17" s="1"/>
  <c r="M358" i="4"/>
  <c r="E360" i="4"/>
  <c r="P359" i="4"/>
  <c r="J359" i="4"/>
  <c r="K359" i="4" s="1"/>
  <c r="N359" i="4" s="1"/>
  <c r="C362" i="4"/>
  <c r="T358" i="4"/>
  <c r="G355" i="17" s="1"/>
  <c r="U357" i="4"/>
  <c r="H354" i="17" s="1"/>
  <c r="I361" i="4" l="1"/>
  <c r="F355" i="17"/>
  <c r="S359" i="4"/>
  <c r="D362" i="4"/>
  <c r="L362" i="4" s="1"/>
  <c r="R362" i="4"/>
  <c r="E359" i="17" s="1"/>
  <c r="M359" i="4"/>
  <c r="E361" i="4"/>
  <c r="J360" i="4"/>
  <c r="K360" i="4" s="1"/>
  <c r="N360" i="4" s="1"/>
  <c r="P360" i="4"/>
  <c r="C363" i="4"/>
  <c r="T359" i="4"/>
  <c r="G356" i="17" s="1"/>
  <c r="U358" i="4"/>
  <c r="H355" i="17" s="1"/>
  <c r="I362" i="4" l="1"/>
  <c r="F356" i="17"/>
  <c r="S360" i="4"/>
  <c r="D363" i="4"/>
  <c r="L363" i="4" s="1"/>
  <c r="R363" i="4"/>
  <c r="E360" i="17" s="1"/>
  <c r="M360" i="4"/>
  <c r="E362" i="4"/>
  <c r="P361" i="4"/>
  <c r="J361" i="4"/>
  <c r="K361" i="4" s="1"/>
  <c r="N361" i="4" s="1"/>
  <c r="C364" i="4"/>
  <c r="T360" i="4"/>
  <c r="G357" i="17" s="1"/>
  <c r="U359" i="4"/>
  <c r="H356" i="17" s="1"/>
  <c r="I363" i="4" l="1"/>
  <c r="F357" i="17"/>
  <c r="S361" i="4"/>
  <c r="D364" i="4"/>
  <c r="L364" i="4" s="1"/>
  <c r="R364" i="4"/>
  <c r="E361" i="17" s="1"/>
  <c r="M361" i="4"/>
  <c r="E363" i="4"/>
  <c r="P362" i="4"/>
  <c r="C365" i="4"/>
  <c r="J362" i="4"/>
  <c r="K362" i="4" s="1"/>
  <c r="N362" i="4" s="1"/>
  <c r="U360" i="4"/>
  <c r="H357" i="17" s="1"/>
  <c r="T361" i="4"/>
  <c r="G358" i="17" s="1"/>
  <c r="I364" i="4" l="1"/>
  <c r="F358" i="17"/>
  <c r="S362" i="4"/>
  <c r="D365" i="4"/>
  <c r="L365" i="4" s="1"/>
  <c r="R365" i="4"/>
  <c r="E362" i="17" s="1"/>
  <c r="M362" i="4"/>
  <c r="E364" i="4"/>
  <c r="P363" i="4"/>
  <c r="C366" i="4"/>
  <c r="J363" i="4"/>
  <c r="K363" i="4" s="1"/>
  <c r="N363" i="4" s="1"/>
  <c r="T362" i="4"/>
  <c r="G359" i="17" s="1"/>
  <c r="U361" i="4"/>
  <c r="H358" i="17" s="1"/>
  <c r="I365" i="4" l="1"/>
  <c r="F359" i="17"/>
  <c r="S363" i="4"/>
  <c r="D366" i="4"/>
  <c r="L366" i="4" s="1"/>
  <c r="R366" i="4"/>
  <c r="E363" i="17" s="1"/>
  <c r="M363" i="4"/>
  <c r="E365" i="4"/>
  <c r="P364" i="4"/>
  <c r="C367" i="4"/>
  <c r="J364" i="4"/>
  <c r="K364" i="4" s="1"/>
  <c r="N364" i="4" s="1"/>
  <c r="U362" i="4"/>
  <c r="H359" i="17" s="1"/>
  <c r="T363" i="4"/>
  <c r="G360" i="17" s="1"/>
  <c r="I366" i="4" l="1"/>
  <c r="F360" i="17"/>
  <c r="S364" i="4"/>
  <c r="D367" i="4"/>
  <c r="L367" i="4" s="1"/>
  <c r="R367" i="4"/>
  <c r="E364" i="17" s="1"/>
  <c r="M364" i="4"/>
  <c r="E366" i="4"/>
  <c r="P365" i="4"/>
  <c r="C368" i="4"/>
  <c r="J365" i="4"/>
  <c r="K365" i="4" s="1"/>
  <c r="N365" i="4" s="1"/>
  <c r="T364" i="4"/>
  <c r="G361" i="17" s="1"/>
  <c r="U363" i="4"/>
  <c r="H360" i="17" s="1"/>
  <c r="I367" i="4" l="1"/>
  <c r="C369" i="4"/>
  <c r="R369" i="4" s="1"/>
  <c r="E366" i="17" s="1"/>
  <c r="F361" i="17"/>
  <c r="S365" i="4"/>
  <c r="D368" i="4"/>
  <c r="L368" i="4" s="1"/>
  <c r="M365" i="4"/>
  <c r="E367" i="4"/>
  <c r="R368" i="4"/>
  <c r="E365" i="17" s="1"/>
  <c r="P366" i="4"/>
  <c r="J366" i="4"/>
  <c r="K366" i="4" s="1"/>
  <c r="N366" i="4" s="1"/>
  <c r="U364" i="4"/>
  <c r="H361" i="17" s="1"/>
  <c r="T365" i="4"/>
  <c r="G362" i="17" s="1"/>
  <c r="E368" i="4" l="1"/>
  <c r="J368" i="4" s="1"/>
  <c r="F362" i="17"/>
  <c r="S366" i="4"/>
  <c r="D369" i="4"/>
  <c r="L369" i="4" s="1"/>
  <c r="C370" i="4"/>
  <c r="R370" i="4" s="1"/>
  <c r="E367" i="17" s="1"/>
  <c r="I368" i="4"/>
  <c r="M366" i="4"/>
  <c r="P367" i="4"/>
  <c r="J367" i="4"/>
  <c r="K367" i="4" s="1"/>
  <c r="N367" i="4" s="1"/>
  <c r="T366" i="4"/>
  <c r="G363" i="17" s="1"/>
  <c r="U365" i="4"/>
  <c r="H362" i="17" s="1"/>
  <c r="P368" i="4" l="1"/>
  <c r="I369" i="4"/>
  <c r="E369" i="4"/>
  <c r="F363" i="17"/>
  <c r="S367" i="4"/>
  <c r="D370" i="4"/>
  <c r="L370" i="4" s="1"/>
  <c r="C371" i="4"/>
  <c r="R371" i="4" s="1"/>
  <c r="E368" i="17" s="1"/>
  <c r="K368" i="4"/>
  <c r="N368" i="4" s="1"/>
  <c r="M367" i="4"/>
  <c r="T367" i="4"/>
  <c r="G364" i="17" s="1"/>
  <c r="U366" i="4"/>
  <c r="H363" i="17" s="1"/>
  <c r="P369" i="4" l="1"/>
  <c r="I370" i="4"/>
  <c r="F364" i="17"/>
  <c r="S368" i="4"/>
  <c r="D371" i="4"/>
  <c r="L371" i="4" s="1"/>
  <c r="C372" i="4"/>
  <c r="R372" i="4" s="1"/>
  <c r="E369" i="17" s="1"/>
  <c r="E370" i="4"/>
  <c r="J369" i="4"/>
  <c r="K369" i="4" s="1"/>
  <c r="N369" i="4" s="1"/>
  <c r="M368" i="4"/>
  <c r="U367" i="4"/>
  <c r="H364" i="17" s="1"/>
  <c r="T368" i="4"/>
  <c r="G365" i="17" s="1"/>
  <c r="P370" i="4" l="1"/>
  <c r="I371" i="4"/>
  <c r="E371" i="4"/>
  <c r="J370" i="4"/>
  <c r="K370" i="4" s="1"/>
  <c r="N370" i="4" s="1"/>
  <c r="F365" i="17"/>
  <c r="S369" i="4"/>
  <c r="M369" i="4"/>
  <c r="D372" i="4"/>
  <c r="L372" i="4" s="1"/>
  <c r="C373" i="4"/>
  <c r="T369" i="4"/>
  <c r="G366" i="17" s="1"/>
  <c r="P371" i="4" l="1"/>
  <c r="I372" i="4"/>
  <c r="M370" i="4"/>
  <c r="F366" i="17"/>
  <c r="S370" i="4"/>
  <c r="J371" i="4"/>
  <c r="K371" i="4" s="1"/>
  <c r="N371" i="4" s="1"/>
  <c r="D373" i="4"/>
  <c r="L373" i="4" s="1"/>
  <c r="C374" i="4"/>
  <c r="R374" i="4" s="1"/>
  <c r="E371" i="17" s="1"/>
  <c r="R373" i="4"/>
  <c r="E370" i="17" s="1"/>
  <c r="E372" i="4"/>
  <c r="U369" i="4"/>
  <c r="H366" i="17" s="1"/>
  <c r="U368" i="4"/>
  <c r="H365" i="17" s="1"/>
  <c r="T370" i="4"/>
  <c r="G367" i="17" s="1"/>
  <c r="I373" i="4" l="1"/>
  <c r="D374" i="4"/>
  <c r="L374" i="4" s="1"/>
  <c r="C375" i="4"/>
  <c r="E373" i="4"/>
  <c r="P373" i="4" s="1"/>
  <c r="F367" i="17"/>
  <c r="S371" i="4"/>
  <c r="J372" i="4"/>
  <c r="K372" i="4" s="1"/>
  <c r="N372" i="4" s="1"/>
  <c r="P372" i="4"/>
  <c r="M371" i="4"/>
  <c r="T371" i="4"/>
  <c r="G368" i="17" s="1"/>
  <c r="U370" i="4"/>
  <c r="H367" i="17" s="1"/>
  <c r="I374" i="4" l="1"/>
  <c r="F368" i="17"/>
  <c r="S372" i="4"/>
  <c r="J373" i="4"/>
  <c r="K373" i="4" s="1"/>
  <c r="N373" i="4" s="1"/>
  <c r="D375" i="4"/>
  <c r="L375" i="4" s="1"/>
  <c r="C376" i="4"/>
  <c r="R376" i="4" s="1"/>
  <c r="E373" i="17" s="1"/>
  <c r="E374" i="4"/>
  <c r="P374" i="4" s="1"/>
  <c r="M372" i="4"/>
  <c r="R375" i="4"/>
  <c r="E372" i="17" s="1"/>
  <c r="T372" i="4"/>
  <c r="G369" i="17" s="1"/>
  <c r="U371" i="4"/>
  <c r="H368" i="17" s="1"/>
  <c r="I375" i="4" l="1"/>
  <c r="M373" i="4"/>
  <c r="J374" i="4"/>
  <c r="K374" i="4" s="1"/>
  <c r="N374" i="4" s="1"/>
  <c r="D376" i="4"/>
  <c r="L376" i="4" s="1"/>
  <c r="C377" i="4"/>
  <c r="R377" i="4" s="1"/>
  <c r="E374" i="17" s="1"/>
  <c r="F369" i="17"/>
  <c r="S373" i="4"/>
  <c r="E375" i="4"/>
  <c r="T373" i="4"/>
  <c r="G370" i="17" s="1"/>
  <c r="U372" i="4"/>
  <c r="H369" i="17" s="1"/>
  <c r="I376" i="4" l="1"/>
  <c r="F370" i="17"/>
  <c r="S374" i="4"/>
  <c r="D377" i="4"/>
  <c r="L377" i="4" s="1"/>
  <c r="C378" i="4"/>
  <c r="R378" i="4" s="1"/>
  <c r="E375" i="17" s="1"/>
  <c r="J375" i="4"/>
  <c r="K375" i="4" s="1"/>
  <c r="N375" i="4" s="1"/>
  <c r="P375" i="4"/>
  <c r="E376" i="4"/>
  <c r="M374" i="4"/>
  <c r="U373" i="4"/>
  <c r="H370" i="17" s="1"/>
  <c r="T374" i="4"/>
  <c r="G371" i="17" s="1"/>
  <c r="P376" i="4" l="1"/>
  <c r="I377" i="4"/>
  <c r="E377" i="4"/>
  <c r="M375" i="4"/>
  <c r="F371" i="17"/>
  <c r="S375" i="4"/>
  <c r="J376" i="4"/>
  <c r="K376" i="4" s="1"/>
  <c r="N376" i="4" s="1"/>
  <c r="D378" i="4"/>
  <c r="L378" i="4" s="1"/>
  <c r="C379" i="4"/>
  <c r="T375" i="4"/>
  <c r="G372" i="17" s="1"/>
  <c r="U374" i="4"/>
  <c r="H371" i="17" s="1"/>
  <c r="M376" i="4" l="1"/>
  <c r="D379" i="4"/>
  <c r="L379" i="4" s="1"/>
  <c r="C380" i="4"/>
  <c r="R380" i="4" s="1"/>
  <c r="E377" i="17" s="1"/>
  <c r="R379" i="4"/>
  <c r="E376" i="17" s="1"/>
  <c r="I378" i="4"/>
  <c r="E378" i="4"/>
  <c r="F372" i="17"/>
  <c r="S376" i="4"/>
  <c r="J377" i="4"/>
  <c r="P377" i="4"/>
  <c r="U375" i="4"/>
  <c r="H372" i="17" s="1"/>
  <c r="T376" i="4"/>
  <c r="G373" i="17" s="1"/>
  <c r="I379" i="4" l="1"/>
  <c r="P378" i="4"/>
  <c r="K377" i="4"/>
  <c r="N377" i="4" s="1"/>
  <c r="J378" i="4"/>
  <c r="K378" i="4" s="1"/>
  <c r="D380" i="4"/>
  <c r="L380" i="4" s="1"/>
  <c r="C381" i="4"/>
  <c r="R381" i="4" s="1"/>
  <c r="E378" i="17" s="1"/>
  <c r="E379" i="4"/>
  <c r="P379" i="4" s="1"/>
  <c r="F373" i="17"/>
  <c r="U376" i="4"/>
  <c r="H373" i="17" s="1"/>
  <c r="T377" i="4" l="1"/>
  <c r="G374" i="17" s="1"/>
  <c r="S377" i="4"/>
  <c r="I380" i="4"/>
  <c r="N378" i="4"/>
  <c r="M377" i="4"/>
  <c r="M378" i="4" s="1"/>
  <c r="J379" i="4"/>
  <c r="D381" i="4"/>
  <c r="L381" i="4" s="1"/>
  <c r="C382" i="4"/>
  <c r="R382" i="4" s="1"/>
  <c r="E379" i="17" s="1"/>
  <c r="E380" i="4"/>
  <c r="F374" i="17"/>
  <c r="S378" i="4"/>
  <c r="T378" i="4"/>
  <c r="G375" i="17" s="1"/>
  <c r="I381" i="4" l="1"/>
  <c r="U377" i="4"/>
  <c r="H374" i="17" s="1"/>
  <c r="J380" i="4"/>
  <c r="K380" i="4" s="1"/>
  <c r="P380" i="4"/>
  <c r="K379" i="4"/>
  <c r="D382" i="4"/>
  <c r="L382" i="4" s="1"/>
  <c r="C383" i="4"/>
  <c r="F375" i="17"/>
  <c r="E381" i="4"/>
  <c r="U378" i="4"/>
  <c r="H375" i="17" s="1"/>
  <c r="I382" i="4" l="1"/>
  <c r="M379" i="4"/>
  <c r="M380" i="4" s="1"/>
  <c r="N379" i="4"/>
  <c r="N380" i="4" s="1"/>
  <c r="T379" i="4"/>
  <c r="G376" i="17" s="1"/>
  <c r="S379" i="4"/>
  <c r="F376" i="17" s="1"/>
  <c r="D383" i="4"/>
  <c r="L383" i="4" s="1"/>
  <c r="C384" i="4"/>
  <c r="R384" i="4" s="1"/>
  <c r="E381" i="17" s="1"/>
  <c r="E382" i="4"/>
  <c r="P382" i="4" s="1"/>
  <c r="J381" i="4"/>
  <c r="R383" i="4"/>
  <c r="E380" i="17" s="1"/>
  <c r="P381" i="4"/>
  <c r="I383" i="4" l="1"/>
  <c r="T380" i="4"/>
  <c r="G377" i="17" s="1"/>
  <c r="S380" i="4"/>
  <c r="F377" i="17" s="1"/>
  <c r="U379" i="4"/>
  <c r="H376" i="17" s="1"/>
  <c r="K381" i="4"/>
  <c r="D384" i="4"/>
  <c r="L384" i="4" s="1"/>
  <c r="C385" i="4"/>
  <c r="R385" i="4" s="1"/>
  <c r="E382" i="17" s="1"/>
  <c r="E383" i="4"/>
  <c r="J382" i="4"/>
  <c r="K382" i="4" s="1"/>
  <c r="T381" i="4" l="1"/>
  <c r="G378" i="17" s="1"/>
  <c r="U380" i="4"/>
  <c r="H377" i="17" s="1"/>
  <c r="I384" i="4"/>
  <c r="S381" i="4"/>
  <c r="F378" i="17" s="1"/>
  <c r="N381" i="4"/>
  <c r="N382" i="4" s="1"/>
  <c r="M381" i="4"/>
  <c r="M382" i="4" s="1"/>
  <c r="J383" i="4"/>
  <c r="P383" i="4"/>
  <c r="D385" i="4"/>
  <c r="L385" i="4" s="1"/>
  <c r="C386" i="4"/>
  <c r="R386" i="4" s="1"/>
  <c r="E383" i="17" s="1"/>
  <c r="E384" i="4"/>
  <c r="S382" i="4" l="1"/>
  <c r="F379" i="17" s="1"/>
  <c r="T382" i="4"/>
  <c r="G379" i="17" s="1"/>
  <c r="P384" i="4"/>
  <c r="I385" i="4"/>
  <c r="U381" i="4"/>
  <c r="H378" i="17" s="1"/>
  <c r="E385" i="4"/>
  <c r="K383" i="4"/>
  <c r="M383" i="4" s="1"/>
  <c r="J384" i="4"/>
  <c r="K384" i="4" s="1"/>
  <c r="D386" i="4"/>
  <c r="L386" i="4" s="1"/>
  <c r="C387" i="4"/>
  <c r="U382" i="4"/>
  <c r="H379" i="17" s="1"/>
  <c r="I386" i="4" l="1"/>
  <c r="M384" i="4"/>
  <c r="N383" i="4"/>
  <c r="N384" i="4" s="1"/>
  <c r="T383" i="4"/>
  <c r="G380" i="17" s="1"/>
  <c r="S383" i="4"/>
  <c r="F380" i="17" s="1"/>
  <c r="D387" i="4"/>
  <c r="L387" i="4" s="1"/>
  <c r="C388" i="4"/>
  <c r="E386" i="4"/>
  <c r="J386" i="4" s="1"/>
  <c r="J385" i="4"/>
  <c r="K385" i="4" s="1"/>
  <c r="P385" i="4"/>
  <c r="R387" i="4"/>
  <c r="E384" i="17" s="1"/>
  <c r="T384" i="4" l="1"/>
  <c r="G381" i="17" s="1"/>
  <c r="K386" i="4"/>
  <c r="I387" i="4"/>
  <c r="N385" i="4"/>
  <c r="N386" i="4" s="1"/>
  <c r="P386" i="4"/>
  <c r="S384" i="4"/>
  <c r="S385" i="4" s="1"/>
  <c r="M385" i="4"/>
  <c r="M386" i="4" s="1"/>
  <c r="D388" i="4"/>
  <c r="L388" i="4" s="1"/>
  <c r="C389" i="4"/>
  <c r="R389" i="4" s="1"/>
  <c r="E386" i="17" s="1"/>
  <c r="E387" i="4"/>
  <c r="R388" i="4"/>
  <c r="E385" i="17" s="1"/>
  <c r="U383" i="4"/>
  <c r="H380" i="17" s="1"/>
  <c r="T385" i="4" l="1"/>
  <c r="G382" i="17" s="1"/>
  <c r="I388" i="4"/>
  <c r="F381" i="17"/>
  <c r="U384" i="4"/>
  <c r="H381" i="17" s="1"/>
  <c r="F382" i="17"/>
  <c r="S386" i="4"/>
  <c r="D389" i="4"/>
  <c r="L389" i="4" s="1"/>
  <c r="C390" i="4"/>
  <c r="R390" i="4" s="1"/>
  <c r="E387" i="17" s="1"/>
  <c r="E388" i="4"/>
  <c r="J387" i="4"/>
  <c r="K387" i="4" s="1"/>
  <c r="M387" i="4" s="1"/>
  <c r="P387" i="4"/>
  <c r="T386" i="4"/>
  <c r="G383" i="17" s="1"/>
  <c r="U385" i="4"/>
  <c r="H382" i="17" s="1"/>
  <c r="P388" i="4" l="1"/>
  <c r="I389" i="4"/>
  <c r="N387" i="4"/>
  <c r="E389" i="4"/>
  <c r="J388" i="4"/>
  <c r="F383" i="17"/>
  <c r="S387" i="4"/>
  <c r="D390" i="4"/>
  <c r="L390" i="4" s="1"/>
  <c r="C391" i="4"/>
  <c r="R391" i="4" s="1"/>
  <c r="E388" i="17" s="1"/>
  <c r="U386" i="4"/>
  <c r="H383" i="17" s="1"/>
  <c r="T387" i="4"/>
  <c r="G384" i="17" s="1"/>
  <c r="I390" i="4" l="1"/>
  <c r="F384" i="17"/>
  <c r="J389" i="4"/>
  <c r="K389" i="4" s="1"/>
  <c r="P389" i="4"/>
  <c r="D391" i="4"/>
  <c r="L391" i="4" s="1"/>
  <c r="C392" i="4"/>
  <c r="R392" i="4" s="1"/>
  <c r="E389" i="17" s="1"/>
  <c r="E390" i="4"/>
  <c r="K388" i="4"/>
  <c r="M388" i="4" s="1"/>
  <c r="M389" i="4" s="1"/>
  <c r="N388" i="4" l="1"/>
  <c r="N389" i="4" s="1"/>
  <c r="I391" i="4"/>
  <c r="E391" i="4"/>
  <c r="J391" i="4" s="1"/>
  <c r="S388" i="4"/>
  <c r="J390" i="4"/>
  <c r="K390" i="4" s="1"/>
  <c r="P390" i="4"/>
  <c r="T388" i="4"/>
  <c r="G385" i="17" s="1"/>
  <c r="D392" i="4"/>
  <c r="L392" i="4" s="1"/>
  <c r="C393" i="4"/>
  <c r="U387" i="4"/>
  <c r="H384" i="17" s="1"/>
  <c r="I392" i="4" l="1"/>
  <c r="N390" i="4"/>
  <c r="K391" i="4"/>
  <c r="P391" i="4"/>
  <c r="U388" i="4"/>
  <c r="H385" i="17" s="1"/>
  <c r="T389" i="4"/>
  <c r="G386" i="17" s="1"/>
  <c r="M390" i="4"/>
  <c r="M391" i="4" s="1"/>
  <c r="D393" i="4"/>
  <c r="L393" i="4" s="1"/>
  <c r="C394" i="4"/>
  <c r="R394" i="4" s="1"/>
  <c r="E391" i="17" s="1"/>
  <c r="E392" i="4"/>
  <c r="R393" i="4"/>
  <c r="E390" i="17" s="1"/>
  <c r="F385" i="17"/>
  <c r="S389" i="4"/>
  <c r="I393" i="4" l="1"/>
  <c r="N391" i="4"/>
  <c r="U389" i="4"/>
  <c r="H386" i="17" s="1"/>
  <c r="T390" i="4"/>
  <c r="G387" i="17" s="1"/>
  <c r="D394" i="4"/>
  <c r="L394" i="4" s="1"/>
  <c r="C395" i="4"/>
  <c r="R395" i="4" s="1"/>
  <c r="E392" i="17" s="1"/>
  <c r="E393" i="4"/>
  <c r="F386" i="17"/>
  <c r="S390" i="4"/>
  <c r="J392" i="4"/>
  <c r="K392" i="4" s="1"/>
  <c r="P392" i="4"/>
  <c r="P393" i="4" l="1"/>
  <c r="I394" i="4"/>
  <c r="T391" i="4"/>
  <c r="G388" i="17" s="1"/>
  <c r="N392" i="4"/>
  <c r="U390" i="4"/>
  <c r="H387" i="17" s="1"/>
  <c r="M392" i="4"/>
  <c r="J393" i="4"/>
  <c r="K393" i="4" s="1"/>
  <c r="D395" i="4"/>
  <c r="L395" i="4" s="1"/>
  <c r="C396" i="4"/>
  <c r="F387" i="17"/>
  <c r="S391" i="4"/>
  <c r="E394" i="4"/>
  <c r="I395" i="4" l="1"/>
  <c r="T392" i="4"/>
  <c r="G389" i="17" s="1"/>
  <c r="N393" i="4"/>
  <c r="R396" i="4"/>
  <c r="E393" i="17" s="1"/>
  <c r="C397" i="4"/>
  <c r="R397" i="4" s="1"/>
  <c r="E394" i="17" s="1"/>
  <c r="M393" i="4"/>
  <c r="E395" i="4"/>
  <c r="F388" i="17"/>
  <c r="S392" i="4"/>
  <c r="U391" i="4"/>
  <c r="H388" i="17" s="1"/>
  <c r="J394" i="4"/>
  <c r="P394" i="4"/>
  <c r="D396" i="4"/>
  <c r="L396" i="4" s="1"/>
  <c r="T393" i="4"/>
  <c r="G390" i="17" s="1"/>
  <c r="P395" i="4" l="1"/>
  <c r="U392" i="4"/>
  <c r="H389" i="17" s="1"/>
  <c r="I396" i="4"/>
  <c r="D397" i="4"/>
  <c r="L397" i="4" s="1"/>
  <c r="C398" i="4"/>
  <c r="R398" i="4" s="1"/>
  <c r="E395" i="17" s="1"/>
  <c r="K394" i="4"/>
  <c r="N394" i="4" s="1"/>
  <c r="F389" i="17"/>
  <c r="S393" i="4"/>
  <c r="U393" i="4" s="1"/>
  <c r="H390" i="17" s="1"/>
  <c r="E396" i="4"/>
  <c r="J395" i="4"/>
  <c r="K395" i="4" s="1"/>
  <c r="T394" i="4" l="1"/>
  <c r="G391" i="17" s="1"/>
  <c r="N395" i="4"/>
  <c r="P396" i="4"/>
  <c r="E397" i="4"/>
  <c r="D398" i="4"/>
  <c r="L398" i="4" s="1"/>
  <c r="I397" i="4"/>
  <c r="C399" i="4"/>
  <c r="R399" i="4" s="1"/>
  <c r="E396" i="17" s="1"/>
  <c r="M394" i="4"/>
  <c r="M395" i="4" s="1"/>
  <c r="F390" i="17"/>
  <c r="S394" i="4"/>
  <c r="J396" i="4"/>
  <c r="T395" i="4" l="1"/>
  <c r="G392" i="17" s="1"/>
  <c r="E398" i="4"/>
  <c r="J398" i="4" s="1"/>
  <c r="D399" i="4"/>
  <c r="L399" i="4" s="1"/>
  <c r="I398" i="4"/>
  <c r="C400" i="4"/>
  <c r="R400" i="4" s="1"/>
  <c r="E397" i="17" s="1"/>
  <c r="J397" i="4"/>
  <c r="K397" i="4" s="1"/>
  <c r="P397" i="4"/>
  <c r="F391" i="17"/>
  <c r="S395" i="4"/>
  <c r="U395" i="4" s="1"/>
  <c r="H392" i="17" s="1"/>
  <c r="U394" i="4"/>
  <c r="H391" i="17" s="1"/>
  <c r="K396" i="4"/>
  <c r="M396" i="4" l="1"/>
  <c r="M397" i="4" s="1"/>
  <c r="N396" i="4"/>
  <c r="N397" i="4" s="1"/>
  <c r="T396" i="4"/>
  <c r="G393" i="17" s="1"/>
  <c r="K398" i="4"/>
  <c r="E399" i="4"/>
  <c r="D400" i="4"/>
  <c r="L400" i="4" s="1"/>
  <c r="I399" i="4"/>
  <c r="C401" i="4"/>
  <c r="R401" i="4" s="1"/>
  <c r="E398" i="17" s="1"/>
  <c r="P398" i="4"/>
  <c r="F392" i="17"/>
  <c r="S396" i="4"/>
  <c r="T397" i="4" l="1"/>
  <c r="G394" i="17" s="1"/>
  <c r="N398" i="4"/>
  <c r="M398" i="4"/>
  <c r="C402" i="4"/>
  <c r="R402" i="4" s="1"/>
  <c r="E399" i="17" s="1"/>
  <c r="E400" i="4"/>
  <c r="J400" i="4" s="1"/>
  <c r="D401" i="4"/>
  <c r="L401" i="4" s="1"/>
  <c r="I400" i="4"/>
  <c r="F393" i="17"/>
  <c r="S397" i="4"/>
  <c r="J399" i="4"/>
  <c r="P399" i="4"/>
  <c r="U396" i="4"/>
  <c r="H393" i="17" s="1"/>
  <c r="T398" i="4"/>
  <c r="G395" i="17" s="1"/>
  <c r="U397" i="4" l="1"/>
  <c r="H394" i="17" s="1"/>
  <c r="K399" i="4"/>
  <c r="N399" i="4" s="1"/>
  <c r="K400" i="4"/>
  <c r="P400" i="4"/>
  <c r="C403" i="4"/>
  <c r="F394" i="17"/>
  <c r="S398" i="4"/>
  <c r="U398" i="4" s="1"/>
  <c r="H395" i="17" s="1"/>
  <c r="I401" i="4"/>
  <c r="E401" i="4"/>
  <c r="D402" i="4"/>
  <c r="L402" i="4" s="1"/>
  <c r="N400" i="4" l="1"/>
  <c r="T399" i="4"/>
  <c r="G396" i="17" s="1"/>
  <c r="M399" i="4"/>
  <c r="M400" i="4" s="1"/>
  <c r="E402" i="4"/>
  <c r="J402" i="4" s="1"/>
  <c r="I402" i="4"/>
  <c r="D403" i="4"/>
  <c r="L403" i="4" s="1"/>
  <c r="F395" i="17"/>
  <c r="S399" i="4"/>
  <c r="C404" i="4"/>
  <c r="R404" i="4" s="1"/>
  <c r="E401" i="17" s="1"/>
  <c r="R403" i="4"/>
  <c r="E400" i="17" s="1"/>
  <c r="J401" i="4"/>
  <c r="K401" i="4" s="1"/>
  <c r="P401" i="4"/>
  <c r="T400" i="4" l="1"/>
  <c r="G397" i="17" s="1"/>
  <c r="N401" i="4"/>
  <c r="P402" i="4"/>
  <c r="M401" i="4"/>
  <c r="F396" i="17"/>
  <c r="S400" i="4"/>
  <c r="U400" i="4" s="1"/>
  <c r="H397" i="17" s="1"/>
  <c r="K402" i="4"/>
  <c r="U399" i="4"/>
  <c r="H396" i="17" s="1"/>
  <c r="C405" i="4"/>
  <c r="R405" i="4" s="1"/>
  <c r="E402" i="17" s="1"/>
  <c r="I403" i="4"/>
  <c r="E403" i="4"/>
  <c r="J403" i="4" s="1"/>
  <c r="D404" i="4"/>
  <c r="L404" i="4" s="1"/>
  <c r="T401" i="4"/>
  <c r="G398" i="17" s="1"/>
  <c r="N402" i="4" l="1"/>
  <c r="M402" i="4"/>
  <c r="P403" i="4"/>
  <c r="C406" i="4"/>
  <c r="F397" i="17"/>
  <c r="S401" i="4"/>
  <c r="U401" i="4" s="1"/>
  <c r="H398" i="17" s="1"/>
  <c r="I404" i="4"/>
  <c r="E404" i="4"/>
  <c r="J404" i="4" s="1"/>
  <c r="D405" i="4"/>
  <c r="L405" i="4" s="1"/>
  <c r="K403" i="4"/>
  <c r="T402" i="4"/>
  <c r="G399" i="17" s="1"/>
  <c r="N403" i="4" l="1"/>
  <c r="K404" i="4"/>
  <c r="M403" i="4"/>
  <c r="C407" i="4"/>
  <c r="R407" i="4" s="1"/>
  <c r="E404" i="17" s="1"/>
  <c r="R406" i="4"/>
  <c r="E403" i="17" s="1"/>
  <c r="E405" i="4"/>
  <c r="J405" i="4" s="1"/>
  <c r="I405" i="4"/>
  <c r="D406" i="4"/>
  <c r="L406" i="4" s="1"/>
  <c r="F398" i="17"/>
  <c r="S402" i="4"/>
  <c r="U402" i="4" s="1"/>
  <c r="H399" i="17" s="1"/>
  <c r="P404" i="4"/>
  <c r="T403" i="4"/>
  <c r="G400" i="17" s="1"/>
  <c r="N404" i="4" l="1"/>
  <c r="M404" i="4"/>
  <c r="K405" i="4"/>
  <c r="C408" i="4"/>
  <c r="R408" i="4" s="1"/>
  <c r="E405" i="17" s="1"/>
  <c r="F399" i="17"/>
  <c r="S403" i="4"/>
  <c r="I406" i="4"/>
  <c r="E406" i="4"/>
  <c r="D407" i="4"/>
  <c r="L407" i="4" s="1"/>
  <c r="P405" i="4"/>
  <c r="T404" i="4"/>
  <c r="G401" i="17" s="1"/>
  <c r="M405" i="4" l="1"/>
  <c r="N405" i="4"/>
  <c r="J406" i="4"/>
  <c r="K406" i="4" s="1"/>
  <c r="P406" i="4"/>
  <c r="C409" i="4"/>
  <c r="R409" i="4" s="1"/>
  <c r="E406" i="17" s="1"/>
  <c r="E407" i="4"/>
  <c r="J407" i="4" s="1"/>
  <c r="D408" i="4"/>
  <c r="L408" i="4" s="1"/>
  <c r="I407" i="4"/>
  <c r="F400" i="17"/>
  <c r="S404" i="4"/>
  <c r="U404" i="4" s="1"/>
  <c r="H401" i="17" s="1"/>
  <c r="U403" i="4"/>
  <c r="H400" i="17" s="1"/>
  <c r="T405" i="4"/>
  <c r="G402" i="17" s="1"/>
  <c r="N406" i="4" l="1"/>
  <c r="P407" i="4"/>
  <c r="M406" i="4"/>
  <c r="K407" i="4"/>
  <c r="I408" i="4"/>
  <c r="E408" i="4"/>
  <c r="J408" i="4" s="1"/>
  <c r="D409" i="4"/>
  <c r="L409" i="4" s="1"/>
  <c r="F401" i="17"/>
  <c r="S405" i="4"/>
  <c r="U405" i="4" s="1"/>
  <c r="H402" i="17" s="1"/>
  <c r="C410" i="4"/>
  <c r="R410" i="4" s="1"/>
  <c r="E407" i="17" s="1"/>
  <c r="T406" i="4"/>
  <c r="G403" i="17" s="1"/>
  <c r="N407" i="4" l="1"/>
  <c r="M407" i="4"/>
  <c r="P408" i="4"/>
  <c r="F402" i="17"/>
  <c r="S406" i="4"/>
  <c r="K408" i="4"/>
  <c r="C411" i="4"/>
  <c r="E409" i="4"/>
  <c r="J409" i="4" s="1"/>
  <c r="I409" i="4"/>
  <c r="D410" i="4"/>
  <c r="L410" i="4" s="1"/>
  <c r="T407" i="4"/>
  <c r="G404" i="17" s="1"/>
  <c r="N408" i="4" l="1"/>
  <c r="M408" i="4"/>
  <c r="E410" i="4"/>
  <c r="J410" i="4" s="1"/>
  <c r="D411" i="4"/>
  <c r="L411" i="4" s="1"/>
  <c r="I410" i="4"/>
  <c r="C412" i="4"/>
  <c r="F403" i="17"/>
  <c r="S407" i="4"/>
  <c r="U406" i="4"/>
  <c r="H403" i="17" s="1"/>
  <c r="P409" i="4"/>
  <c r="K409" i="4"/>
  <c r="R411" i="4"/>
  <c r="E408" i="17" s="1"/>
  <c r="T408" i="4"/>
  <c r="G405" i="17" s="1"/>
  <c r="N409" i="4" l="1"/>
  <c r="P410" i="4"/>
  <c r="K410" i="4"/>
  <c r="M409" i="4"/>
  <c r="F404" i="17"/>
  <c r="S408" i="4"/>
  <c r="U408" i="4" s="1"/>
  <c r="H405" i="17" s="1"/>
  <c r="C413" i="4"/>
  <c r="R413" i="4" s="1"/>
  <c r="E410" i="17" s="1"/>
  <c r="E411" i="4"/>
  <c r="J411" i="4" s="1"/>
  <c r="I411" i="4"/>
  <c r="D412" i="4"/>
  <c r="L412" i="4" s="1"/>
  <c r="R412" i="4"/>
  <c r="E409" i="17" s="1"/>
  <c r="T409" i="4"/>
  <c r="G406" i="17" s="1"/>
  <c r="U407" i="4"/>
  <c r="H404" i="17" s="1"/>
  <c r="N410" i="4" l="1"/>
  <c r="M410" i="4"/>
  <c r="P411" i="4"/>
  <c r="E412" i="4"/>
  <c r="J412" i="4" s="1"/>
  <c r="I412" i="4"/>
  <c r="D413" i="4"/>
  <c r="L413" i="4" s="1"/>
  <c r="K411" i="4"/>
  <c r="F405" i="17"/>
  <c r="S409" i="4"/>
  <c r="U409" i="4" s="1"/>
  <c r="H406" i="17" s="1"/>
  <c r="C414" i="4"/>
  <c r="T410" i="4"/>
  <c r="G407" i="17" s="1"/>
  <c r="M411" i="4" l="1"/>
  <c r="N411" i="4"/>
  <c r="P412" i="4"/>
  <c r="F406" i="17"/>
  <c r="S410" i="4"/>
  <c r="U410" i="4" s="1"/>
  <c r="H407" i="17" s="1"/>
  <c r="C415" i="4"/>
  <c r="R415" i="4" s="1"/>
  <c r="E412" i="17" s="1"/>
  <c r="E413" i="4"/>
  <c r="D414" i="4"/>
  <c r="L414" i="4" s="1"/>
  <c r="I413" i="4"/>
  <c r="R414" i="4"/>
  <c r="E411" i="17" s="1"/>
  <c r="K412" i="4"/>
  <c r="T411" i="4"/>
  <c r="G408" i="17" s="1"/>
  <c r="N412" i="4" l="1"/>
  <c r="J413" i="4"/>
  <c r="K413" i="4" s="1"/>
  <c r="M412" i="4"/>
  <c r="P413" i="4"/>
  <c r="F407" i="17"/>
  <c r="S411" i="4"/>
  <c r="U411" i="4" s="1"/>
  <c r="H408" i="17" s="1"/>
  <c r="C416" i="4"/>
  <c r="E414" i="4"/>
  <c r="I414" i="4"/>
  <c r="D415" i="4"/>
  <c r="L415" i="4" s="1"/>
  <c r="T412" i="4"/>
  <c r="G409" i="17" s="1"/>
  <c r="M413" i="4" l="1"/>
  <c r="N413" i="4"/>
  <c r="C417" i="4"/>
  <c r="F408" i="17"/>
  <c r="S412" i="4"/>
  <c r="E415" i="4"/>
  <c r="D416" i="4"/>
  <c r="L416" i="4" s="1"/>
  <c r="I415" i="4"/>
  <c r="R416" i="4"/>
  <c r="E413" i="17" s="1"/>
  <c r="J414" i="4"/>
  <c r="K414" i="4" s="1"/>
  <c r="P414" i="4"/>
  <c r="T413" i="4"/>
  <c r="G410" i="17" s="1"/>
  <c r="N414" i="4" l="1"/>
  <c r="P415" i="4"/>
  <c r="M414" i="4"/>
  <c r="C418" i="4"/>
  <c r="R418" i="4" s="1"/>
  <c r="E415" i="17" s="1"/>
  <c r="R417" i="4"/>
  <c r="E414" i="17" s="1"/>
  <c r="F409" i="17"/>
  <c r="S413" i="4"/>
  <c r="J415" i="4"/>
  <c r="K415" i="4" s="1"/>
  <c r="I416" i="4"/>
  <c r="E416" i="4"/>
  <c r="D417" i="4"/>
  <c r="L417" i="4" s="1"/>
  <c r="T414" i="4"/>
  <c r="G411" i="17" s="1"/>
  <c r="U412" i="4"/>
  <c r="H409" i="17" s="1"/>
  <c r="N415" i="4" l="1"/>
  <c r="P416" i="4"/>
  <c r="M415" i="4"/>
  <c r="J416" i="4"/>
  <c r="C419" i="4"/>
  <c r="I417" i="4"/>
  <c r="D418" i="4"/>
  <c r="L418" i="4" s="1"/>
  <c r="E417" i="4"/>
  <c r="F410" i="17"/>
  <c r="S414" i="4"/>
  <c r="U414" i="4" s="1"/>
  <c r="H411" i="17" s="1"/>
  <c r="U413" i="4"/>
  <c r="H410" i="17" s="1"/>
  <c r="T415" i="4"/>
  <c r="G412" i="17" s="1"/>
  <c r="P417" i="4" l="1"/>
  <c r="K416" i="4"/>
  <c r="N416" i="4" s="1"/>
  <c r="J417" i="4"/>
  <c r="K417" i="4" s="1"/>
  <c r="C420" i="4"/>
  <c r="R420" i="4" s="1"/>
  <c r="E417" i="17" s="1"/>
  <c r="R419" i="4"/>
  <c r="E416" i="17" s="1"/>
  <c r="F411" i="17"/>
  <c r="S415" i="4"/>
  <c r="I418" i="4"/>
  <c r="E418" i="4"/>
  <c r="D419" i="4"/>
  <c r="L419" i="4" s="1"/>
  <c r="T416" i="4"/>
  <c r="G413" i="17" s="1"/>
  <c r="N417" i="4" l="1"/>
  <c r="P418" i="4"/>
  <c r="M416" i="4"/>
  <c r="M417" i="4" s="1"/>
  <c r="J418" i="4"/>
  <c r="K418" i="4" s="1"/>
  <c r="I419" i="4"/>
  <c r="D420" i="4"/>
  <c r="L420" i="4" s="1"/>
  <c r="E419" i="4"/>
  <c r="F412" i="17"/>
  <c r="S416" i="4"/>
  <c r="C421" i="4"/>
  <c r="R421" i="4" s="1"/>
  <c r="E418" i="17" s="1"/>
  <c r="U415" i="4"/>
  <c r="H412" i="17" s="1"/>
  <c r="T417" i="4"/>
  <c r="G414" i="17" s="1"/>
  <c r="N418" i="4" l="1"/>
  <c r="M418" i="4"/>
  <c r="F413" i="17"/>
  <c r="S417" i="4"/>
  <c r="U417" i="4" s="1"/>
  <c r="H414" i="17" s="1"/>
  <c r="U416" i="4"/>
  <c r="H413" i="17" s="1"/>
  <c r="C422" i="4"/>
  <c r="R422" i="4" s="1"/>
  <c r="E419" i="17" s="1"/>
  <c r="J419" i="4"/>
  <c r="P419" i="4"/>
  <c r="I420" i="4"/>
  <c r="E420" i="4"/>
  <c r="D421" i="4"/>
  <c r="L421" i="4" s="1"/>
  <c r="T418" i="4"/>
  <c r="G415" i="17" s="1"/>
  <c r="K419" i="4" l="1"/>
  <c r="N419" i="4" s="1"/>
  <c r="E421" i="4"/>
  <c r="I421" i="4"/>
  <c r="D422" i="4"/>
  <c r="L422" i="4" s="1"/>
  <c r="J420" i="4"/>
  <c r="K420" i="4" s="1"/>
  <c r="P420" i="4"/>
  <c r="C423" i="4"/>
  <c r="R423" i="4" s="1"/>
  <c r="E420" i="17" s="1"/>
  <c r="F414" i="17"/>
  <c r="S418" i="4"/>
  <c r="U418" i="4" s="1"/>
  <c r="H415" i="17" s="1"/>
  <c r="T419" i="4"/>
  <c r="G416" i="17" s="1"/>
  <c r="N420" i="4" l="1"/>
  <c r="M419" i="4"/>
  <c r="M420" i="4" s="1"/>
  <c r="E422" i="4"/>
  <c r="D423" i="4"/>
  <c r="L423" i="4" s="1"/>
  <c r="I422" i="4"/>
  <c r="C424" i="4"/>
  <c r="J421" i="4"/>
  <c r="K421" i="4" s="1"/>
  <c r="P421" i="4"/>
  <c r="F415" i="17"/>
  <c r="S419" i="4"/>
  <c r="T420" i="4"/>
  <c r="G417" i="17" s="1"/>
  <c r="N421" i="4" l="1"/>
  <c r="M421" i="4"/>
  <c r="F416" i="17"/>
  <c r="S420" i="4"/>
  <c r="U420" i="4" s="1"/>
  <c r="H417" i="17" s="1"/>
  <c r="C425" i="4"/>
  <c r="R425" i="4" s="1"/>
  <c r="E422" i="17" s="1"/>
  <c r="I423" i="4"/>
  <c r="E423" i="4"/>
  <c r="D424" i="4"/>
  <c r="L424" i="4" s="1"/>
  <c r="R424" i="4"/>
  <c r="E421" i="17" s="1"/>
  <c r="J422" i="4"/>
  <c r="K422" i="4" s="1"/>
  <c r="P422" i="4"/>
  <c r="T421" i="4"/>
  <c r="G418" i="17" s="1"/>
  <c r="U419" i="4"/>
  <c r="H416" i="17" s="1"/>
  <c r="N422" i="4" l="1"/>
  <c r="M422" i="4"/>
  <c r="I424" i="4"/>
  <c r="D425" i="4"/>
  <c r="L425" i="4" s="1"/>
  <c r="E424" i="4"/>
  <c r="C426" i="4"/>
  <c r="R426" i="4" s="1"/>
  <c r="E423" i="17" s="1"/>
  <c r="J423" i="4"/>
  <c r="K423" i="4" s="1"/>
  <c r="F417" i="17"/>
  <c r="S421" i="4"/>
  <c r="U421" i="4" s="1"/>
  <c r="H418" i="17" s="1"/>
  <c r="P423" i="4"/>
  <c r="T422" i="4"/>
  <c r="G419" i="17" s="1"/>
  <c r="N423" i="4" l="1"/>
  <c r="M423" i="4"/>
  <c r="P424" i="4"/>
  <c r="J424" i="4"/>
  <c r="K424" i="4" s="1"/>
  <c r="F418" i="17"/>
  <c r="S422" i="4"/>
  <c r="C427" i="4"/>
  <c r="I425" i="4"/>
  <c r="D426" i="4"/>
  <c r="L426" i="4" s="1"/>
  <c r="E425" i="4"/>
  <c r="T423" i="4"/>
  <c r="G420" i="17" s="1"/>
  <c r="N424" i="4" l="1"/>
  <c r="P425" i="4"/>
  <c r="M424" i="4"/>
  <c r="C428" i="4"/>
  <c r="R428" i="4" s="1"/>
  <c r="E425" i="17" s="1"/>
  <c r="J425" i="4"/>
  <c r="K425" i="4" s="1"/>
  <c r="R427" i="4"/>
  <c r="E424" i="17" s="1"/>
  <c r="F419" i="17"/>
  <c r="S423" i="4"/>
  <c r="U423" i="4" s="1"/>
  <c r="H420" i="17" s="1"/>
  <c r="I426" i="4"/>
  <c r="D427" i="4"/>
  <c r="L427" i="4" s="1"/>
  <c r="E426" i="4"/>
  <c r="U422" i="4"/>
  <c r="H419" i="17" s="1"/>
  <c r="T424" i="4"/>
  <c r="G421" i="17" s="1"/>
  <c r="N425" i="4" l="1"/>
  <c r="M425" i="4"/>
  <c r="F420" i="17"/>
  <c r="S424" i="4"/>
  <c r="U424" i="4" s="1"/>
  <c r="H421" i="17" s="1"/>
  <c r="J426" i="4"/>
  <c r="P426" i="4"/>
  <c r="E427" i="4"/>
  <c r="J427" i="4" s="1"/>
  <c r="I427" i="4"/>
  <c r="D428" i="4"/>
  <c r="L428" i="4" s="1"/>
  <c r="C429" i="4"/>
  <c r="T425" i="4"/>
  <c r="G422" i="17" s="1"/>
  <c r="K426" i="4" l="1"/>
  <c r="N426" i="4" s="1"/>
  <c r="I428" i="4"/>
  <c r="E428" i="4"/>
  <c r="D429" i="4"/>
  <c r="L429" i="4" s="1"/>
  <c r="K427" i="4"/>
  <c r="C430" i="4"/>
  <c r="R430" i="4" s="1"/>
  <c r="E427" i="17" s="1"/>
  <c r="F421" i="17"/>
  <c r="S425" i="4"/>
  <c r="U425" i="4" s="1"/>
  <c r="H422" i="17" s="1"/>
  <c r="R429" i="4"/>
  <c r="E426" i="17" s="1"/>
  <c r="P427" i="4"/>
  <c r="T426" i="4"/>
  <c r="G423" i="17" s="1"/>
  <c r="N427" i="4" l="1"/>
  <c r="P428" i="4"/>
  <c r="M426" i="4"/>
  <c r="M427" i="4" s="1"/>
  <c r="C431" i="4"/>
  <c r="R431" i="4" s="1"/>
  <c r="E428" i="17" s="1"/>
  <c r="J428" i="4"/>
  <c r="K428" i="4" s="1"/>
  <c r="F422" i="17"/>
  <c r="S426" i="4"/>
  <c r="I429" i="4"/>
  <c r="D430" i="4"/>
  <c r="L430" i="4" s="1"/>
  <c r="E429" i="4"/>
  <c r="T427" i="4"/>
  <c r="G424" i="17" s="1"/>
  <c r="N428" i="4" l="1"/>
  <c r="M428" i="4"/>
  <c r="U426" i="4"/>
  <c r="H423" i="17" s="1"/>
  <c r="J429" i="4"/>
  <c r="K429" i="4" s="1"/>
  <c r="F423" i="17"/>
  <c r="S427" i="4"/>
  <c r="U427" i="4" s="1"/>
  <c r="H424" i="17" s="1"/>
  <c r="C432" i="4"/>
  <c r="R432" i="4" s="1"/>
  <c r="E429" i="17" s="1"/>
  <c r="I430" i="4"/>
  <c r="E430" i="4"/>
  <c r="D431" i="4"/>
  <c r="L431" i="4" s="1"/>
  <c r="P429" i="4"/>
  <c r="T428" i="4"/>
  <c r="G425" i="17" s="1"/>
  <c r="N429" i="4" l="1"/>
  <c r="M429" i="4"/>
  <c r="C433" i="4"/>
  <c r="R433" i="4" s="1"/>
  <c r="E430" i="17" s="1"/>
  <c r="E431" i="4"/>
  <c r="J431" i="4" s="1"/>
  <c r="D432" i="4"/>
  <c r="L432" i="4" s="1"/>
  <c r="I431" i="4"/>
  <c r="J430" i="4"/>
  <c r="K430" i="4" s="1"/>
  <c r="P430" i="4"/>
  <c r="F424" i="17"/>
  <c r="S428" i="4"/>
  <c r="T429" i="4"/>
  <c r="G426" i="17" s="1"/>
  <c r="N430" i="4" l="1"/>
  <c r="P431" i="4"/>
  <c r="M430" i="4"/>
  <c r="C434" i="4"/>
  <c r="F425" i="17"/>
  <c r="S429" i="4"/>
  <c r="U429" i="4" s="1"/>
  <c r="H426" i="17" s="1"/>
  <c r="K431" i="4"/>
  <c r="U428" i="4"/>
  <c r="H425" i="17" s="1"/>
  <c r="E432" i="4"/>
  <c r="J432" i="4" s="1"/>
  <c r="I432" i="4"/>
  <c r="D433" i="4"/>
  <c r="L433" i="4" s="1"/>
  <c r="T430" i="4"/>
  <c r="G427" i="17" s="1"/>
  <c r="N431" i="4" l="1"/>
  <c r="M431" i="4"/>
  <c r="C435" i="4"/>
  <c r="R435" i="4" s="1"/>
  <c r="E432" i="17" s="1"/>
  <c r="E433" i="4"/>
  <c r="J433" i="4" s="1"/>
  <c r="I433" i="4"/>
  <c r="D434" i="4"/>
  <c r="L434" i="4" s="1"/>
  <c r="F426" i="17"/>
  <c r="S430" i="4"/>
  <c r="R434" i="4"/>
  <c r="E431" i="17" s="1"/>
  <c r="K432" i="4"/>
  <c r="P432" i="4"/>
  <c r="T431" i="4"/>
  <c r="G428" i="17" s="1"/>
  <c r="N432" i="4" l="1"/>
  <c r="P433" i="4"/>
  <c r="M432" i="4"/>
  <c r="K433" i="4"/>
  <c r="C436" i="4"/>
  <c r="I434" i="4"/>
  <c r="E434" i="4"/>
  <c r="D435" i="4"/>
  <c r="L435" i="4" s="1"/>
  <c r="F427" i="17"/>
  <c r="S431" i="4"/>
  <c r="U430" i="4"/>
  <c r="H427" i="17" s="1"/>
  <c r="T432" i="4"/>
  <c r="G429" i="17" s="1"/>
  <c r="N433" i="4" l="1"/>
  <c r="P434" i="4"/>
  <c r="M433" i="4"/>
  <c r="E435" i="4"/>
  <c r="J435" i="4" s="1"/>
  <c r="I435" i="4"/>
  <c r="D436" i="4"/>
  <c r="L436" i="4" s="1"/>
  <c r="C437" i="4"/>
  <c r="R437" i="4" s="1"/>
  <c r="E434" i="17" s="1"/>
  <c r="J434" i="4"/>
  <c r="K434" i="4" s="1"/>
  <c r="R436" i="4"/>
  <c r="E433" i="17" s="1"/>
  <c r="F428" i="17"/>
  <c r="S432" i="4"/>
  <c r="U432" i="4" s="1"/>
  <c r="H429" i="17" s="1"/>
  <c r="U431" i="4"/>
  <c r="H428" i="17" s="1"/>
  <c r="T433" i="4"/>
  <c r="G430" i="17" s="1"/>
  <c r="N434" i="4" l="1"/>
  <c r="M434" i="4"/>
  <c r="K435" i="4"/>
  <c r="C438" i="4"/>
  <c r="R438" i="4" s="1"/>
  <c r="E435" i="17" s="1"/>
  <c r="P435" i="4"/>
  <c r="F429" i="17"/>
  <c r="S433" i="4"/>
  <c r="U433" i="4" s="1"/>
  <c r="H430" i="17" s="1"/>
  <c r="E436" i="4"/>
  <c r="J436" i="4" s="1"/>
  <c r="D437" i="4"/>
  <c r="L437" i="4" s="1"/>
  <c r="I436" i="4"/>
  <c r="T434" i="4"/>
  <c r="G431" i="17" s="1"/>
  <c r="N435" i="4" l="1"/>
  <c r="M435" i="4"/>
  <c r="P436" i="4"/>
  <c r="K436" i="4"/>
  <c r="C439" i="4"/>
  <c r="R439" i="4" s="1"/>
  <c r="E436" i="17" s="1"/>
  <c r="F430" i="17"/>
  <c r="S434" i="4"/>
  <c r="U434" i="4" s="1"/>
  <c r="H431" i="17" s="1"/>
  <c r="E437" i="4"/>
  <c r="J437" i="4" s="1"/>
  <c r="I437" i="4"/>
  <c r="D438" i="4"/>
  <c r="L438" i="4" s="1"/>
  <c r="T435" i="4"/>
  <c r="G432" i="17" s="1"/>
  <c r="N436" i="4" l="1"/>
  <c r="M436" i="4"/>
  <c r="F431" i="17"/>
  <c r="S435" i="4"/>
  <c r="U435" i="4" s="1"/>
  <c r="H432" i="17" s="1"/>
  <c r="I438" i="4"/>
  <c r="E438" i="4"/>
  <c r="D439" i="4"/>
  <c r="L439" i="4" s="1"/>
  <c r="K437" i="4"/>
  <c r="N437" i="4" s="1"/>
  <c r="P437" i="4"/>
  <c r="C440" i="4"/>
  <c r="T436" i="4"/>
  <c r="G433" i="17" s="1"/>
  <c r="M437" i="4" l="1"/>
  <c r="E439" i="4"/>
  <c r="D440" i="4"/>
  <c r="L440" i="4" s="1"/>
  <c r="I439" i="4"/>
  <c r="F432" i="17"/>
  <c r="S436" i="4"/>
  <c r="J438" i="4"/>
  <c r="K438" i="4" s="1"/>
  <c r="N438" i="4" s="1"/>
  <c r="C441" i="4"/>
  <c r="R441" i="4" s="1"/>
  <c r="E438" i="17" s="1"/>
  <c r="R440" i="4"/>
  <c r="E437" i="17" s="1"/>
  <c r="P438" i="4"/>
  <c r="T437" i="4"/>
  <c r="G434" i="17" s="1"/>
  <c r="M438" i="4" l="1"/>
  <c r="C442" i="4"/>
  <c r="E440" i="4"/>
  <c r="J440" i="4" s="1"/>
  <c r="D441" i="4"/>
  <c r="L441" i="4" s="1"/>
  <c r="I440" i="4"/>
  <c r="J439" i="4"/>
  <c r="K439" i="4" s="1"/>
  <c r="N439" i="4" s="1"/>
  <c r="P439" i="4"/>
  <c r="F433" i="17"/>
  <c r="S437" i="4"/>
  <c r="U436" i="4"/>
  <c r="H433" i="17" s="1"/>
  <c r="T438" i="4"/>
  <c r="G435" i="17" s="1"/>
  <c r="M439" i="4" l="1"/>
  <c r="F434" i="17"/>
  <c r="S438" i="4"/>
  <c r="K440" i="4"/>
  <c r="N440" i="4" s="1"/>
  <c r="C443" i="4"/>
  <c r="R443" i="4" s="1"/>
  <c r="E440" i="17" s="1"/>
  <c r="E441" i="4"/>
  <c r="J441" i="4" s="1"/>
  <c r="I441" i="4"/>
  <c r="D442" i="4"/>
  <c r="L442" i="4" s="1"/>
  <c r="R442" i="4"/>
  <c r="E439" i="17" s="1"/>
  <c r="P440" i="4"/>
  <c r="U437" i="4"/>
  <c r="H434" i="17" s="1"/>
  <c r="T439" i="4"/>
  <c r="G436" i="17" s="1"/>
  <c r="M440" i="4" l="1"/>
  <c r="K441" i="4"/>
  <c r="N441" i="4" s="1"/>
  <c r="P441" i="4"/>
  <c r="F435" i="17"/>
  <c r="S439" i="4"/>
  <c r="U439" i="4" s="1"/>
  <c r="H436" i="17" s="1"/>
  <c r="E442" i="4"/>
  <c r="J442" i="4" s="1"/>
  <c r="D443" i="4"/>
  <c r="L443" i="4" s="1"/>
  <c r="I442" i="4"/>
  <c r="C444" i="4"/>
  <c r="U438" i="4"/>
  <c r="H435" i="17" s="1"/>
  <c r="T440" i="4"/>
  <c r="G437" i="17" s="1"/>
  <c r="M441" i="4" l="1"/>
  <c r="K442" i="4"/>
  <c r="N442" i="4" s="1"/>
  <c r="E443" i="4"/>
  <c r="J443" i="4" s="1"/>
  <c r="I443" i="4"/>
  <c r="D444" i="4"/>
  <c r="L444" i="4" s="1"/>
  <c r="C445" i="4"/>
  <c r="R445" i="4" s="1"/>
  <c r="E442" i="17" s="1"/>
  <c r="R444" i="4"/>
  <c r="E441" i="17" s="1"/>
  <c r="F436" i="17"/>
  <c r="S440" i="4"/>
  <c r="U440" i="4" s="1"/>
  <c r="H437" i="17" s="1"/>
  <c r="P442" i="4"/>
  <c r="T441" i="4"/>
  <c r="G438" i="17" s="1"/>
  <c r="M442" i="4" l="1"/>
  <c r="P443" i="4"/>
  <c r="K443" i="4"/>
  <c r="C446" i="4"/>
  <c r="F437" i="17"/>
  <c r="S441" i="4"/>
  <c r="U441" i="4" s="1"/>
  <c r="H438" i="17" s="1"/>
  <c r="I444" i="4"/>
  <c r="D445" i="4"/>
  <c r="L445" i="4" s="1"/>
  <c r="E444" i="4"/>
  <c r="T442" i="4"/>
  <c r="G439" i="17" s="1"/>
  <c r="M443" i="4" l="1"/>
  <c r="N443" i="4"/>
  <c r="P444" i="4"/>
  <c r="J444" i="4"/>
  <c r="K444" i="4" s="1"/>
  <c r="F438" i="17"/>
  <c r="S442" i="4"/>
  <c r="U442" i="4" s="1"/>
  <c r="H439" i="17" s="1"/>
  <c r="E445" i="4"/>
  <c r="I445" i="4"/>
  <c r="D446" i="4"/>
  <c r="L446" i="4" s="1"/>
  <c r="C447" i="4"/>
  <c r="R446" i="4"/>
  <c r="E443" i="17" s="1"/>
  <c r="T443" i="4"/>
  <c r="G440" i="17" s="1"/>
  <c r="N444" i="4" l="1"/>
  <c r="M444" i="4"/>
  <c r="E446" i="4"/>
  <c r="D447" i="4"/>
  <c r="L447" i="4" s="1"/>
  <c r="I446" i="4"/>
  <c r="F439" i="17"/>
  <c r="S443" i="4"/>
  <c r="U443" i="4" s="1"/>
  <c r="H440" i="17" s="1"/>
  <c r="C448" i="4"/>
  <c r="R448" i="4" s="1"/>
  <c r="E445" i="17" s="1"/>
  <c r="R447" i="4"/>
  <c r="E444" i="17" s="1"/>
  <c r="J445" i="4"/>
  <c r="P445" i="4"/>
  <c r="T444" i="4"/>
  <c r="G441" i="17" s="1"/>
  <c r="K445" i="4" l="1"/>
  <c r="M445" i="4" s="1"/>
  <c r="E447" i="4"/>
  <c r="J447" i="4" s="1"/>
  <c r="D448" i="4"/>
  <c r="L448" i="4" s="1"/>
  <c r="I447" i="4"/>
  <c r="J446" i="4"/>
  <c r="K446" i="4" s="1"/>
  <c r="P446" i="4"/>
  <c r="F440" i="17"/>
  <c r="S444" i="4"/>
  <c r="U444" i="4" s="1"/>
  <c r="H441" i="17" s="1"/>
  <c r="C449" i="4"/>
  <c r="R449" i="4" s="1"/>
  <c r="E446" i="17" s="1"/>
  <c r="T445" i="4"/>
  <c r="G442" i="17" s="1"/>
  <c r="N445" i="4" l="1"/>
  <c r="N446" i="4" s="1"/>
  <c r="M446" i="4"/>
  <c r="E448" i="4"/>
  <c r="J448" i="4" s="1"/>
  <c r="I448" i="4"/>
  <c r="D449" i="4"/>
  <c r="L449" i="4" s="1"/>
  <c r="C450" i="4"/>
  <c r="K447" i="4"/>
  <c r="P447" i="4"/>
  <c r="F441" i="17"/>
  <c r="S445" i="4"/>
  <c r="T446" i="4"/>
  <c r="G443" i="17" s="1"/>
  <c r="M447" i="4" l="1"/>
  <c r="U445" i="4"/>
  <c r="H442" i="17" s="1"/>
  <c r="N447" i="4"/>
  <c r="P448" i="4"/>
  <c r="K448" i="4"/>
  <c r="C451" i="4"/>
  <c r="R451" i="4" s="1"/>
  <c r="E448" i="17" s="1"/>
  <c r="F442" i="17"/>
  <c r="S446" i="4"/>
  <c r="R450" i="4"/>
  <c r="E447" i="17" s="1"/>
  <c r="I449" i="4"/>
  <c r="E449" i="4"/>
  <c r="D450" i="4"/>
  <c r="L450" i="4" s="1"/>
  <c r="T447" i="4"/>
  <c r="G444" i="17" s="1"/>
  <c r="M448" i="4" l="1"/>
  <c r="N448" i="4"/>
  <c r="C452" i="4"/>
  <c r="R452" i="4" s="1"/>
  <c r="E449" i="17" s="1"/>
  <c r="J449" i="4"/>
  <c r="K449" i="4" s="1"/>
  <c r="P449" i="4"/>
  <c r="F443" i="17"/>
  <c r="S447" i="4"/>
  <c r="U447" i="4" s="1"/>
  <c r="H444" i="17" s="1"/>
  <c r="E450" i="4"/>
  <c r="J450" i="4" s="1"/>
  <c r="I450" i="4"/>
  <c r="D451" i="4"/>
  <c r="L451" i="4" s="1"/>
  <c r="U446" i="4"/>
  <c r="H443" i="17" s="1"/>
  <c r="T448" i="4"/>
  <c r="G445" i="17" s="1"/>
  <c r="N449" i="4" l="1"/>
  <c r="M449" i="4"/>
  <c r="K450" i="4"/>
  <c r="F444" i="17"/>
  <c r="S448" i="4"/>
  <c r="U448" i="4" s="1"/>
  <c r="H445" i="17" s="1"/>
  <c r="C453" i="4"/>
  <c r="R453" i="4" s="1"/>
  <c r="E450" i="17" s="1"/>
  <c r="P450" i="4"/>
  <c r="E451" i="4"/>
  <c r="D452" i="4"/>
  <c r="L452" i="4" s="1"/>
  <c r="I451" i="4"/>
  <c r="T449" i="4"/>
  <c r="G446" i="17" s="1"/>
  <c r="M450" i="4" l="1"/>
  <c r="N450" i="4"/>
  <c r="E452" i="4"/>
  <c r="J452" i="4" s="1"/>
  <c r="D453" i="4"/>
  <c r="L453" i="4" s="1"/>
  <c r="I452" i="4"/>
  <c r="J451" i="4"/>
  <c r="K451" i="4" s="1"/>
  <c r="P451" i="4"/>
  <c r="F445" i="17"/>
  <c r="S449" i="4"/>
  <c r="U449" i="4" s="1"/>
  <c r="H446" i="17" s="1"/>
  <c r="C454" i="4"/>
  <c r="T450" i="4"/>
  <c r="G447" i="17" s="1"/>
  <c r="P452" i="4" l="1"/>
  <c r="N451" i="4"/>
  <c r="M451" i="4"/>
  <c r="K452" i="4"/>
  <c r="C455" i="4"/>
  <c r="F446" i="17"/>
  <c r="S450" i="4"/>
  <c r="U450" i="4" s="1"/>
  <c r="H447" i="17" s="1"/>
  <c r="E453" i="4"/>
  <c r="J453" i="4" s="1"/>
  <c r="D454" i="4"/>
  <c r="L454" i="4" s="1"/>
  <c r="I453" i="4"/>
  <c r="R454" i="4"/>
  <c r="E451" i="17" s="1"/>
  <c r="T451" i="4"/>
  <c r="G448" i="17" s="1"/>
  <c r="N452" i="4" l="1"/>
  <c r="M452" i="4"/>
  <c r="F447" i="17"/>
  <c r="S451" i="4"/>
  <c r="U451" i="4" s="1"/>
  <c r="H448" i="17" s="1"/>
  <c r="C456" i="4"/>
  <c r="R456" i="4" s="1"/>
  <c r="E453" i="17" s="1"/>
  <c r="E454" i="4"/>
  <c r="I454" i="4"/>
  <c r="D455" i="4"/>
  <c r="L455" i="4" s="1"/>
  <c r="R455" i="4"/>
  <c r="E452" i="17" s="1"/>
  <c r="K453" i="4"/>
  <c r="P453" i="4"/>
  <c r="T452" i="4"/>
  <c r="G449" i="17" s="1"/>
  <c r="N453" i="4" l="1"/>
  <c r="M453" i="4"/>
  <c r="I455" i="4"/>
  <c r="E455" i="4"/>
  <c r="D456" i="4"/>
  <c r="L456" i="4" s="1"/>
  <c r="F448" i="17"/>
  <c r="S452" i="4"/>
  <c r="U452" i="4" s="1"/>
  <c r="H449" i="17" s="1"/>
  <c r="J454" i="4"/>
  <c r="K454" i="4" s="1"/>
  <c r="P454" i="4"/>
  <c r="C457" i="4"/>
  <c r="R457" i="4" s="1"/>
  <c r="E454" i="17" s="1"/>
  <c r="T453" i="4"/>
  <c r="G450" i="17" s="1"/>
  <c r="M454" i="4" l="1"/>
  <c r="N454" i="4"/>
  <c r="C458" i="4"/>
  <c r="R458" i="4" s="1"/>
  <c r="E455" i="17" s="1"/>
  <c r="I456" i="4"/>
  <c r="E456" i="4"/>
  <c r="D457" i="4"/>
  <c r="L457" i="4" s="1"/>
  <c r="J455" i="4"/>
  <c r="P455" i="4"/>
  <c r="F449" i="17"/>
  <c r="S453" i="4"/>
  <c r="U453" i="4" s="1"/>
  <c r="H450" i="17" s="1"/>
  <c r="T454" i="4"/>
  <c r="G451" i="17" s="1"/>
  <c r="K455" i="4" l="1"/>
  <c r="N455" i="4" s="1"/>
  <c r="F450" i="17"/>
  <c r="S454" i="4"/>
  <c r="U454" i="4" s="1"/>
  <c r="H451" i="17" s="1"/>
  <c r="I457" i="4"/>
  <c r="E457" i="4"/>
  <c r="J457" i="4" s="1"/>
  <c r="D458" i="4"/>
  <c r="L458" i="4" s="1"/>
  <c r="C459" i="4"/>
  <c r="R459" i="4" s="1"/>
  <c r="E456" i="17" s="1"/>
  <c r="J456" i="4"/>
  <c r="K456" i="4" s="1"/>
  <c r="P456" i="4"/>
  <c r="T455" i="4"/>
  <c r="G452" i="17" s="1"/>
  <c r="N456" i="4" l="1"/>
  <c r="M455" i="4"/>
  <c r="M456" i="4" s="1"/>
  <c r="P457" i="4"/>
  <c r="E458" i="4"/>
  <c r="D459" i="4"/>
  <c r="L459" i="4" s="1"/>
  <c r="I458" i="4"/>
  <c r="F451" i="17"/>
  <c r="S455" i="4"/>
  <c r="C460" i="4"/>
  <c r="K457" i="4"/>
  <c r="T456" i="4"/>
  <c r="G453" i="17" s="1"/>
  <c r="N457" i="4" l="1"/>
  <c r="M457" i="4"/>
  <c r="E459" i="4"/>
  <c r="I459" i="4"/>
  <c r="D460" i="4"/>
  <c r="L460" i="4" s="1"/>
  <c r="J458" i="4"/>
  <c r="K458" i="4" s="1"/>
  <c r="P458" i="4"/>
  <c r="C461" i="4"/>
  <c r="R461" i="4" s="1"/>
  <c r="E458" i="17" s="1"/>
  <c r="F452" i="17"/>
  <c r="S456" i="4"/>
  <c r="U456" i="4" s="1"/>
  <c r="H453" i="17" s="1"/>
  <c r="R460" i="4"/>
  <c r="E457" i="17" s="1"/>
  <c r="U455" i="4"/>
  <c r="H452" i="17" s="1"/>
  <c r="T457" i="4"/>
  <c r="G454" i="17" s="1"/>
  <c r="N458" i="4" l="1"/>
  <c r="M458" i="4"/>
  <c r="J459" i="4"/>
  <c r="K459" i="4" s="1"/>
  <c r="P459" i="4"/>
  <c r="C462" i="4"/>
  <c r="F453" i="17"/>
  <c r="S457" i="4"/>
  <c r="U457" i="4" s="1"/>
  <c r="H454" i="17" s="1"/>
  <c r="E460" i="4"/>
  <c r="I460" i="4"/>
  <c r="D461" i="4"/>
  <c r="L461" i="4" s="1"/>
  <c r="T458" i="4"/>
  <c r="G455" i="17" s="1"/>
  <c r="N459" i="4" l="1"/>
  <c r="M459" i="4"/>
  <c r="E461" i="4"/>
  <c r="D462" i="4"/>
  <c r="L462" i="4" s="1"/>
  <c r="I461" i="4"/>
  <c r="C463" i="4"/>
  <c r="J460" i="4"/>
  <c r="K460" i="4" s="1"/>
  <c r="P460" i="4"/>
  <c r="R462" i="4"/>
  <c r="E459" i="17" s="1"/>
  <c r="F454" i="17"/>
  <c r="S458" i="4"/>
  <c r="U458" i="4" s="1"/>
  <c r="H455" i="17" s="1"/>
  <c r="T459" i="4"/>
  <c r="G456" i="17" s="1"/>
  <c r="N460" i="4" l="1"/>
  <c r="M460" i="4"/>
  <c r="I462" i="4"/>
  <c r="E462" i="4"/>
  <c r="D463" i="4"/>
  <c r="L463" i="4" s="1"/>
  <c r="J461" i="4"/>
  <c r="K461" i="4" s="1"/>
  <c r="P461" i="4"/>
  <c r="C464" i="4"/>
  <c r="R464" i="4" s="1"/>
  <c r="E461" i="17" s="1"/>
  <c r="R463" i="4"/>
  <c r="E460" i="17" s="1"/>
  <c r="F455" i="17"/>
  <c r="S459" i="4"/>
  <c r="T460" i="4"/>
  <c r="G457" i="17" s="1"/>
  <c r="N461" i="4" l="1"/>
  <c r="M461" i="4"/>
  <c r="F456" i="17"/>
  <c r="S460" i="4"/>
  <c r="U460" i="4" s="1"/>
  <c r="H457" i="17" s="1"/>
  <c r="E463" i="4"/>
  <c r="J463" i="4" s="1"/>
  <c r="I463" i="4"/>
  <c r="D464" i="4"/>
  <c r="L464" i="4" s="1"/>
  <c r="J462" i="4"/>
  <c r="K462" i="4" s="1"/>
  <c r="P462" i="4"/>
  <c r="U459" i="4"/>
  <c r="H456" i="17" s="1"/>
  <c r="C465" i="4"/>
  <c r="R465" i="4" s="1"/>
  <c r="E462" i="17" s="1"/>
  <c r="T461" i="4"/>
  <c r="G458" i="17" s="1"/>
  <c r="N462" i="4" l="1"/>
  <c r="M462" i="4"/>
  <c r="P463" i="4"/>
  <c r="K463" i="4"/>
  <c r="E464" i="4"/>
  <c r="J464" i="4" s="1"/>
  <c r="D465" i="4"/>
  <c r="L465" i="4" s="1"/>
  <c r="I464" i="4"/>
  <c r="F457" i="17"/>
  <c r="S461" i="4"/>
  <c r="U461" i="4" s="1"/>
  <c r="H458" i="17" s="1"/>
  <c r="C466" i="4"/>
  <c r="T462" i="4"/>
  <c r="G459" i="17" s="1"/>
  <c r="N463" i="4" l="1"/>
  <c r="P464" i="4"/>
  <c r="M463" i="4"/>
  <c r="K464" i="4"/>
  <c r="I465" i="4"/>
  <c r="E465" i="4"/>
  <c r="D466" i="4"/>
  <c r="L466" i="4" s="1"/>
  <c r="C467" i="4"/>
  <c r="R467" i="4" s="1"/>
  <c r="E464" i="17" s="1"/>
  <c r="F458" i="17"/>
  <c r="S462" i="4"/>
  <c r="U462" i="4" s="1"/>
  <c r="H459" i="17" s="1"/>
  <c r="R466" i="4"/>
  <c r="E463" i="17" s="1"/>
  <c r="T463" i="4"/>
  <c r="G460" i="17" s="1"/>
  <c r="N464" i="4" l="1"/>
  <c r="P465" i="4"/>
  <c r="M464" i="4"/>
  <c r="J465" i="4"/>
  <c r="K465" i="4" s="1"/>
  <c r="C468" i="4"/>
  <c r="R468" i="4" s="1"/>
  <c r="E465" i="17" s="1"/>
  <c r="F459" i="17"/>
  <c r="S463" i="4"/>
  <c r="E466" i="4"/>
  <c r="I466" i="4"/>
  <c r="D467" i="4"/>
  <c r="L467" i="4" s="1"/>
  <c r="T464" i="4"/>
  <c r="G461" i="17" s="1"/>
  <c r="N465" i="4" l="1"/>
  <c r="M465" i="4"/>
  <c r="J466" i="4"/>
  <c r="K466" i="4" s="1"/>
  <c r="P466" i="4"/>
  <c r="C469" i="4"/>
  <c r="R469" i="4" s="1"/>
  <c r="E466" i="17" s="1"/>
  <c r="F460" i="17"/>
  <c r="S464" i="4"/>
  <c r="E467" i="4"/>
  <c r="I467" i="4"/>
  <c r="D468" i="4"/>
  <c r="L468" i="4" s="1"/>
  <c r="U463" i="4"/>
  <c r="H460" i="17" s="1"/>
  <c r="T465" i="4"/>
  <c r="G462" i="17" s="1"/>
  <c r="N466" i="4" l="1"/>
  <c r="M466" i="4"/>
  <c r="J467" i="4"/>
  <c r="K467" i="4" s="1"/>
  <c r="P467" i="4"/>
  <c r="F461" i="17"/>
  <c r="S465" i="4"/>
  <c r="U465" i="4" s="1"/>
  <c r="H462" i="17" s="1"/>
  <c r="E468" i="4"/>
  <c r="J468" i="4" s="1"/>
  <c r="I468" i="4"/>
  <c r="D469" i="4"/>
  <c r="L469" i="4" s="1"/>
  <c r="C470" i="4"/>
  <c r="R470" i="4" s="1"/>
  <c r="E467" i="17" s="1"/>
  <c r="U464" i="4"/>
  <c r="H461" i="17" s="1"/>
  <c r="T466" i="4"/>
  <c r="G463" i="17" s="1"/>
  <c r="N467" i="4" l="1"/>
  <c r="K468" i="4"/>
  <c r="M467" i="4"/>
  <c r="I469" i="4"/>
  <c r="E469" i="4"/>
  <c r="D470" i="4"/>
  <c r="L470" i="4" s="1"/>
  <c r="F462" i="17"/>
  <c r="S466" i="4"/>
  <c r="U466" i="4" s="1"/>
  <c r="H463" i="17" s="1"/>
  <c r="C471" i="4"/>
  <c r="R471" i="4" s="1"/>
  <c r="E468" i="17" s="1"/>
  <c r="P468" i="4"/>
  <c r="T467" i="4"/>
  <c r="G464" i="17" s="1"/>
  <c r="N468" i="4" l="1"/>
  <c r="M468" i="4"/>
  <c r="P469" i="4"/>
  <c r="F463" i="17"/>
  <c r="S467" i="4"/>
  <c r="U467" i="4" s="1"/>
  <c r="H464" i="17" s="1"/>
  <c r="J469" i="4"/>
  <c r="C472" i="4"/>
  <c r="E470" i="4"/>
  <c r="D471" i="4"/>
  <c r="L471" i="4" s="1"/>
  <c r="I470" i="4"/>
  <c r="T468" i="4"/>
  <c r="G465" i="17" s="1"/>
  <c r="K469" i="4" l="1"/>
  <c r="N469" i="4" s="1"/>
  <c r="C473" i="4"/>
  <c r="F464" i="17"/>
  <c r="S468" i="4"/>
  <c r="U468" i="4" s="1"/>
  <c r="H465" i="17" s="1"/>
  <c r="E471" i="4"/>
  <c r="J471" i="4" s="1"/>
  <c r="I471" i="4"/>
  <c r="D472" i="4"/>
  <c r="L472" i="4" s="1"/>
  <c r="R472" i="4"/>
  <c r="E469" i="17" s="1"/>
  <c r="J470" i="4"/>
  <c r="K470" i="4" s="1"/>
  <c r="P470" i="4"/>
  <c r="T469" i="4"/>
  <c r="G466" i="17" s="1"/>
  <c r="N470" i="4" l="1"/>
  <c r="M469" i="4"/>
  <c r="M470" i="4" s="1"/>
  <c r="C474" i="4"/>
  <c r="R474" i="4" s="1"/>
  <c r="E471" i="17" s="1"/>
  <c r="R473" i="4"/>
  <c r="E470" i="17" s="1"/>
  <c r="K471" i="4"/>
  <c r="P471" i="4"/>
  <c r="F465" i="17"/>
  <c r="S469" i="4"/>
  <c r="I472" i="4"/>
  <c r="D473" i="4"/>
  <c r="L473" i="4" s="1"/>
  <c r="E472" i="4"/>
  <c r="T470" i="4"/>
  <c r="G467" i="17" s="1"/>
  <c r="N471" i="4" l="1"/>
  <c r="M471" i="4"/>
  <c r="F466" i="17"/>
  <c r="S470" i="4"/>
  <c r="U470" i="4" s="1"/>
  <c r="H467" i="17" s="1"/>
  <c r="C475" i="4"/>
  <c r="R475" i="4" s="1"/>
  <c r="E472" i="17" s="1"/>
  <c r="I473" i="4"/>
  <c r="D474" i="4"/>
  <c r="L474" i="4" s="1"/>
  <c r="E473" i="4"/>
  <c r="U469" i="4"/>
  <c r="H466" i="17" s="1"/>
  <c r="J472" i="4"/>
  <c r="K472" i="4" s="1"/>
  <c r="P472" i="4"/>
  <c r="T471" i="4"/>
  <c r="G468" i="17" s="1"/>
  <c r="N472" i="4" l="1"/>
  <c r="M472" i="4"/>
  <c r="E474" i="4"/>
  <c r="I474" i="4"/>
  <c r="D475" i="4"/>
  <c r="L475" i="4" s="1"/>
  <c r="F467" i="17"/>
  <c r="S471" i="4"/>
  <c r="J473" i="4"/>
  <c r="K473" i="4" s="1"/>
  <c r="P473" i="4"/>
  <c r="C476" i="4"/>
  <c r="R476" i="4" s="1"/>
  <c r="E473" i="17" s="1"/>
  <c r="T472" i="4"/>
  <c r="G469" i="17" s="1"/>
  <c r="N473" i="4" l="1"/>
  <c r="M473" i="4"/>
  <c r="E475" i="4"/>
  <c r="D476" i="4"/>
  <c r="L476" i="4" s="1"/>
  <c r="I475" i="4"/>
  <c r="J474" i="4"/>
  <c r="K474" i="4" s="1"/>
  <c r="P474" i="4"/>
  <c r="F468" i="17"/>
  <c r="S472" i="4"/>
  <c r="U472" i="4" s="1"/>
  <c r="H469" i="17" s="1"/>
  <c r="U471" i="4"/>
  <c r="H468" i="17" s="1"/>
  <c r="C477" i="4"/>
  <c r="T473" i="4"/>
  <c r="G470" i="17" s="1"/>
  <c r="N474" i="4" l="1"/>
  <c r="M474" i="4"/>
  <c r="C478" i="4"/>
  <c r="J475" i="4"/>
  <c r="K475" i="4" s="1"/>
  <c r="P475" i="4"/>
  <c r="F469" i="17"/>
  <c r="S473" i="4"/>
  <c r="U473" i="4" s="1"/>
  <c r="H470" i="17" s="1"/>
  <c r="R477" i="4"/>
  <c r="E474" i="17" s="1"/>
  <c r="I476" i="4"/>
  <c r="E476" i="4"/>
  <c r="D477" i="4"/>
  <c r="L477" i="4" s="1"/>
  <c r="T474" i="4"/>
  <c r="G471" i="17" s="1"/>
  <c r="N475" i="4" l="1"/>
  <c r="M475" i="4"/>
  <c r="F470" i="17"/>
  <c r="S474" i="4"/>
  <c r="U474" i="4" s="1"/>
  <c r="H471" i="17" s="1"/>
  <c r="C479" i="4"/>
  <c r="R479" i="4" s="1"/>
  <c r="E476" i="17" s="1"/>
  <c r="I477" i="4"/>
  <c r="E477" i="4"/>
  <c r="D478" i="4"/>
  <c r="L478" i="4" s="1"/>
  <c r="R478" i="4"/>
  <c r="E475" i="17" s="1"/>
  <c r="J476" i="4"/>
  <c r="K476" i="4" s="1"/>
  <c r="P476" i="4"/>
  <c r="T475" i="4"/>
  <c r="G472" i="17" s="1"/>
  <c r="N476" i="4" l="1"/>
  <c r="M476" i="4"/>
  <c r="E478" i="4"/>
  <c r="I478" i="4"/>
  <c r="D479" i="4"/>
  <c r="L479" i="4" s="1"/>
  <c r="J477" i="4"/>
  <c r="K477" i="4" s="1"/>
  <c r="P477" i="4"/>
  <c r="F471" i="17"/>
  <c r="S475" i="4"/>
  <c r="C480" i="4"/>
  <c r="R480" i="4" s="1"/>
  <c r="E477" i="17" s="1"/>
  <c r="T476" i="4"/>
  <c r="G473" i="17" s="1"/>
  <c r="N477" i="4" l="1"/>
  <c r="M477" i="4"/>
  <c r="F472" i="17"/>
  <c r="S476" i="4"/>
  <c r="J478" i="4"/>
  <c r="K478" i="4" s="1"/>
  <c r="P478" i="4"/>
  <c r="C481" i="4"/>
  <c r="E479" i="4"/>
  <c r="D480" i="4"/>
  <c r="L480" i="4" s="1"/>
  <c r="I479" i="4"/>
  <c r="U475" i="4"/>
  <c r="H472" i="17" s="1"/>
  <c r="T477" i="4"/>
  <c r="G474" i="17" s="1"/>
  <c r="N478" i="4" l="1"/>
  <c r="M478" i="4"/>
  <c r="C482" i="4"/>
  <c r="R482" i="4" s="1"/>
  <c r="E479" i="17" s="1"/>
  <c r="F473" i="17"/>
  <c r="S477" i="4"/>
  <c r="U477" i="4" s="1"/>
  <c r="H474" i="17" s="1"/>
  <c r="I480" i="4"/>
  <c r="E480" i="4"/>
  <c r="D481" i="4"/>
  <c r="L481" i="4" s="1"/>
  <c r="R481" i="4"/>
  <c r="E478" i="17" s="1"/>
  <c r="J479" i="4"/>
  <c r="K479" i="4" s="1"/>
  <c r="P479" i="4"/>
  <c r="U476" i="4"/>
  <c r="H473" i="17" s="1"/>
  <c r="T478" i="4"/>
  <c r="G475" i="17" s="1"/>
  <c r="N479" i="4" l="1"/>
  <c r="M479" i="4"/>
  <c r="J480" i="4"/>
  <c r="P480" i="4"/>
  <c r="C483" i="4"/>
  <c r="I481" i="4"/>
  <c r="E481" i="4"/>
  <c r="D482" i="4"/>
  <c r="L482" i="4" s="1"/>
  <c r="F474" i="17"/>
  <c r="S478" i="4"/>
  <c r="U478" i="4" s="1"/>
  <c r="H475" i="17" s="1"/>
  <c r="T479" i="4"/>
  <c r="G476" i="17" s="1"/>
  <c r="K480" i="4" l="1"/>
  <c r="N480" i="4" s="1"/>
  <c r="C484" i="4"/>
  <c r="R484" i="4" s="1"/>
  <c r="E481" i="17" s="1"/>
  <c r="D483" i="4"/>
  <c r="L483" i="4" s="1"/>
  <c r="E482" i="4"/>
  <c r="I482" i="4"/>
  <c r="R483" i="4"/>
  <c r="E480" i="17" s="1"/>
  <c r="F475" i="17"/>
  <c r="S479" i="4"/>
  <c r="U479" i="4" s="1"/>
  <c r="H476" i="17" s="1"/>
  <c r="J481" i="4"/>
  <c r="K481" i="4" s="1"/>
  <c r="P481" i="4"/>
  <c r="T480" i="4"/>
  <c r="G477" i="17" s="1"/>
  <c r="N481" i="4" l="1"/>
  <c r="M480" i="4"/>
  <c r="M481" i="4" s="1"/>
  <c r="C485" i="4"/>
  <c r="F476" i="17"/>
  <c r="S480" i="4"/>
  <c r="J482" i="4"/>
  <c r="K482" i="4" s="1"/>
  <c r="P482" i="4"/>
  <c r="E483" i="4"/>
  <c r="D484" i="4"/>
  <c r="L484" i="4" s="1"/>
  <c r="I483" i="4"/>
  <c r="T481" i="4"/>
  <c r="G478" i="17" s="1"/>
  <c r="U480" i="4" l="1"/>
  <c r="H477" i="17" s="1"/>
  <c r="N482" i="4"/>
  <c r="M482" i="4"/>
  <c r="E484" i="4"/>
  <c r="D485" i="4"/>
  <c r="L485" i="4" s="1"/>
  <c r="I484" i="4"/>
  <c r="C486" i="4"/>
  <c r="R485" i="4"/>
  <c r="E482" i="17" s="1"/>
  <c r="J483" i="4"/>
  <c r="K483" i="4" s="1"/>
  <c r="P483" i="4"/>
  <c r="F477" i="17"/>
  <c r="S481" i="4"/>
  <c r="T482" i="4"/>
  <c r="G479" i="17" s="1"/>
  <c r="N483" i="4" l="1"/>
  <c r="M483" i="4"/>
  <c r="E485" i="4"/>
  <c r="D486" i="4"/>
  <c r="L486" i="4" s="1"/>
  <c r="I485" i="4"/>
  <c r="C487" i="4"/>
  <c r="R487" i="4" s="1"/>
  <c r="E484" i="17" s="1"/>
  <c r="R486" i="4"/>
  <c r="E483" i="17" s="1"/>
  <c r="F478" i="17"/>
  <c r="S482" i="4"/>
  <c r="U482" i="4" s="1"/>
  <c r="H479" i="17" s="1"/>
  <c r="J484" i="4"/>
  <c r="K484" i="4" s="1"/>
  <c r="P484" i="4"/>
  <c r="U481" i="4"/>
  <c r="H478" i="17" s="1"/>
  <c r="T483" i="4"/>
  <c r="G480" i="17" s="1"/>
  <c r="N484" i="4" l="1"/>
  <c r="M484" i="4"/>
  <c r="E486" i="4"/>
  <c r="D487" i="4"/>
  <c r="L487" i="4" s="1"/>
  <c r="I486" i="4"/>
  <c r="F479" i="17"/>
  <c r="S483" i="4"/>
  <c r="U483" i="4" s="1"/>
  <c r="H480" i="17" s="1"/>
  <c r="J485" i="4"/>
  <c r="K485" i="4" s="1"/>
  <c r="P485" i="4"/>
  <c r="C488" i="4"/>
  <c r="T484" i="4"/>
  <c r="G481" i="17" s="1"/>
  <c r="N485" i="4" l="1"/>
  <c r="M485" i="4"/>
  <c r="E487" i="4"/>
  <c r="I487" i="4"/>
  <c r="D488" i="4"/>
  <c r="L488" i="4" s="1"/>
  <c r="F480" i="17"/>
  <c r="S484" i="4"/>
  <c r="U484" i="4" s="1"/>
  <c r="H481" i="17" s="1"/>
  <c r="J486" i="4"/>
  <c r="K486" i="4" s="1"/>
  <c r="P486" i="4"/>
  <c r="C489" i="4"/>
  <c r="R489" i="4" s="1"/>
  <c r="E486" i="17" s="1"/>
  <c r="R488" i="4"/>
  <c r="E485" i="17" s="1"/>
  <c r="T485" i="4"/>
  <c r="G482" i="17" s="1"/>
  <c r="N486" i="4" l="1"/>
  <c r="M486" i="4"/>
  <c r="F481" i="17"/>
  <c r="S485" i="4"/>
  <c r="J487" i="4"/>
  <c r="K487" i="4" s="1"/>
  <c r="P487" i="4"/>
  <c r="I488" i="4"/>
  <c r="D489" i="4"/>
  <c r="L489" i="4" s="1"/>
  <c r="E488" i="4"/>
  <c r="C490" i="4"/>
  <c r="R490" i="4" s="1"/>
  <c r="E487" i="17" s="1"/>
  <c r="T486" i="4"/>
  <c r="G483" i="17" s="1"/>
  <c r="N487" i="4" l="1"/>
  <c r="M487" i="4"/>
  <c r="E489" i="4"/>
  <c r="I489" i="4"/>
  <c r="D490" i="4"/>
  <c r="L490" i="4" s="1"/>
  <c r="F482" i="17"/>
  <c r="S486" i="4"/>
  <c r="J488" i="4"/>
  <c r="K488" i="4" s="1"/>
  <c r="P488" i="4"/>
  <c r="U485" i="4"/>
  <c r="H482" i="17" s="1"/>
  <c r="C491" i="4"/>
  <c r="T487" i="4"/>
  <c r="G484" i="17" s="1"/>
  <c r="N488" i="4" l="1"/>
  <c r="M488" i="4"/>
  <c r="F483" i="17"/>
  <c r="S487" i="4"/>
  <c r="U487" i="4" s="1"/>
  <c r="H484" i="17" s="1"/>
  <c r="C492" i="4"/>
  <c r="R492" i="4" s="1"/>
  <c r="E489" i="17" s="1"/>
  <c r="J489" i="4"/>
  <c r="K489" i="4" s="1"/>
  <c r="P489" i="4"/>
  <c r="R491" i="4"/>
  <c r="E488" i="17" s="1"/>
  <c r="U486" i="4"/>
  <c r="H483" i="17" s="1"/>
  <c r="E490" i="4"/>
  <c r="D491" i="4"/>
  <c r="L491" i="4" s="1"/>
  <c r="I490" i="4"/>
  <c r="T488" i="4"/>
  <c r="G485" i="17" s="1"/>
  <c r="N489" i="4" l="1"/>
  <c r="M489" i="4"/>
  <c r="E491" i="4"/>
  <c r="J491" i="4" s="1"/>
  <c r="I491" i="4"/>
  <c r="D492" i="4"/>
  <c r="L492" i="4" s="1"/>
  <c r="F484" i="17"/>
  <c r="S488" i="4"/>
  <c r="U488" i="4" s="1"/>
  <c r="H485" i="17" s="1"/>
  <c r="J490" i="4"/>
  <c r="K490" i="4" s="1"/>
  <c r="P490" i="4"/>
  <c r="C493" i="4"/>
  <c r="T489" i="4"/>
  <c r="G486" i="17" s="1"/>
  <c r="N490" i="4" l="1"/>
  <c r="P491" i="4"/>
  <c r="M490" i="4"/>
  <c r="E492" i="4"/>
  <c r="J492" i="4" s="1"/>
  <c r="I492" i="4"/>
  <c r="D493" i="4"/>
  <c r="L493" i="4" s="1"/>
  <c r="F485" i="17"/>
  <c r="S489" i="4"/>
  <c r="U489" i="4" s="1"/>
  <c r="H486" i="17" s="1"/>
  <c r="C494" i="4"/>
  <c r="R494" i="4" s="1"/>
  <c r="E491" i="17" s="1"/>
  <c r="R493" i="4"/>
  <c r="E490" i="17" s="1"/>
  <c r="K491" i="4"/>
  <c r="T490" i="4"/>
  <c r="G487" i="17" s="1"/>
  <c r="N491" i="4" l="1"/>
  <c r="K492" i="4"/>
  <c r="M491" i="4"/>
  <c r="M492" i="4" s="1"/>
  <c r="F486" i="17"/>
  <c r="S490" i="4"/>
  <c r="E493" i="4"/>
  <c r="D494" i="4"/>
  <c r="L494" i="4" s="1"/>
  <c r="I493" i="4"/>
  <c r="C495" i="4"/>
  <c r="R495" i="4" s="1"/>
  <c r="E492" i="17" s="1"/>
  <c r="P492" i="4"/>
  <c r="T491" i="4"/>
  <c r="G488" i="17" s="1"/>
  <c r="N492" i="4" l="1"/>
  <c r="P493" i="4"/>
  <c r="F487" i="17"/>
  <c r="S491" i="4"/>
  <c r="U491" i="4" s="1"/>
  <c r="H488" i="17" s="1"/>
  <c r="E494" i="4"/>
  <c r="J494" i="4" s="1"/>
  <c r="I494" i="4"/>
  <c r="D495" i="4"/>
  <c r="L495" i="4" s="1"/>
  <c r="C496" i="4"/>
  <c r="R496" i="4" s="1"/>
  <c r="E493" i="17" s="1"/>
  <c r="U490" i="4"/>
  <c r="H487" i="17" s="1"/>
  <c r="J493" i="4"/>
  <c r="K493" i="4" s="1"/>
  <c r="T492" i="4"/>
  <c r="G489" i="17" s="1"/>
  <c r="N493" i="4" l="1"/>
  <c r="P494" i="4"/>
  <c r="M493" i="4"/>
  <c r="K494" i="4"/>
  <c r="I495" i="4"/>
  <c r="E495" i="4"/>
  <c r="D496" i="4"/>
  <c r="L496" i="4" s="1"/>
  <c r="C497" i="4"/>
  <c r="R497" i="4" s="1"/>
  <c r="E494" i="17" s="1"/>
  <c r="F488" i="17"/>
  <c r="S492" i="4"/>
  <c r="T493" i="4"/>
  <c r="G490" i="17" s="1"/>
  <c r="N494" i="4" l="1"/>
  <c r="M494" i="4"/>
  <c r="C498" i="4"/>
  <c r="R498" i="4" s="1"/>
  <c r="E495" i="17" s="1"/>
  <c r="J495" i="4"/>
  <c r="K495" i="4" s="1"/>
  <c r="P495" i="4"/>
  <c r="F489" i="17"/>
  <c r="S493" i="4"/>
  <c r="U492" i="4"/>
  <c r="H489" i="17" s="1"/>
  <c r="E496" i="4"/>
  <c r="I496" i="4"/>
  <c r="D497" i="4"/>
  <c r="L497" i="4" s="1"/>
  <c r="T494" i="4"/>
  <c r="G491" i="17" s="1"/>
  <c r="N495" i="4" l="1"/>
  <c r="M495" i="4"/>
  <c r="J496" i="4"/>
  <c r="K496" i="4" s="1"/>
  <c r="P496" i="4"/>
  <c r="F490" i="17"/>
  <c r="S494" i="4"/>
  <c r="U494" i="4" s="1"/>
  <c r="H491" i="17" s="1"/>
  <c r="C499" i="4"/>
  <c r="R499" i="4" s="1"/>
  <c r="E496" i="17" s="1"/>
  <c r="E497" i="4"/>
  <c r="D498" i="4"/>
  <c r="L498" i="4" s="1"/>
  <c r="I497" i="4"/>
  <c r="U493" i="4"/>
  <c r="H490" i="17" s="1"/>
  <c r="T495" i="4"/>
  <c r="G492" i="17" s="1"/>
  <c r="N496" i="4" l="1"/>
  <c r="M496" i="4"/>
  <c r="J497" i="4"/>
  <c r="P497" i="4"/>
  <c r="C500" i="4"/>
  <c r="R500" i="4" s="1"/>
  <c r="E497" i="17" s="1"/>
  <c r="E498" i="4"/>
  <c r="J498" i="4" s="1"/>
  <c r="D499" i="4"/>
  <c r="L499" i="4" s="1"/>
  <c r="I498" i="4"/>
  <c r="F491" i="17"/>
  <c r="S495" i="4"/>
  <c r="T496" i="4"/>
  <c r="G493" i="17" s="1"/>
  <c r="K497" i="4" l="1"/>
  <c r="N497" i="4" s="1"/>
  <c r="P498" i="4"/>
  <c r="F492" i="17"/>
  <c r="S496" i="4"/>
  <c r="U496" i="4" s="1"/>
  <c r="H493" i="17" s="1"/>
  <c r="U495" i="4"/>
  <c r="H492" i="17" s="1"/>
  <c r="K498" i="4"/>
  <c r="E499" i="4"/>
  <c r="D500" i="4"/>
  <c r="L500" i="4" s="1"/>
  <c r="I499" i="4"/>
  <c r="C501" i="4"/>
  <c r="T497" i="4"/>
  <c r="G494" i="17" s="1"/>
  <c r="N498" i="4" l="1"/>
  <c r="M497" i="4"/>
  <c r="M498" i="4" s="1"/>
  <c r="P499" i="4"/>
  <c r="J499" i="4"/>
  <c r="K499" i="4" s="1"/>
  <c r="E500" i="4"/>
  <c r="J500" i="4" s="1"/>
  <c r="I500" i="4"/>
  <c r="D501" i="4"/>
  <c r="L501" i="4" s="1"/>
  <c r="C502" i="4"/>
  <c r="R501" i="4"/>
  <c r="E498" i="17" s="1"/>
  <c r="F493" i="17"/>
  <c r="S497" i="4"/>
  <c r="T498" i="4"/>
  <c r="G495" i="17" s="1"/>
  <c r="N499" i="4" l="1"/>
  <c r="M499" i="4"/>
  <c r="K500" i="4"/>
  <c r="P500" i="4"/>
  <c r="C503" i="4"/>
  <c r="R503" i="4" s="1"/>
  <c r="E500" i="17" s="1"/>
  <c r="F494" i="17"/>
  <c r="S498" i="4"/>
  <c r="U498" i="4" s="1"/>
  <c r="H495" i="17" s="1"/>
  <c r="U497" i="4"/>
  <c r="H494" i="17" s="1"/>
  <c r="R502" i="4"/>
  <c r="E499" i="17" s="1"/>
  <c r="E501" i="4"/>
  <c r="J501" i="4" s="1"/>
  <c r="I501" i="4"/>
  <c r="D502" i="4"/>
  <c r="L502" i="4" s="1"/>
  <c r="T499" i="4"/>
  <c r="G496" i="17" s="1"/>
  <c r="N500" i="4" l="1"/>
  <c r="M500" i="4"/>
  <c r="K501" i="4"/>
  <c r="C504" i="4"/>
  <c r="R504" i="4" s="1"/>
  <c r="E501" i="17" s="1"/>
  <c r="E502" i="4"/>
  <c r="J502" i="4" s="1"/>
  <c r="D503" i="4"/>
  <c r="L503" i="4" s="1"/>
  <c r="I502" i="4"/>
  <c r="F495" i="17"/>
  <c r="S499" i="4"/>
  <c r="P501" i="4"/>
  <c r="T500" i="4"/>
  <c r="G497" i="17" s="1"/>
  <c r="M501" i="4" l="1"/>
  <c r="N501" i="4"/>
  <c r="K502" i="4"/>
  <c r="P502" i="4"/>
  <c r="F496" i="17"/>
  <c r="S500" i="4"/>
  <c r="C505" i="4"/>
  <c r="E503" i="4"/>
  <c r="J503" i="4" s="1"/>
  <c r="I503" i="4"/>
  <c r="D504" i="4"/>
  <c r="L504" i="4" s="1"/>
  <c r="U499" i="4"/>
  <c r="H496" i="17" s="1"/>
  <c r="T501" i="4"/>
  <c r="G498" i="17" s="1"/>
  <c r="M502" i="4" l="1"/>
  <c r="N502" i="4"/>
  <c r="P503" i="4"/>
  <c r="K503" i="4"/>
  <c r="F497" i="17"/>
  <c r="S501" i="4"/>
  <c r="C506" i="4"/>
  <c r="E504" i="4"/>
  <c r="I504" i="4"/>
  <c r="D505" i="4"/>
  <c r="L505" i="4" s="1"/>
  <c r="R505" i="4"/>
  <c r="E502" i="17" s="1"/>
  <c r="U500" i="4"/>
  <c r="H497" i="17" s="1"/>
  <c r="T502" i="4"/>
  <c r="G499" i="17" s="1"/>
  <c r="N503" i="4" l="1"/>
  <c r="M503" i="4"/>
  <c r="F498" i="17"/>
  <c r="S502" i="4"/>
  <c r="J504" i="4"/>
  <c r="K504" i="4" s="1"/>
  <c r="N504" i="4" s="1"/>
  <c r="P504" i="4"/>
  <c r="C507" i="4"/>
  <c r="D506" i="4"/>
  <c r="L506" i="4" s="1"/>
  <c r="I505" i="4"/>
  <c r="E505" i="4"/>
  <c r="R506" i="4"/>
  <c r="E503" i="17" s="1"/>
  <c r="T503" i="4"/>
  <c r="G500" i="17" s="1"/>
  <c r="U501" i="4"/>
  <c r="H498" i="17" s="1"/>
  <c r="M504" i="4" l="1"/>
  <c r="P505" i="4"/>
  <c r="I506" i="4"/>
  <c r="E506" i="4"/>
  <c r="D507" i="4"/>
  <c r="L507" i="4" s="1"/>
  <c r="F499" i="17"/>
  <c r="S503" i="4"/>
  <c r="C508" i="4"/>
  <c r="R508" i="4" s="1"/>
  <c r="E505" i="17" s="1"/>
  <c r="R507" i="4"/>
  <c r="E504" i="17" s="1"/>
  <c r="J505" i="4"/>
  <c r="K505" i="4" s="1"/>
  <c r="N505" i="4" s="1"/>
  <c r="U502" i="4"/>
  <c r="H499" i="17" s="1"/>
  <c r="T504" i="4"/>
  <c r="G501" i="17" s="1"/>
  <c r="M505" i="4" l="1"/>
  <c r="P506" i="4"/>
  <c r="J506" i="4"/>
  <c r="K506" i="4" s="1"/>
  <c r="N506" i="4" s="1"/>
  <c r="F500" i="17"/>
  <c r="S504" i="4"/>
  <c r="U504" i="4" s="1"/>
  <c r="H501" i="17" s="1"/>
  <c r="C509" i="4"/>
  <c r="I507" i="4"/>
  <c r="D508" i="4"/>
  <c r="L508" i="4" s="1"/>
  <c r="E507" i="4"/>
  <c r="U503" i="4"/>
  <c r="H500" i="17" s="1"/>
  <c r="T505" i="4"/>
  <c r="G502" i="17" s="1"/>
  <c r="M506" i="4" l="1"/>
  <c r="J507" i="4"/>
  <c r="K507" i="4" s="1"/>
  <c r="N507" i="4" s="1"/>
  <c r="C510" i="4"/>
  <c r="R510" i="4" s="1"/>
  <c r="R509" i="4"/>
  <c r="E506" i="17" s="1"/>
  <c r="E508" i="4"/>
  <c r="D509" i="4"/>
  <c r="L509" i="4" s="1"/>
  <c r="I508" i="4"/>
  <c r="P507" i="4"/>
  <c r="F501" i="17"/>
  <c r="S505" i="4"/>
  <c r="T506" i="4"/>
  <c r="G503" i="17" s="1"/>
  <c r="P508" i="4" l="1"/>
  <c r="M507" i="4"/>
  <c r="E509" i="4"/>
  <c r="J509" i="4" s="1"/>
  <c r="I509" i="4"/>
  <c r="D510" i="4"/>
  <c r="L510" i="4" s="1"/>
  <c r="J508" i="4"/>
  <c r="F502" i="17"/>
  <c r="S506" i="4"/>
  <c r="C511" i="4"/>
  <c r="E507" i="17"/>
  <c r="T507" i="4"/>
  <c r="G504" i="17" s="1"/>
  <c r="U505" i="4"/>
  <c r="H502" i="17" s="1"/>
  <c r="P509" i="4" l="1"/>
  <c r="K508" i="4"/>
  <c r="N508" i="4" s="1"/>
  <c r="C512" i="4"/>
  <c r="R511" i="4"/>
  <c r="K509" i="4"/>
  <c r="F503" i="17"/>
  <c r="S507" i="4"/>
  <c r="E510" i="4"/>
  <c r="D511" i="4"/>
  <c r="L511" i="4" s="1"/>
  <c r="I510" i="4"/>
  <c r="T508" i="4"/>
  <c r="G505" i="17" s="1"/>
  <c r="U506" i="4"/>
  <c r="H503" i="17" s="1"/>
  <c r="N509" i="4" l="1"/>
  <c r="P510" i="4"/>
  <c r="J510" i="4"/>
  <c r="K510" i="4" s="1"/>
  <c r="M508" i="4"/>
  <c r="M509" i="4" s="1"/>
  <c r="F504" i="17"/>
  <c r="S508" i="4"/>
  <c r="C513" i="4"/>
  <c r="R512" i="4"/>
  <c r="E509" i="17" s="1"/>
  <c r="U507" i="4"/>
  <c r="H504" i="17" s="1"/>
  <c r="E511" i="4"/>
  <c r="D512" i="4"/>
  <c r="L512" i="4" s="1"/>
  <c r="I511" i="4"/>
  <c r="E508" i="17"/>
  <c r="T509" i="4"/>
  <c r="G506" i="17" s="1"/>
  <c r="N510" i="4" l="1"/>
  <c r="M510" i="4"/>
  <c r="E512" i="4"/>
  <c r="D513" i="4"/>
  <c r="L513" i="4" s="1"/>
  <c r="I512" i="4"/>
  <c r="F505" i="17"/>
  <c r="S509" i="4"/>
  <c r="J511" i="4"/>
  <c r="P511" i="4"/>
  <c r="C514" i="4"/>
  <c r="R513" i="4"/>
  <c r="T510" i="4"/>
  <c r="U508" i="4"/>
  <c r="H505" i="17" s="1"/>
  <c r="K511" i="4" l="1"/>
  <c r="N511" i="4" s="1"/>
  <c r="E513" i="4"/>
  <c r="D514" i="4"/>
  <c r="L514" i="4" s="1"/>
  <c r="I513" i="4"/>
  <c r="J512" i="4"/>
  <c r="K512" i="4" s="1"/>
  <c r="P512" i="4"/>
  <c r="F506" i="17"/>
  <c r="S510" i="4"/>
  <c r="E510" i="17"/>
  <c r="G507" i="17"/>
  <c r="T511" i="4"/>
  <c r="C515" i="4"/>
  <c r="R514" i="4"/>
  <c r="E511" i="17" s="1"/>
  <c r="U509" i="4"/>
  <c r="H506" i="17" s="1"/>
  <c r="N512" i="4" l="1"/>
  <c r="M511" i="4"/>
  <c r="M512" i="4" s="1"/>
  <c r="E514" i="4"/>
  <c r="J514" i="4" s="1"/>
  <c r="D515" i="4"/>
  <c r="L515" i="4" s="1"/>
  <c r="I514" i="4"/>
  <c r="G508" i="17"/>
  <c r="T512" i="4"/>
  <c r="J513" i="4"/>
  <c r="K513" i="4" s="1"/>
  <c r="P513" i="4"/>
  <c r="C516" i="4"/>
  <c r="R515" i="4"/>
  <c r="F507" i="17"/>
  <c r="S511" i="4"/>
  <c r="U510" i="4"/>
  <c r="H507" i="17" s="1"/>
  <c r="U511" i="4" l="1"/>
  <c r="H508" i="17" s="1"/>
  <c r="N513" i="4"/>
  <c r="M513" i="4"/>
  <c r="F508" i="17"/>
  <c r="S512" i="4"/>
  <c r="U512" i="4" s="1"/>
  <c r="H509" i="17" s="1"/>
  <c r="C517" i="4"/>
  <c r="R516" i="4"/>
  <c r="E513" i="17" s="1"/>
  <c r="G509" i="17"/>
  <c r="T513" i="4"/>
  <c r="E515" i="4"/>
  <c r="I515" i="4"/>
  <c r="D516" i="4"/>
  <c r="L516" i="4" s="1"/>
  <c r="K514" i="4"/>
  <c r="P514" i="4"/>
  <c r="E512" i="17"/>
  <c r="N514" i="4" l="1"/>
  <c r="M514" i="4"/>
  <c r="E516" i="4"/>
  <c r="D517" i="4"/>
  <c r="L517" i="4" s="1"/>
  <c r="I516" i="4"/>
  <c r="F509" i="17"/>
  <c r="S513" i="4"/>
  <c r="U513" i="4" s="1"/>
  <c r="H510" i="17" s="1"/>
  <c r="R517" i="4"/>
  <c r="C518" i="4"/>
  <c r="J515" i="4"/>
  <c r="K515" i="4" s="1"/>
  <c r="P515" i="4"/>
  <c r="G510" i="17"/>
  <c r="T514" i="4"/>
  <c r="N515" i="4" l="1"/>
  <c r="M515" i="4"/>
  <c r="G511" i="17"/>
  <c r="T515" i="4"/>
  <c r="E517" i="4"/>
  <c r="D518" i="4"/>
  <c r="L518" i="4" s="1"/>
  <c r="I517" i="4"/>
  <c r="C519" i="4"/>
  <c r="R518" i="4"/>
  <c r="E515" i="17" s="1"/>
  <c r="J516" i="4"/>
  <c r="K516" i="4" s="1"/>
  <c r="P516" i="4"/>
  <c r="F510" i="17"/>
  <c r="S514" i="4"/>
  <c r="U514" i="4" s="1"/>
  <c r="H511" i="17" s="1"/>
  <c r="E514" i="17"/>
  <c r="N516" i="4" l="1"/>
  <c r="M516" i="4"/>
  <c r="J517" i="4"/>
  <c r="P517" i="4"/>
  <c r="F511" i="17"/>
  <c r="S515" i="4"/>
  <c r="U515" i="4" s="1"/>
  <c r="H512" i="17" s="1"/>
  <c r="G512" i="17"/>
  <c r="T516" i="4"/>
  <c r="C520" i="4"/>
  <c r="R519" i="4"/>
  <c r="E518" i="4"/>
  <c r="D519" i="4"/>
  <c r="L519" i="4" s="1"/>
  <c r="I518" i="4"/>
  <c r="K517" i="4" l="1"/>
  <c r="N517" i="4" s="1"/>
  <c r="E516" i="17"/>
  <c r="F512" i="17"/>
  <c r="S516" i="4"/>
  <c r="U516" i="4" s="1"/>
  <c r="H513" i="17" s="1"/>
  <c r="G513" i="17"/>
  <c r="T517" i="4"/>
  <c r="I519" i="4"/>
  <c r="D520" i="4"/>
  <c r="L520" i="4" s="1"/>
  <c r="E519" i="4"/>
  <c r="R520" i="4"/>
  <c r="E517" i="17" s="1"/>
  <c r="C521" i="4"/>
  <c r="J518" i="4"/>
  <c r="K518" i="4" s="1"/>
  <c r="P518" i="4"/>
  <c r="N518" i="4" l="1"/>
  <c r="M517" i="4"/>
  <c r="M518" i="4" s="1"/>
  <c r="E520" i="4"/>
  <c r="D521" i="4"/>
  <c r="L521" i="4" s="1"/>
  <c r="I520" i="4"/>
  <c r="C522" i="4"/>
  <c r="R521" i="4"/>
  <c r="E518" i="17" s="1"/>
  <c r="J519" i="4"/>
  <c r="P519" i="4"/>
  <c r="G514" i="17"/>
  <c r="T518" i="4"/>
  <c r="F513" i="17"/>
  <c r="S517" i="4"/>
  <c r="U517" i="4" l="1"/>
  <c r="H514" i="17" s="1"/>
  <c r="K519" i="4"/>
  <c r="N519" i="4" s="1"/>
  <c r="I521" i="4"/>
  <c r="D522" i="4"/>
  <c r="L522" i="4" s="1"/>
  <c r="E521" i="4"/>
  <c r="R522" i="4"/>
  <c r="E519" i="17" s="1"/>
  <c r="C523" i="4"/>
  <c r="F514" i="17"/>
  <c r="S518" i="4"/>
  <c r="G515" i="17"/>
  <c r="T519" i="4"/>
  <c r="J520" i="4"/>
  <c r="K520" i="4" s="1"/>
  <c r="P520" i="4"/>
  <c r="N520" i="4" l="1"/>
  <c r="M519" i="4"/>
  <c r="M520" i="4" s="1"/>
  <c r="F515" i="17"/>
  <c r="S519" i="4"/>
  <c r="R523" i="4"/>
  <c r="I11" i="5"/>
  <c r="E522" i="4"/>
  <c r="I522" i="4"/>
  <c r="D523" i="4"/>
  <c r="L523" i="4" s="1"/>
  <c r="G516" i="17"/>
  <c r="T520" i="4"/>
  <c r="U518" i="4"/>
  <c r="H515" i="17" s="1"/>
  <c r="J521" i="4"/>
  <c r="K521" i="4" s="1"/>
  <c r="P521" i="4"/>
  <c r="N521" i="4" l="1"/>
  <c r="U519" i="4"/>
  <c r="H516" i="17" s="1"/>
  <c r="M521" i="4"/>
  <c r="E523" i="4"/>
  <c r="I523" i="4"/>
  <c r="K56" i="16"/>
  <c r="C5" i="17"/>
  <c r="G517" i="17"/>
  <c r="T521" i="4"/>
  <c r="J522" i="4"/>
  <c r="K522" i="4" s="1"/>
  <c r="P522" i="4"/>
  <c r="F516" i="17"/>
  <c r="S520" i="4"/>
  <c r="E520" i="17"/>
  <c r="H28" i="5"/>
  <c r="W8" i="4"/>
  <c r="N522" i="4" l="1"/>
  <c r="M522" i="4"/>
  <c r="J5" i="17"/>
  <c r="Y8" i="4"/>
  <c r="Z8" i="4"/>
  <c r="F517" i="17"/>
  <c r="S521" i="4"/>
  <c r="U521" i="4" s="1"/>
  <c r="H518" i="17" s="1"/>
  <c r="U520" i="4"/>
  <c r="H517" i="17" s="1"/>
  <c r="G518" i="17"/>
  <c r="T522" i="4"/>
  <c r="J523" i="4"/>
  <c r="K523" i="4" s="1"/>
  <c r="P523" i="4"/>
  <c r="N523" i="4" l="1"/>
  <c r="N524" i="4" s="1"/>
  <c r="N525" i="4" s="1"/>
  <c r="N526" i="4" s="1"/>
  <c r="N527" i="4" s="1"/>
  <c r="N528" i="4" s="1"/>
  <c r="N529" i="4" s="1"/>
  <c r="N530" i="4" s="1"/>
  <c r="N531" i="4" s="1"/>
  <c r="N532" i="4" s="1"/>
  <c r="N533" i="4" s="1"/>
  <c r="N534" i="4" s="1"/>
  <c r="N535" i="4" s="1"/>
  <c r="N536" i="4" s="1"/>
  <c r="N537" i="4" s="1"/>
  <c r="N538" i="4" s="1"/>
  <c r="N539" i="4" s="1"/>
  <c r="N540" i="4" s="1"/>
  <c r="N541" i="4" s="1"/>
  <c r="N542" i="4" s="1"/>
  <c r="N543" i="4" s="1"/>
  <c r="N544" i="4" s="1"/>
  <c r="N545" i="4" s="1"/>
  <c r="N546" i="4" s="1"/>
  <c r="N547" i="4" s="1"/>
  <c r="N548" i="4" s="1"/>
  <c r="N549" i="4" s="1"/>
  <c r="N550" i="4" s="1"/>
  <c r="N551" i="4" s="1"/>
  <c r="N552" i="4" s="1"/>
  <c r="N553" i="4" s="1"/>
  <c r="N554" i="4" s="1"/>
  <c r="N555" i="4" s="1"/>
  <c r="N556" i="4" s="1"/>
  <c r="N557" i="4" s="1"/>
  <c r="N558" i="4" s="1"/>
  <c r="N559" i="4" s="1"/>
  <c r="N560" i="4" s="1"/>
  <c r="N561" i="4" s="1"/>
  <c r="N562" i="4" s="1"/>
  <c r="N563" i="4" s="1"/>
  <c r="N564" i="4" s="1"/>
  <c r="N565" i="4" s="1"/>
  <c r="N566" i="4" s="1"/>
  <c r="N567" i="4" s="1"/>
  <c r="N568" i="4" s="1"/>
  <c r="N569" i="4" s="1"/>
  <c r="N570" i="4" s="1"/>
  <c r="N571" i="4" s="1"/>
  <c r="N572" i="4" s="1"/>
  <c r="N573" i="4" s="1"/>
  <c r="N574" i="4" s="1"/>
  <c r="N575" i="4" s="1"/>
  <c r="N576" i="4" s="1"/>
  <c r="N577" i="4" s="1"/>
  <c r="N578" i="4" s="1"/>
  <c r="N579" i="4" s="1"/>
  <c r="N580" i="4" s="1"/>
  <c r="N581" i="4" s="1"/>
  <c r="N582" i="4" s="1"/>
  <c r="N583" i="4" s="1"/>
  <c r="N584" i="4" s="1"/>
  <c r="N585" i="4" s="1"/>
  <c r="N586" i="4" s="1"/>
  <c r="N587" i="4" s="1"/>
  <c r="N588" i="4" s="1"/>
  <c r="N589" i="4" s="1"/>
  <c r="N590" i="4" s="1"/>
  <c r="N591" i="4" s="1"/>
  <c r="N592" i="4" s="1"/>
  <c r="N593" i="4" s="1"/>
  <c r="N594" i="4" s="1"/>
  <c r="N595" i="4" s="1"/>
  <c r="N596" i="4" s="1"/>
  <c r="N597" i="4" s="1"/>
  <c r="N598" i="4" s="1"/>
  <c r="N599" i="4" s="1"/>
  <c r="N600" i="4" s="1"/>
  <c r="N601" i="4" s="1"/>
  <c r="N602" i="4" s="1"/>
  <c r="N603" i="4" s="1"/>
  <c r="N604" i="4" s="1"/>
  <c r="N605" i="4" s="1"/>
  <c r="N606" i="4" s="1"/>
  <c r="N607" i="4" s="1"/>
  <c r="N608" i="4" s="1"/>
  <c r="N609" i="4" s="1"/>
  <c r="N610" i="4" s="1"/>
  <c r="N611" i="4" s="1"/>
  <c r="N612" i="4" s="1"/>
  <c r="N613" i="4" s="1"/>
  <c r="N614" i="4" s="1"/>
  <c r="N615" i="4" s="1"/>
  <c r="N616" i="4" s="1"/>
  <c r="N617" i="4" s="1"/>
  <c r="N618" i="4" s="1"/>
  <c r="N619" i="4" s="1"/>
  <c r="N620" i="4" s="1"/>
  <c r="N621" i="4" s="1"/>
  <c r="N622" i="4" s="1"/>
  <c r="N623" i="4" s="1"/>
  <c r="N624" i="4" s="1"/>
  <c r="N625" i="4" s="1"/>
  <c r="N626" i="4" s="1"/>
  <c r="N627" i="4" s="1"/>
  <c r="N628" i="4" s="1"/>
  <c r="N629" i="4" s="1"/>
  <c r="N630" i="4" s="1"/>
  <c r="N631" i="4" s="1"/>
  <c r="N632" i="4" s="1"/>
  <c r="N633" i="4" s="1"/>
  <c r="N634" i="4" s="1"/>
  <c r="N635" i="4" s="1"/>
  <c r="N636" i="4" s="1"/>
  <c r="N637" i="4" s="1"/>
  <c r="N638" i="4" s="1"/>
  <c r="N639" i="4" s="1"/>
  <c r="N640" i="4" s="1"/>
  <c r="N641" i="4" s="1"/>
  <c r="N642" i="4" s="1"/>
  <c r="N643" i="4" s="1"/>
  <c r="N644" i="4" s="1"/>
  <c r="N645" i="4" s="1"/>
  <c r="N646" i="4" s="1"/>
  <c r="N647" i="4" s="1"/>
  <c r="N648" i="4" s="1"/>
  <c r="N649" i="4" s="1"/>
  <c r="N650" i="4" s="1"/>
  <c r="N651" i="4" s="1"/>
  <c r="N652" i="4" s="1"/>
  <c r="N653" i="4" s="1"/>
  <c r="N654" i="4" s="1"/>
  <c r="N655" i="4" s="1"/>
  <c r="N656" i="4" s="1"/>
  <c r="N657" i="4" s="1"/>
  <c r="N658" i="4" s="1"/>
  <c r="N659" i="4" s="1"/>
  <c r="N660" i="4" s="1"/>
  <c r="N661" i="4" s="1"/>
  <c r="N662" i="4" s="1"/>
  <c r="N663" i="4" s="1"/>
  <c r="N664" i="4" s="1"/>
  <c r="N665" i="4" s="1"/>
  <c r="N666" i="4" s="1"/>
  <c r="N667" i="4" s="1"/>
  <c r="N668" i="4" s="1"/>
  <c r="N669" i="4" s="1"/>
  <c r="N670" i="4" s="1"/>
  <c r="N671" i="4" s="1"/>
  <c r="N672" i="4" s="1"/>
  <c r="N673" i="4" s="1"/>
  <c r="N674" i="4" s="1"/>
  <c r="N675" i="4" s="1"/>
  <c r="N676" i="4" s="1"/>
  <c r="N677" i="4" s="1"/>
  <c r="N678" i="4" s="1"/>
  <c r="N679" i="4" s="1"/>
  <c r="N680" i="4" s="1"/>
  <c r="N681" i="4" s="1"/>
  <c r="N682" i="4" s="1"/>
  <c r="N683" i="4" s="1"/>
  <c r="N684" i="4" s="1"/>
  <c r="N685" i="4" s="1"/>
  <c r="N686" i="4" s="1"/>
  <c r="N687" i="4" s="1"/>
  <c r="N688" i="4" s="1"/>
  <c r="N689" i="4" s="1"/>
  <c r="N690" i="4" s="1"/>
  <c r="N691" i="4" s="1"/>
  <c r="N692" i="4" s="1"/>
  <c r="N693" i="4" s="1"/>
  <c r="N694" i="4" s="1"/>
  <c r="N695" i="4" s="1"/>
  <c r="N696" i="4" s="1"/>
  <c r="N697" i="4" s="1"/>
  <c r="N698" i="4" s="1"/>
  <c r="N699" i="4" s="1"/>
  <c r="N700" i="4" s="1"/>
  <c r="N701" i="4" s="1"/>
  <c r="N702" i="4" s="1"/>
  <c r="N703" i="4" s="1"/>
  <c r="M523" i="4"/>
  <c r="M524" i="4" s="1"/>
  <c r="M525" i="4" s="1"/>
  <c r="M526" i="4" s="1"/>
  <c r="M527" i="4" s="1"/>
  <c r="M528" i="4" s="1"/>
  <c r="M529" i="4" s="1"/>
  <c r="M530" i="4" s="1"/>
  <c r="M531" i="4" s="1"/>
  <c r="M532" i="4" s="1"/>
  <c r="M533" i="4" s="1"/>
  <c r="M534" i="4" s="1"/>
  <c r="M535" i="4" s="1"/>
  <c r="M536" i="4" s="1"/>
  <c r="M537" i="4" s="1"/>
  <c r="M538" i="4" s="1"/>
  <c r="M539" i="4" s="1"/>
  <c r="M540" i="4" s="1"/>
  <c r="M541" i="4" s="1"/>
  <c r="M542" i="4" s="1"/>
  <c r="M543" i="4" s="1"/>
  <c r="M544" i="4" s="1"/>
  <c r="M545" i="4" s="1"/>
  <c r="M546" i="4" s="1"/>
  <c r="M547" i="4" s="1"/>
  <c r="M548" i="4" s="1"/>
  <c r="M549" i="4" s="1"/>
  <c r="M550" i="4" s="1"/>
  <c r="M551" i="4" s="1"/>
  <c r="M552" i="4" s="1"/>
  <c r="M553" i="4" s="1"/>
  <c r="M554" i="4" s="1"/>
  <c r="M555" i="4" s="1"/>
  <c r="M556" i="4" s="1"/>
  <c r="M557" i="4" s="1"/>
  <c r="M558" i="4" s="1"/>
  <c r="M559" i="4" s="1"/>
  <c r="M560" i="4" s="1"/>
  <c r="M561" i="4" s="1"/>
  <c r="M562" i="4" s="1"/>
  <c r="M563" i="4" s="1"/>
  <c r="M564" i="4" s="1"/>
  <c r="M565" i="4" s="1"/>
  <c r="M566" i="4" s="1"/>
  <c r="M567" i="4" s="1"/>
  <c r="M568" i="4" s="1"/>
  <c r="M569" i="4" s="1"/>
  <c r="M570" i="4" s="1"/>
  <c r="M571" i="4" s="1"/>
  <c r="M572" i="4" s="1"/>
  <c r="M573" i="4" s="1"/>
  <c r="M574" i="4" s="1"/>
  <c r="M575" i="4" s="1"/>
  <c r="M576" i="4" s="1"/>
  <c r="M577" i="4" s="1"/>
  <c r="M578" i="4" s="1"/>
  <c r="M579" i="4" s="1"/>
  <c r="M580" i="4" s="1"/>
  <c r="M581" i="4" s="1"/>
  <c r="M582" i="4" s="1"/>
  <c r="M583" i="4" s="1"/>
  <c r="M584" i="4" s="1"/>
  <c r="M585" i="4" s="1"/>
  <c r="M586" i="4" s="1"/>
  <c r="M587" i="4" s="1"/>
  <c r="M588" i="4" s="1"/>
  <c r="M589" i="4" s="1"/>
  <c r="M590" i="4" s="1"/>
  <c r="M591" i="4" s="1"/>
  <c r="M592" i="4" s="1"/>
  <c r="M593" i="4" s="1"/>
  <c r="M594" i="4" s="1"/>
  <c r="M595" i="4" s="1"/>
  <c r="M596" i="4" s="1"/>
  <c r="M597" i="4" s="1"/>
  <c r="M598" i="4" s="1"/>
  <c r="M599" i="4" s="1"/>
  <c r="M600" i="4" s="1"/>
  <c r="M601" i="4" s="1"/>
  <c r="M602" i="4" s="1"/>
  <c r="M603" i="4" s="1"/>
  <c r="M604" i="4" s="1"/>
  <c r="M605" i="4" s="1"/>
  <c r="M606" i="4" s="1"/>
  <c r="M607" i="4" s="1"/>
  <c r="M608" i="4" s="1"/>
  <c r="M609" i="4" s="1"/>
  <c r="M610" i="4" s="1"/>
  <c r="M611" i="4" s="1"/>
  <c r="M612" i="4" s="1"/>
  <c r="M613" i="4" s="1"/>
  <c r="M614" i="4" s="1"/>
  <c r="M615" i="4" s="1"/>
  <c r="M616" i="4" s="1"/>
  <c r="M617" i="4" s="1"/>
  <c r="M618" i="4" s="1"/>
  <c r="M619" i="4" s="1"/>
  <c r="M620" i="4" s="1"/>
  <c r="M621" i="4" s="1"/>
  <c r="M622" i="4" s="1"/>
  <c r="M623" i="4" s="1"/>
  <c r="M624" i="4" s="1"/>
  <c r="M625" i="4" s="1"/>
  <c r="M626" i="4" s="1"/>
  <c r="M627" i="4" s="1"/>
  <c r="M628" i="4" s="1"/>
  <c r="M629" i="4" s="1"/>
  <c r="M630" i="4" s="1"/>
  <c r="M631" i="4" s="1"/>
  <c r="M632" i="4" s="1"/>
  <c r="M633" i="4" s="1"/>
  <c r="M634" i="4" s="1"/>
  <c r="M635" i="4" s="1"/>
  <c r="M636" i="4" s="1"/>
  <c r="M637" i="4" s="1"/>
  <c r="M638" i="4" s="1"/>
  <c r="M639" i="4" s="1"/>
  <c r="M640" i="4" s="1"/>
  <c r="M641" i="4" s="1"/>
  <c r="M642" i="4" s="1"/>
  <c r="M643" i="4" s="1"/>
  <c r="M644" i="4" s="1"/>
  <c r="M645" i="4" s="1"/>
  <c r="M646" i="4" s="1"/>
  <c r="M647" i="4" s="1"/>
  <c r="M648" i="4" s="1"/>
  <c r="M649" i="4" s="1"/>
  <c r="M650" i="4" s="1"/>
  <c r="M651" i="4" s="1"/>
  <c r="M652" i="4" s="1"/>
  <c r="M653" i="4" s="1"/>
  <c r="M654" i="4" s="1"/>
  <c r="M655" i="4" s="1"/>
  <c r="M656" i="4" s="1"/>
  <c r="M657" i="4" s="1"/>
  <c r="M658" i="4" s="1"/>
  <c r="M659" i="4" s="1"/>
  <c r="M660" i="4" s="1"/>
  <c r="M661" i="4" s="1"/>
  <c r="M662" i="4" s="1"/>
  <c r="M663" i="4" s="1"/>
  <c r="M664" i="4" s="1"/>
  <c r="M665" i="4" s="1"/>
  <c r="M666" i="4" s="1"/>
  <c r="M667" i="4" s="1"/>
  <c r="M668" i="4" s="1"/>
  <c r="M669" i="4" s="1"/>
  <c r="M670" i="4" s="1"/>
  <c r="M671" i="4" s="1"/>
  <c r="M672" i="4" s="1"/>
  <c r="M673" i="4" s="1"/>
  <c r="M674" i="4" s="1"/>
  <c r="M675" i="4" s="1"/>
  <c r="M676" i="4" s="1"/>
  <c r="M677" i="4" s="1"/>
  <c r="M678" i="4" s="1"/>
  <c r="M679" i="4" s="1"/>
  <c r="M680" i="4" s="1"/>
  <c r="M681" i="4" s="1"/>
  <c r="M682" i="4" s="1"/>
  <c r="M683" i="4" s="1"/>
  <c r="M684" i="4" s="1"/>
  <c r="M685" i="4" s="1"/>
  <c r="M686" i="4" s="1"/>
  <c r="M687" i="4" s="1"/>
  <c r="M688" i="4" s="1"/>
  <c r="M689" i="4" s="1"/>
  <c r="M690" i="4" s="1"/>
  <c r="M691" i="4" s="1"/>
  <c r="M692" i="4" s="1"/>
  <c r="M693" i="4" s="1"/>
  <c r="M694" i="4" s="1"/>
  <c r="M695" i="4" s="1"/>
  <c r="M696" i="4" s="1"/>
  <c r="M697" i="4" s="1"/>
  <c r="M698" i="4" s="1"/>
  <c r="M699" i="4" s="1"/>
  <c r="M700" i="4" s="1"/>
  <c r="M701" i="4" s="1"/>
  <c r="M702" i="4" s="1"/>
  <c r="M703" i="4" s="1"/>
  <c r="H6" i="2"/>
  <c r="H10" i="2" s="1"/>
  <c r="H12" i="2" s="1"/>
  <c r="I17" i="5" s="1"/>
  <c r="H5" i="2"/>
  <c r="AA8" i="4"/>
  <c r="F518" i="17"/>
  <c r="S522" i="4"/>
  <c r="U522" i="4" s="1"/>
  <c r="H519" i="17" s="1"/>
  <c r="G519" i="17"/>
  <c r="T523" i="4"/>
  <c r="G520" i="17" s="1"/>
  <c r="K5" i="17" l="1"/>
  <c r="I64" i="16"/>
  <c r="H7" i="2"/>
  <c r="H11" i="2" s="1"/>
  <c r="I14" i="5" s="1"/>
  <c r="F519" i="17"/>
  <c r="S523" i="4"/>
  <c r="F520" i="17" s="1"/>
  <c r="I68" i="16"/>
  <c r="I18" i="5"/>
  <c r="I19" i="5" s="1"/>
  <c r="AC8" i="4"/>
  <c r="U523" i="4" l="1"/>
  <c r="H520" i="17" s="1"/>
  <c r="C6" i="17"/>
  <c r="I15" i="5"/>
  <c r="I70" i="16" s="1"/>
  <c r="J14" i="5"/>
  <c r="J15" i="5" s="1"/>
  <c r="J16" i="5" s="1"/>
  <c r="J23" i="5" s="1"/>
  <c r="AB8" i="4"/>
  <c r="Y9" i="4" s="1"/>
  <c r="I67" i="16"/>
  <c r="I69" i="16" s="1"/>
  <c r="I16" i="5"/>
  <c r="I23" i="5" s="1"/>
  <c r="X8" i="4"/>
  <c r="Z9" i="4"/>
  <c r="AC9" i="4" s="1"/>
  <c r="Z10" i="4" s="1"/>
  <c r="AC10" i="4" s="1"/>
  <c r="U524" i="4"/>
  <c r="H521" i="17" s="1"/>
  <c r="I71" i="16" l="1"/>
  <c r="Z11" i="4"/>
  <c r="AC11" i="4" s="1"/>
  <c r="AB9" i="4"/>
  <c r="Y10" i="4" s="1"/>
  <c r="AA9" i="4"/>
  <c r="J24" i="5"/>
  <c r="J25" i="5" s="1"/>
  <c r="J29" i="5"/>
  <c r="J30" i="5" s="1"/>
  <c r="J31" i="5" s="1"/>
  <c r="I24" i="5"/>
  <c r="I72" i="16" s="1"/>
  <c r="I29" i="5"/>
  <c r="I30" i="5" s="1"/>
  <c r="I31" i="5" s="1"/>
  <c r="U525" i="4"/>
  <c r="H522" i="17" s="1"/>
  <c r="I73" i="16" l="1"/>
  <c r="W9" i="4"/>
  <c r="K6" i="17"/>
  <c r="AB10" i="4"/>
  <c r="Y11" i="4" s="1"/>
  <c r="AA10" i="4"/>
  <c r="I25" i="5"/>
  <c r="Z12" i="4"/>
  <c r="AC12" i="4" s="1"/>
  <c r="U526" i="4"/>
  <c r="H523" i="17" s="1"/>
  <c r="K7" i="17" l="1"/>
  <c r="W10" i="4"/>
  <c r="AB11" i="4"/>
  <c r="Y12" i="4" s="1"/>
  <c r="AA11" i="4"/>
  <c r="Z13" i="4"/>
  <c r="AC13" i="4" s="1"/>
  <c r="X9" i="4"/>
  <c r="J6" i="17"/>
  <c r="U527" i="4"/>
  <c r="H524" i="17" s="1"/>
  <c r="K8" i="17" l="1"/>
  <c r="W11" i="4"/>
  <c r="AB12" i="4"/>
  <c r="Y13" i="4" s="1"/>
  <c r="AA12" i="4"/>
  <c r="K9" i="17" s="1"/>
  <c r="J7" i="17"/>
  <c r="X10" i="4"/>
  <c r="Z14" i="4"/>
  <c r="AC14" i="4" s="1"/>
  <c r="U528" i="4"/>
  <c r="H525" i="17" s="1"/>
  <c r="AA13" i="4" l="1"/>
  <c r="AB13" i="4"/>
  <c r="Y14" i="4" s="1"/>
  <c r="W12" i="4"/>
  <c r="J8" i="17"/>
  <c r="X11" i="4"/>
  <c r="Z15" i="4"/>
  <c r="AC15" i="4" s="1"/>
  <c r="U529" i="4"/>
  <c r="H526" i="17" s="1"/>
  <c r="Z16" i="4" l="1"/>
  <c r="AC16" i="4" s="1"/>
  <c r="J9" i="17"/>
  <c r="X12" i="4"/>
  <c r="AB14" i="4"/>
  <c r="Y15" i="4" s="1"/>
  <c r="AA14" i="4"/>
  <c r="K10" i="17"/>
  <c r="W13" i="4"/>
  <c r="U530" i="4"/>
  <c r="H527" i="17" s="1"/>
  <c r="J10" i="17" l="1"/>
  <c r="X13" i="4"/>
  <c r="K11" i="17"/>
  <c r="W14" i="4"/>
  <c r="AA15" i="4"/>
  <c r="AB15" i="4"/>
  <c r="Y16" i="4" s="1"/>
  <c r="Z17" i="4"/>
  <c r="AC17" i="4" s="1"/>
  <c r="U531" i="4"/>
  <c r="H528" i="17" s="1"/>
  <c r="J11" i="17" l="1"/>
  <c r="X14" i="4"/>
  <c r="Z18" i="4"/>
  <c r="AC18" i="4" s="1"/>
  <c r="AB16" i="4"/>
  <c r="Y17" i="4" s="1"/>
  <c r="AA16" i="4"/>
  <c r="K12" i="17"/>
  <c r="W15" i="4"/>
  <c r="U532" i="4"/>
  <c r="H529" i="17" s="1"/>
  <c r="J12" i="17" l="1"/>
  <c r="X15" i="4"/>
  <c r="Z19" i="4"/>
  <c r="AC19" i="4" s="1"/>
  <c r="K13" i="17"/>
  <c r="W16" i="4"/>
  <c r="AA17" i="4"/>
  <c r="AB17" i="4"/>
  <c r="Y18" i="4" s="1"/>
  <c r="U533" i="4"/>
  <c r="H530" i="17" s="1"/>
  <c r="AA18" i="4" l="1"/>
  <c r="AB18" i="4"/>
  <c r="Y19" i="4" s="1"/>
  <c r="Z20" i="4"/>
  <c r="AC20" i="4" s="1"/>
  <c r="J13" i="17"/>
  <c r="X16" i="4"/>
  <c r="K14" i="17"/>
  <c r="W17" i="4"/>
  <c r="U534" i="4"/>
  <c r="H531" i="17" s="1"/>
  <c r="J14" i="17" l="1"/>
  <c r="X17" i="4"/>
  <c r="Z21" i="4"/>
  <c r="AC21" i="4" s="1"/>
  <c r="AB19" i="4"/>
  <c r="Y20" i="4" s="1"/>
  <c r="AA19" i="4"/>
  <c r="K15" i="17"/>
  <c r="W18" i="4"/>
  <c r="U535" i="4"/>
  <c r="H532" i="17" s="1"/>
  <c r="J15" i="17" l="1"/>
  <c r="X18" i="4"/>
  <c r="Z22" i="4"/>
  <c r="AC22" i="4" s="1"/>
  <c r="K16" i="17"/>
  <c r="W19" i="4"/>
  <c r="AA20" i="4"/>
  <c r="AB20" i="4"/>
  <c r="Y21" i="4" s="1"/>
  <c r="U536" i="4"/>
  <c r="H533" i="17" s="1"/>
  <c r="AA21" i="4" l="1"/>
  <c r="AB21" i="4"/>
  <c r="Y22" i="4" s="1"/>
  <c r="Z23" i="4"/>
  <c r="AC23" i="4" s="1"/>
  <c r="J16" i="17"/>
  <c r="X19" i="4"/>
  <c r="K17" i="17"/>
  <c r="W20" i="4"/>
  <c r="U537" i="4"/>
  <c r="H534" i="17" s="1"/>
  <c r="J17" i="17" l="1"/>
  <c r="X20" i="4"/>
  <c r="Z24" i="4"/>
  <c r="AC24" i="4" s="1"/>
  <c r="AA22" i="4"/>
  <c r="AB22" i="4"/>
  <c r="Y23" i="4" s="1"/>
  <c r="K18" i="17"/>
  <c r="W21" i="4"/>
  <c r="U538" i="4"/>
  <c r="H535" i="17" s="1"/>
  <c r="J18" i="17" l="1"/>
  <c r="X21" i="4"/>
  <c r="Z25" i="4"/>
  <c r="AC25" i="4" s="1"/>
  <c r="AA23" i="4"/>
  <c r="AB23" i="4"/>
  <c r="Y24" i="4" s="1"/>
  <c r="K19" i="17"/>
  <c r="W22" i="4"/>
  <c r="U539" i="4"/>
  <c r="H536" i="17" s="1"/>
  <c r="J19" i="17" l="1"/>
  <c r="X22" i="4"/>
  <c r="Z26" i="4"/>
  <c r="AC26" i="4" s="1"/>
  <c r="AA24" i="4"/>
  <c r="AB24" i="4"/>
  <c r="Y25" i="4" s="1"/>
  <c r="K20" i="17"/>
  <c r="W23" i="4"/>
  <c r="U540" i="4"/>
  <c r="H537" i="17" s="1"/>
  <c r="J20" i="17" l="1"/>
  <c r="X23" i="4"/>
  <c r="Z27" i="4"/>
  <c r="AC27" i="4" s="1"/>
  <c r="AA25" i="4"/>
  <c r="AB25" i="4"/>
  <c r="Y26" i="4" s="1"/>
  <c r="K21" i="17"/>
  <c r="W24" i="4"/>
  <c r="U541" i="4"/>
  <c r="H538" i="17" s="1"/>
  <c r="J21" i="17" l="1"/>
  <c r="X24" i="4"/>
  <c r="Z28" i="4"/>
  <c r="AC28" i="4" s="1"/>
  <c r="AB26" i="4"/>
  <c r="Y27" i="4" s="1"/>
  <c r="AA26" i="4"/>
  <c r="K22" i="17"/>
  <c r="W25" i="4"/>
  <c r="U542" i="4"/>
  <c r="H539" i="17" s="1"/>
  <c r="J22" i="17" l="1"/>
  <c r="X25" i="4"/>
  <c r="Z29" i="4"/>
  <c r="AC29" i="4" s="1"/>
  <c r="K23" i="17"/>
  <c r="W26" i="4"/>
  <c r="AA27" i="4"/>
  <c r="AB27" i="4"/>
  <c r="Y28" i="4" s="1"/>
  <c r="U543" i="4"/>
  <c r="H540" i="17" s="1"/>
  <c r="AB28" i="4" l="1"/>
  <c r="Y29" i="4" s="1"/>
  <c r="AA28" i="4"/>
  <c r="Z30" i="4"/>
  <c r="AC30" i="4" s="1"/>
  <c r="K24" i="17"/>
  <c r="W27" i="4"/>
  <c r="J23" i="17"/>
  <c r="X26" i="4"/>
  <c r="U544" i="4"/>
  <c r="H541" i="17" s="1"/>
  <c r="Z31" i="4" l="1"/>
  <c r="AC31" i="4" s="1"/>
  <c r="J24" i="17"/>
  <c r="X27" i="4"/>
  <c r="K25" i="17"/>
  <c r="W28" i="4"/>
  <c r="AA29" i="4"/>
  <c r="AB29" i="4"/>
  <c r="Y30" i="4" s="1"/>
  <c r="U545" i="4"/>
  <c r="H542" i="17" s="1"/>
  <c r="AB30" i="4" l="1"/>
  <c r="Y31" i="4" s="1"/>
  <c r="AA30" i="4"/>
  <c r="K26" i="17"/>
  <c r="W29" i="4"/>
  <c r="J25" i="17"/>
  <c r="X28" i="4"/>
  <c r="Z32" i="4"/>
  <c r="AC32" i="4" s="1"/>
  <c r="U546" i="4"/>
  <c r="H543" i="17" s="1"/>
  <c r="J26" i="17" l="1"/>
  <c r="X29" i="4"/>
  <c r="Z33" i="4"/>
  <c r="AC33" i="4" s="1"/>
  <c r="K27" i="17"/>
  <c r="W30" i="4"/>
  <c r="AA31" i="4"/>
  <c r="AB31" i="4"/>
  <c r="Y32" i="4" s="1"/>
  <c r="U547" i="4"/>
  <c r="H544" i="17" s="1"/>
  <c r="AA32" i="4" l="1"/>
  <c r="AB32" i="4"/>
  <c r="Y33" i="4" s="1"/>
  <c r="Z34" i="4"/>
  <c r="K28" i="17"/>
  <c r="W31" i="4"/>
  <c r="J27" i="17"/>
  <c r="X30" i="4"/>
  <c r="U548" i="4"/>
  <c r="H545" i="17" s="1"/>
  <c r="AC34" i="4" l="1"/>
  <c r="Z35" i="4" s="1"/>
  <c r="AC35" i="4" s="1"/>
  <c r="AA33" i="4"/>
  <c r="AB33" i="4"/>
  <c r="Y34" i="4" s="1"/>
  <c r="J28" i="17"/>
  <c r="X31" i="4"/>
  <c r="K29" i="17"/>
  <c r="W32" i="4"/>
  <c r="U549" i="4"/>
  <c r="H546" i="17" s="1"/>
  <c r="J29" i="17" l="1"/>
  <c r="X32" i="4"/>
  <c r="AA34" i="4"/>
  <c r="AB34" i="4"/>
  <c r="Y35" i="4" s="1"/>
  <c r="K30" i="17"/>
  <c r="W33" i="4"/>
  <c r="Z36" i="4"/>
  <c r="AC36" i="4" s="1"/>
  <c r="U550" i="4"/>
  <c r="H547" i="17" s="1"/>
  <c r="AA35" i="4" l="1"/>
  <c r="AB35" i="4"/>
  <c r="Y36" i="4" s="1"/>
  <c r="K31" i="17"/>
  <c r="W34" i="4"/>
  <c r="J30" i="17"/>
  <c r="X33" i="4"/>
  <c r="Z37" i="4"/>
  <c r="AC37" i="4" s="1"/>
  <c r="U551" i="4"/>
  <c r="H548" i="17" s="1"/>
  <c r="J31" i="17" l="1"/>
  <c r="X34" i="4"/>
  <c r="Z38" i="4"/>
  <c r="AB36" i="4"/>
  <c r="Y37" i="4" s="1"/>
  <c r="AA36" i="4"/>
  <c r="K32" i="17"/>
  <c r="W35" i="4"/>
  <c r="U552" i="4"/>
  <c r="H549" i="17" s="1"/>
  <c r="J32" i="17" l="1"/>
  <c r="X35" i="4"/>
  <c r="AC38" i="4"/>
  <c r="Z39" i="4" s="1"/>
  <c r="K33" i="17"/>
  <c r="W36" i="4"/>
  <c r="AB37" i="4"/>
  <c r="Y38" i="4" s="1"/>
  <c r="AA37" i="4"/>
  <c r="U553" i="4"/>
  <c r="H550" i="17" s="1"/>
  <c r="AC39" i="4" l="1"/>
  <c r="Z40" i="4" s="1"/>
  <c r="AB38" i="4"/>
  <c r="Y39" i="4" s="1"/>
  <c r="AA38" i="4"/>
  <c r="K34" i="17"/>
  <c r="W37" i="4"/>
  <c r="J33" i="17"/>
  <c r="X36" i="4"/>
  <c r="U554" i="4"/>
  <c r="H551" i="17" s="1"/>
  <c r="K35" i="17" l="1"/>
  <c r="W38" i="4"/>
  <c r="AB39" i="4"/>
  <c r="Y40" i="4" s="1"/>
  <c r="AA39" i="4"/>
  <c r="AC40" i="4"/>
  <c r="Z41" i="4" s="1"/>
  <c r="J34" i="17"/>
  <c r="X37" i="4"/>
  <c r="U555" i="4"/>
  <c r="H552" i="17" s="1"/>
  <c r="K36" i="17" l="1"/>
  <c r="W39" i="4"/>
  <c r="AA40" i="4"/>
  <c r="AB40" i="4"/>
  <c r="Y41" i="4" s="1"/>
  <c r="J35" i="17"/>
  <c r="X38" i="4"/>
  <c r="AC41" i="4"/>
  <c r="Z42" i="4" s="1"/>
  <c r="U556" i="4"/>
  <c r="H553" i="17" s="1"/>
  <c r="AC42" i="4" l="1"/>
  <c r="Z43" i="4" s="1"/>
  <c r="AA41" i="4"/>
  <c r="AB41" i="4"/>
  <c r="Y42" i="4" s="1"/>
  <c r="K37" i="17"/>
  <c r="W40" i="4"/>
  <c r="J36" i="17"/>
  <c r="X39" i="4"/>
  <c r="U557" i="4"/>
  <c r="H554" i="17" s="1"/>
  <c r="AA42" i="4" l="1"/>
  <c r="AB42" i="4"/>
  <c r="Y43" i="4" s="1"/>
  <c r="K38" i="17"/>
  <c r="W41" i="4"/>
  <c r="AC43" i="4"/>
  <c r="Z44" i="4" s="1"/>
  <c r="AC44" i="4" s="1"/>
  <c r="J37" i="17"/>
  <c r="X40" i="4"/>
  <c r="U558" i="4"/>
  <c r="H555" i="17" s="1"/>
  <c r="J38" i="17" l="1"/>
  <c r="X41" i="4"/>
  <c r="AA43" i="4"/>
  <c r="AB43" i="4"/>
  <c r="Y44" i="4" s="1"/>
  <c r="Z45" i="4"/>
  <c r="AC45" i="4" s="1"/>
  <c r="K39" i="17"/>
  <c r="W42" i="4"/>
  <c r="U559" i="4"/>
  <c r="H556" i="17" s="1"/>
  <c r="AB44" i="4" l="1"/>
  <c r="Y45" i="4" s="1"/>
  <c r="AA44" i="4"/>
  <c r="K40" i="17"/>
  <c r="W43" i="4"/>
  <c r="J39" i="17"/>
  <c r="X42" i="4"/>
  <c r="Z46" i="4"/>
  <c r="AC46" i="4" s="1"/>
  <c r="U560" i="4"/>
  <c r="H557" i="17" s="1"/>
  <c r="J40" i="17" l="1"/>
  <c r="X43" i="4"/>
  <c r="Z47" i="4"/>
  <c r="K41" i="17"/>
  <c r="W44" i="4"/>
  <c r="AA45" i="4"/>
  <c r="AB45" i="4"/>
  <c r="Y46" i="4" s="1"/>
  <c r="U561" i="4"/>
  <c r="H558" i="17" s="1"/>
  <c r="AB46" i="4" l="1"/>
  <c r="Y47" i="4" s="1"/>
  <c r="AA46" i="4"/>
  <c r="AC47" i="4"/>
  <c r="Z48" i="4" s="1"/>
  <c r="AC48" i="4" s="1"/>
  <c r="K42" i="17"/>
  <c r="W45" i="4"/>
  <c r="J41" i="17"/>
  <c r="X44" i="4"/>
  <c r="U562" i="4"/>
  <c r="H559" i="17" s="1"/>
  <c r="Z49" i="4" l="1"/>
  <c r="J42" i="17"/>
  <c r="X45" i="4"/>
  <c r="K43" i="17"/>
  <c r="W46" i="4"/>
  <c r="AB47" i="4"/>
  <c r="Y48" i="4" s="1"/>
  <c r="AA47" i="4"/>
  <c r="U563" i="4"/>
  <c r="H560" i="17" s="1"/>
  <c r="AB48" i="4" l="1"/>
  <c r="Y49" i="4" s="1"/>
  <c r="AA48" i="4"/>
  <c r="J43" i="17"/>
  <c r="X46" i="4"/>
  <c r="K44" i="17"/>
  <c r="W47" i="4"/>
  <c r="AC49" i="4"/>
  <c r="Z50" i="4" s="1"/>
  <c r="AC50" i="4" s="1"/>
  <c r="U564" i="4"/>
  <c r="H561" i="17" s="1"/>
  <c r="Z51" i="4" l="1"/>
  <c r="AC51" i="4" s="1"/>
  <c r="J44" i="17"/>
  <c r="X47" i="4"/>
  <c r="K45" i="17"/>
  <c r="W48" i="4"/>
  <c r="AA49" i="4"/>
  <c r="AB49" i="4"/>
  <c r="Y50" i="4" s="1"/>
  <c r="U565" i="4"/>
  <c r="H562" i="17" s="1"/>
  <c r="K46" i="17" l="1"/>
  <c r="W49" i="4"/>
  <c r="J45" i="17"/>
  <c r="X48" i="4"/>
  <c r="AB50" i="4"/>
  <c r="Y51" i="4" s="1"/>
  <c r="AA50" i="4"/>
  <c r="Z52" i="4"/>
  <c r="U566" i="4"/>
  <c r="H563" i="17" s="1"/>
  <c r="K47" i="17" l="1"/>
  <c r="W50" i="4"/>
  <c r="AC52" i="4"/>
  <c r="Z53" i="4" s="1"/>
  <c r="J46" i="17"/>
  <c r="X49" i="4"/>
  <c r="AB51" i="4"/>
  <c r="Y52" i="4" s="1"/>
  <c r="AA51" i="4"/>
  <c r="U567" i="4"/>
  <c r="H564" i="17" s="1"/>
  <c r="AC53" i="4" l="1"/>
  <c r="Z54" i="4" s="1"/>
  <c r="K48" i="17"/>
  <c r="W51" i="4"/>
  <c r="J47" i="17"/>
  <c r="X50" i="4"/>
  <c r="AA52" i="4"/>
  <c r="AB52" i="4"/>
  <c r="Y53" i="4" s="1"/>
  <c r="U568" i="4"/>
  <c r="H565" i="17" s="1"/>
  <c r="K49" i="17" l="1"/>
  <c r="W52" i="4"/>
  <c r="J48" i="17"/>
  <c r="X51" i="4"/>
  <c r="AC54" i="4"/>
  <c r="Z55" i="4" s="1"/>
  <c r="AC55" i="4" s="1"/>
  <c r="AB53" i="4"/>
  <c r="Y54" i="4" s="1"/>
  <c r="AA53" i="4"/>
  <c r="U569" i="4"/>
  <c r="H566" i="17" s="1"/>
  <c r="Z56" i="4" l="1"/>
  <c r="AC56" i="4" s="1"/>
  <c r="K50" i="17"/>
  <c r="W53" i="4"/>
  <c r="AB54" i="4"/>
  <c r="Y55" i="4" s="1"/>
  <c r="AA54" i="4"/>
  <c r="J49" i="17"/>
  <c r="X52" i="4"/>
  <c r="U570" i="4"/>
  <c r="H567" i="17" s="1"/>
  <c r="J50" i="17" l="1"/>
  <c r="X53" i="4"/>
  <c r="K51" i="17"/>
  <c r="W54" i="4"/>
  <c r="AB55" i="4"/>
  <c r="Y56" i="4" s="1"/>
  <c r="AA55" i="4"/>
  <c r="Z57" i="4"/>
  <c r="AC57" i="4" s="1"/>
  <c r="U571" i="4"/>
  <c r="H568" i="17" s="1"/>
  <c r="J51" i="17" l="1"/>
  <c r="X54" i="4"/>
  <c r="Z58" i="4"/>
  <c r="K52" i="17"/>
  <c r="W55" i="4"/>
  <c r="AB56" i="4"/>
  <c r="Y57" i="4" s="1"/>
  <c r="AA56" i="4"/>
  <c r="U572" i="4"/>
  <c r="H569" i="17" s="1"/>
  <c r="AB57" i="4" l="1"/>
  <c r="Y58" i="4" s="1"/>
  <c r="AA57" i="4"/>
  <c r="K53" i="17"/>
  <c r="W56" i="4"/>
  <c r="AC58" i="4"/>
  <c r="Z59" i="4" s="1"/>
  <c r="J52" i="17"/>
  <c r="X55" i="4"/>
  <c r="U573" i="4"/>
  <c r="H570" i="17" s="1"/>
  <c r="AC59" i="4" l="1"/>
  <c r="Z60" i="4" s="1"/>
  <c r="J53" i="17"/>
  <c r="X56" i="4"/>
  <c r="K54" i="17"/>
  <c r="W57" i="4"/>
  <c r="AB58" i="4"/>
  <c r="Y59" i="4" s="1"/>
  <c r="AA58" i="4"/>
  <c r="U574" i="4"/>
  <c r="H571" i="17" s="1"/>
  <c r="AA59" i="4" l="1"/>
  <c r="AB59" i="4"/>
  <c r="Y60" i="4" s="1"/>
  <c r="AC60" i="4"/>
  <c r="Z61" i="4" s="1"/>
  <c r="J54" i="17"/>
  <c r="X57" i="4"/>
  <c r="K55" i="17"/>
  <c r="W58" i="4"/>
  <c r="U575" i="4"/>
  <c r="H572" i="17" s="1"/>
  <c r="AC61" i="4" l="1"/>
  <c r="Z62" i="4" s="1"/>
  <c r="AC62" i="4" s="1"/>
  <c r="J55" i="17"/>
  <c r="X58" i="4"/>
  <c r="AA60" i="4"/>
  <c r="AB60" i="4"/>
  <c r="Y61" i="4" s="1"/>
  <c r="K56" i="17"/>
  <c r="W59" i="4"/>
  <c r="U576" i="4"/>
  <c r="H573" i="17" s="1"/>
  <c r="AA61" i="4" l="1"/>
  <c r="AB61" i="4"/>
  <c r="Y62" i="4" s="1"/>
  <c r="K57" i="17"/>
  <c r="W60" i="4"/>
  <c r="Z63" i="4"/>
  <c r="AC63" i="4" s="1"/>
  <c r="J56" i="17"/>
  <c r="X59" i="4"/>
  <c r="U577" i="4"/>
  <c r="H574" i="17" s="1"/>
  <c r="J57" i="17" l="1"/>
  <c r="X60" i="4"/>
  <c r="AB62" i="4"/>
  <c r="Y63" i="4" s="1"/>
  <c r="AA62" i="4"/>
  <c r="Z64" i="4"/>
  <c r="AC64" i="4" s="1"/>
  <c r="K58" i="17"/>
  <c r="W61" i="4"/>
  <c r="U578" i="4"/>
  <c r="H575" i="17" s="1"/>
  <c r="J58" i="17" l="1"/>
  <c r="X61" i="4"/>
  <c r="K59" i="17"/>
  <c r="W62" i="4"/>
  <c r="AA63" i="4"/>
  <c r="AB63" i="4"/>
  <c r="Y64" i="4" s="1"/>
  <c r="Z65" i="4"/>
  <c r="AC65" i="4" s="1"/>
  <c r="U579" i="4"/>
  <c r="H576" i="17" s="1"/>
  <c r="J59" i="17" l="1"/>
  <c r="X62" i="4"/>
  <c r="Z66" i="4"/>
  <c r="AB64" i="4"/>
  <c r="Y65" i="4" s="1"/>
  <c r="AA64" i="4"/>
  <c r="K60" i="17"/>
  <c r="W63" i="4"/>
  <c r="U580" i="4"/>
  <c r="H577" i="17" s="1"/>
  <c r="J60" i="17" l="1"/>
  <c r="X63" i="4"/>
  <c r="AC66" i="4"/>
  <c r="Z67" i="4" s="1"/>
  <c r="K61" i="17"/>
  <c r="W64" i="4"/>
  <c r="AA65" i="4"/>
  <c r="AB65" i="4"/>
  <c r="Y66" i="4" s="1"/>
  <c r="U581" i="4"/>
  <c r="H578" i="17" s="1"/>
  <c r="AC67" i="4" l="1"/>
  <c r="Z68" i="4" s="1"/>
  <c r="AA66" i="4"/>
  <c r="AB66" i="4"/>
  <c r="Y67" i="4" s="1"/>
  <c r="K62" i="17"/>
  <c r="W65" i="4"/>
  <c r="J61" i="17"/>
  <c r="X64" i="4"/>
  <c r="U582" i="4"/>
  <c r="H579" i="17" s="1"/>
  <c r="AB67" i="4" l="1"/>
  <c r="Y68" i="4" s="1"/>
  <c r="AA67" i="4"/>
  <c r="K63" i="17"/>
  <c r="W66" i="4"/>
  <c r="J62" i="17"/>
  <c r="X65" i="4"/>
  <c r="AC68" i="4"/>
  <c r="Z69" i="4" s="1"/>
  <c r="U583" i="4"/>
  <c r="H580" i="17" s="1"/>
  <c r="AC69" i="4" l="1"/>
  <c r="Z70" i="4" s="1"/>
  <c r="J63" i="17"/>
  <c r="X66" i="4"/>
  <c r="K64" i="17"/>
  <c r="W67" i="4"/>
  <c r="AB68" i="4"/>
  <c r="Y69" i="4" s="1"/>
  <c r="AA68" i="4"/>
  <c r="U584" i="4"/>
  <c r="H581" i="17" s="1"/>
  <c r="AA69" i="4" l="1"/>
  <c r="AB69" i="4"/>
  <c r="Y70" i="4" s="1"/>
  <c r="J64" i="17"/>
  <c r="X67" i="4"/>
  <c r="AC70" i="4"/>
  <c r="Z71" i="4" s="1"/>
  <c r="K65" i="17"/>
  <c r="W68" i="4"/>
  <c r="U585" i="4"/>
  <c r="H582" i="17" s="1"/>
  <c r="J65" i="17" l="1"/>
  <c r="X68" i="4"/>
  <c r="AA70" i="4"/>
  <c r="AB70" i="4"/>
  <c r="Y71" i="4" s="1"/>
  <c r="AC71" i="4"/>
  <c r="Z72" i="4" s="1"/>
  <c r="K66" i="17"/>
  <c r="W69" i="4"/>
  <c r="U586" i="4"/>
  <c r="H583" i="17" s="1"/>
  <c r="AA71" i="4" l="1"/>
  <c r="AB71" i="4"/>
  <c r="Y72" i="4" s="1"/>
  <c r="K67" i="17"/>
  <c r="W70" i="4"/>
  <c r="AC72" i="4"/>
  <c r="Z73" i="4" s="1"/>
  <c r="AC73" i="4" s="1"/>
  <c r="J66" i="17"/>
  <c r="X69" i="4"/>
  <c r="U587" i="4"/>
  <c r="H584" i="17" s="1"/>
  <c r="J67" i="17" l="1"/>
  <c r="X70" i="4"/>
  <c r="AA72" i="4"/>
  <c r="AB72" i="4"/>
  <c r="Y73" i="4" s="1"/>
  <c r="Z74" i="4"/>
  <c r="AC74" i="4" s="1"/>
  <c r="K68" i="17"/>
  <c r="W71" i="4"/>
  <c r="U588" i="4"/>
  <c r="H585" i="17" s="1"/>
  <c r="AB73" i="4" l="1"/>
  <c r="Y74" i="4" s="1"/>
  <c r="AA73" i="4"/>
  <c r="K69" i="17"/>
  <c r="W72" i="4"/>
  <c r="J68" i="17"/>
  <c r="X71" i="4"/>
  <c r="Z75" i="4"/>
  <c r="U589" i="4"/>
  <c r="H586" i="17" s="1"/>
  <c r="J69" i="17" l="1"/>
  <c r="X72" i="4"/>
  <c r="AC75" i="4"/>
  <c r="Z76" i="4" s="1"/>
  <c r="K70" i="17"/>
  <c r="W73" i="4"/>
  <c r="AA74" i="4"/>
  <c r="AB74" i="4"/>
  <c r="Y75" i="4" s="1"/>
  <c r="U590" i="4"/>
  <c r="H587" i="17" s="1"/>
  <c r="AC76" i="4" l="1"/>
  <c r="Z77" i="4" s="1"/>
  <c r="AB75" i="4"/>
  <c r="Y76" i="4" s="1"/>
  <c r="AA75" i="4"/>
  <c r="K71" i="17"/>
  <c r="W74" i="4"/>
  <c r="J70" i="17"/>
  <c r="X73" i="4"/>
  <c r="U591" i="4"/>
  <c r="H588" i="17" s="1"/>
  <c r="K72" i="17" l="1"/>
  <c r="W75" i="4"/>
  <c r="AA76" i="4"/>
  <c r="AB76" i="4"/>
  <c r="Y77" i="4" s="1"/>
  <c r="AC77" i="4"/>
  <c r="Z78" i="4" s="1"/>
  <c r="J71" i="17"/>
  <c r="X74" i="4"/>
  <c r="U592" i="4"/>
  <c r="H589" i="17" s="1"/>
  <c r="AB77" i="4" l="1"/>
  <c r="Y78" i="4" s="1"/>
  <c r="AA77" i="4"/>
  <c r="K73" i="17"/>
  <c r="W76" i="4"/>
  <c r="AC78" i="4"/>
  <c r="Z79" i="4" s="1"/>
  <c r="AC79" i="4" s="1"/>
  <c r="J72" i="17"/>
  <c r="X75" i="4"/>
  <c r="U593" i="4"/>
  <c r="H590" i="17" s="1"/>
  <c r="Z80" i="4" l="1"/>
  <c r="AC80" i="4" s="1"/>
  <c r="J73" i="17"/>
  <c r="X76" i="4"/>
  <c r="K74" i="17"/>
  <c r="W77" i="4"/>
  <c r="AB78" i="4"/>
  <c r="Y79" i="4" s="1"/>
  <c r="AA78" i="4"/>
  <c r="U594" i="4"/>
  <c r="H591" i="17" s="1"/>
  <c r="AA79" i="4" l="1"/>
  <c r="AB79" i="4"/>
  <c r="Y80" i="4" s="1"/>
  <c r="J74" i="17"/>
  <c r="X77" i="4"/>
  <c r="K75" i="17"/>
  <c r="W78" i="4"/>
  <c r="Z81" i="4"/>
  <c r="U595" i="4"/>
  <c r="H592" i="17" s="1"/>
  <c r="AC81" i="4" l="1"/>
  <c r="Z82" i="4" s="1"/>
  <c r="AB80" i="4"/>
  <c r="Y81" i="4" s="1"/>
  <c r="AA80" i="4"/>
  <c r="J75" i="17"/>
  <c r="X78" i="4"/>
  <c r="K76" i="17"/>
  <c r="W79" i="4"/>
  <c r="U596" i="4"/>
  <c r="H593" i="17" s="1"/>
  <c r="J76" i="17" l="1"/>
  <c r="X79" i="4"/>
  <c r="K77" i="17"/>
  <c r="W80" i="4"/>
  <c r="AA81" i="4"/>
  <c r="AB81" i="4"/>
  <c r="Y82" i="4" s="1"/>
  <c r="AC82" i="4"/>
  <c r="Z83" i="4" s="1"/>
  <c r="U597" i="4"/>
  <c r="H594" i="17" s="1"/>
  <c r="AC83" i="4" l="1"/>
  <c r="Z84" i="4" s="1"/>
  <c r="J77" i="17"/>
  <c r="X80" i="4"/>
  <c r="AA82" i="4"/>
  <c r="AB82" i="4"/>
  <c r="Y83" i="4" s="1"/>
  <c r="K78" i="17"/>
  <c r="W81" i="4"/>
  <c r="U598" i="4"/>
  <c r="H595" i="17" s="1"/>
  <c r="AA83" i="4" l="1"/>
  <c r="AB83" i="4"/>
  <c r="Y84" i="4" s="1"/>
  <c r="K79" i="17"/>
  <c r="W82" i="4"/>
  <c r="AC84" i="4"/>
  <c r="Z85" i="4" s="1"/>
  <c r="J78" i="17"/>
  <c r="X81" i="4"/>
  <c r="U599" i="4"/>
  <c r="H596" i="17" s="1"/>
  <c r="J79" i="17" l="1"/>
  <c r="X82" i="4"/>
  <c r="AB84" i="4"/>
  <c r="Y85" i="4" s="1"/>
  <c r="AA84" i="4"/>
  <c r="AC85" i="4"/>
  <c r="Z86" i="4" s="1"/>
  <c r="K80" i="17"/>
  <c r="W83" i="4"/>
  <c r="U600" i="4"/>
  <c r="H597" i="17" s="1"/>
  <c r="K81" i="17" l="1"/>
  <c r="W84" i="4"/>
  <c r="AB85" i="4"/>
  <c r="Y86" i="4" s="1"/>
  <c r="AA85" i="4"/>
  <c r="AC86" i="4"/>
  <c r="Z87" i="4" s="1"/>
  <c r="J80" i="17"/>
  <c r="X83" i="4"/>
  <c r="U601" i="4"/>
  <c r="H598" i="17" s="1"/>
  <c r="AC87" i="4" l="1"/>
  <c r="Z88" i="4" s="1"/>
  <c r="K82" i="17"/>
  <c r="W85" i="4"/>
  <c r="AA86" i="4"/>
  <c r="AB86" i="4"/>
  <c r="Y87" i="4" s="1"/>
  <c r="J81" i="17"/>
  <c r="X84" i="4"/>
  <c r="U602" i="4"/>
  <c r="H599" i="17" s="1"/>
  <c r="J82" i="17" l="1"/>
  <c r="X85" i="4"/>
  <c r="AB87" i="4"/>
  <c r="Y88" i="4" s="1"/>
  <c r="AA87" i="4"/>
  <c r="AC88" i="4"/>
  <c r="Z89" i="4" s="1"/>
  <c r="AC89" i="4" s="1"/>
  <c r="K83" i="17"/>
  <c r="W86" i="4"/>
  <c r="U603" i="4"/>
  <c r="H600" i="17" s="1"/>
  <c r="J83" i="17" l="1"/>
  <c r="X86" i="4"/>
  <c r="K84" i="17"/>
  <c r="W87" i="4"/>
  <c r="AB88" i="4"/>
  <c r="Y89" i="4" s="1"/>
  <c r="AA88" i="4"/>
  <c r="Z90" i="4"/>
  <c r="AC90" i="4" s="1"/>
  <c r="U604" i="4"/>
  <c r="H601" i="17" s="1"/>
  <c r="J84" i="17" l="1"/>
  <c r="X87" i="4"/>
  <c r="Z91" i="4"/>
  <c r="K85" i="17"/>
  <c r="W88" i="4"/>
  <c r="AA89" i="4"/>
  <c r="AB89" i="4"/>
  <c r="Y90" i="4" s="1"/>
  <c r="U605" i="4"/>
  <c r="H602" i="17" s="1"/>
  <c r="AA90" i="4" l="1"/>
  <c r="AB90" i="4"/>
  <c r="Y91" i="4" s="1"/>
  <c r="AC91" i="4"/>
  <c r="Z92" i="4" s="1"/>
  <c r="J85" i="17"/>
  <c r="X88" i="4"/>
  <c r="K86" i="17"/>
  <c r="W89" i="4"/>
  <c r="U606" i="4"/>
  <c r="H603" i="17" s="1"/>
  <c r="AC92" i="4" l="1"/>
  <c r="Z93" i="4" s="1"/>
  <c r="J86" i="17"/>
  <c r="X89" i="4"/>
  <c r="AA91" i="4"/>
  <c r="AB91" i="4"/>
  <c r="Y92" i="4" s="1"/>
  <c r="K87" i="17"/>
  <c r="W90" i="4"/>
  <c r="U607" i="4"/>
  <c r="H604" i="17" s="1"/>
  <c r="AA92" i="4" l="1"/>
  <c r="AB92" i="4"/>
  <c r="Y93" i="4" s="1"/>
  <c r="K88" i="17"/>
  <c r="W91" i="4"/>
  <c r="AC93" i="4"/>
  <c r="Z94" i="4" s="1"/>
  <c r="J87" i="17"/>
  <c r="X90" i="4"/>
  <c r="U608" i="4"/>
  <c r="H605" i="17" s="1"/>
  <c r="J88" i="17" l="1"/>
  <c r="X91" i="4"/>
  <c r="AC94" i="4"/>
  <c r="Z95" i="4" s="1"/>
  <c r="AC95" i="4" s="1"/>
  <c r="AB93" i="4"/>
  <c r="Y94" i="4" s="1"/>
  <c r="AA93" i="4"/>
  <c r="K89" i="17"/>
  <c r="W92" i="4"/>
  <c r="U609" i="4"/>
  <c r="H606" i="17" s="1"/>
  <c r="Z96" i="4" l="1"/>
  <c r="AC96" i="4" s="1"/>
  <c r="K90" i="17"/>
  <c r="W93" i="4"/>
  <c r="J89" i="17"/>
  <c r="X92" i="4"/>
  <c r="AB94" i="4"/>
  <c r="Y95" i="4" s="1"/>
  <c r="AA94" i="4"/>
  <c r="U610" i="4"/>
  <c r="H607" i="17" s="1"/>
  <c r="AA95" i="4" l="1"/>
  <c r="AB95" i="4"/>
  <c r="Y96" i="4" s="1"/>
  <c r="K91" i="17"/>
  <c r="W94" i="4"/>
  <c r="J90" i="17"/>
  <c r="X93" i="4"/>
  <c r="Z97" i="4"/>
  <c r="U611" i="4"/>
  <c r="H608" i="17" s="1"/>
  <c r="J91" i="17" l="1"/>
  <c r="X94" i="4"/>
  <c r="AC97" i="4"/>
  <c r="Z98" i="4" s="1"/>
  <c r="AB96" i="4"/>
  <c r="Y97" i="4" s="1"/>
  <c r="AA96" i="4"/>
  <c r="K92" i="17"/>
  <c r="W95" i="4"/>
  <c r="U612" i="4"/>
  <c r="H609" i="17" s="1"/>
  <c r="AC98" i="4" l="1"/>
  <c r="Z99" i="4" s="1"/>
  <c r="J92" i="17"/>
  <c r="X95" i="4"/>
  <c r="K93" i="17"/>
  <c r="W96" i="4"/>
  <c r="AB97" i="4"/>
  <c r="Y98" i="4" s="1"/>
  <c r="AA97" i="4"/>
  <c r="U613" i="4"/>
  <c r="H610" i="17" s="1"/>
  <c r="AA98" i="4" l="1"/>
  <c r="AB98" i="4"/>
  <c r="Y99" i="4" s="1"/>
  <c r="J93" i="17"/>
  <c r="X96" i="4"/>
  <c r="AC99" i="4"/>
  <c r="Z100" i="4" s="1"/>
  <c r="K94" i="17"/>
  <c r="W97" i="4"/>
  <c r="U614" i="4"/>
  <c r="H611" i="17" s="1"/>
  <c r="J94" i="17" l="1"/>
  <c r="X97" i="4"/>
  <c r="AB99" i="4"/>
  <c r="Y100" i="4" s="1"/>
  <c r="AA99" i="4"/>
  <c r="AC100" i="4"/>
  <c r="Z101" i="4" s="1"/>
  <c r="AC101" i="4" s="1"/>
  <c r="K95" i="17"/>
  <c r="W98" i="4"/>
  <c r="U615" i="4"/>
  <c r="H612" i="17" s="1"/>
  <c r="K96" i="17" l="1"/>
  <c r="W99" i="4"/>
  <c r="AA100" i="4"/>
  <c r="AB100" i="4"/>
  <c r="Y101" i="4" s="1"/>
  <c r="Z102" i="4"/>
  <c r="AC102" i="4" s="1"/>
  <c r="J95" i="17"/>
  <c r="X98" i="4"/>
  <c r="U616" i="4"/>
  <c r="H613" i="17" s="1"/>
  <c r="AB101" i="4" l="1"/>
  <c r="Y102" i="4" s="1"/>
  <c r="AA101" i="4"/>
  <c r="K97" i="17"/>
  <c r="W100" i="4"/>
  <c r="J96" i="17"/>
  <c r="X99" i="4"/>
  <c r="Z103" i="4"/>
  <c r="U617" i="4"/>
  <c r="H614" i="17" s="1"/>
  <c r="J97" i="17" l="1"/>
  <c r="X100" i="4"/>
  <c r="AC103" i="4"/>
  <c r="Z104" i="4" s="1"/>
  <c r="K98" i="17"/>
  <c r="W101" i="4"/>
  <c r="AA102" i="4"/>
  <c r="AB102" i="4"/>
  <c r="Y103" i="4" s="1"/>
  <c r="U618" i="4"/>
  <c r="H615" i="17" s="1"/>
  <c r="AC104" i="4" l="1"/>
  <c r="Z105" i="4" s="1"/>
  <c r="AB103" i="4"/>
  <c r="Y104" i="4" s="1"/>
  <c r="AA103" i="4"/>
  <c r="K99" i="17"/>
  <c r="W102" i="4"/>
  <c r="J98" i="17"/>
  <c r="X101" i="4"/>
  <c r="U619" i="4"/>
  <c r="H616" i="17" s="1"/>
  <c r="K100" i="17" l="1"/>
  <c r="W103" i="4"/>
  <c r="AB104" i="4"/>
  <c r="Y105" i="4" s="1"/>
  <c r="AA104" i="4"/>
  <c r="AC105" i="4"/>
  <c r="Z106" i="4" s="1"/>
  <c r="J99" i="17"/>
  <c r="X102" i="4"/>
  <c r="U620" i="4"/>
  <c r="H617" i="17" s="1"/>
  <c r="K101" i="17" l="1"/>
  <c r="W104" i="4"/>
  <c r="AB105" i="4"/>
  <c r="Y106" i="4" s="1"/>
  <c r="AA105" i="4"/>
  <c r="J100" i="17"/>
  <c r="X103" i="4"/>
  <c r="AC106" i="4"/>
  <c r="Z107" i="4" s="1"/>
  <c r="U621" i="4"/>
  <c r="H618" i="17" s="1"/>
  <c r="AC107" i="4" l="1"/>
  <c r="Z108" i="4" s="1"/>
  <c r="AC108" i="4" s="1"/>
  <c r="K102" i="17"/>
  <c r="W105" i="4"/>
  <c r="AB106" i="4"/>
  <c r="Y107" i="4" s="1"/>
  <c r="AA106" i="4"/>
  <c r="J101" i="17"/>
  <c r="X104" i="4"/>
  <c r="U622" i="4"/>
  <c r="H619" i="17" s="1"/>
  <c r="J102" i="17" l="1"/>
  <c r="X105" i="4"/>
  <c r="Z109" i="4"/>
  <c r="AC109" i="4" s="1"/>
  <c r="K103" i="17"/>
  <c r="W106" i="4"/>
  <c r="AB107" i="4"/>
  <c r="Y108" i="4" s="1"/>
  <c r="AA107" i="4"/>
  <c r="U623" i="4"/>
  <c r="H620" i="17" s="1"/>
  <c r="K104" i="17" l="1"/>
  <c r="W107" i="4"/>
  <c r="Z110" i="4"/>
  <c r="J103" i="17"/>
  <c r="X106" i="4"/>
  <c r="AA108" i="4"/>
  <c r="AB108" i="4"/>
  <c r="Y109" i="4" s="1"/>
  <c r="U624" i="4"/>
  <c r="H621" i="17" s="1"/>
  <c r="AB109" i="4" l="1"/>
  <c r="Y110" i="4" s="1"/>
  <c r="AA109" i="4"/>
  <c r="AC110" i="4"/>
  <c r="Z111" i="4" s="1"/>
  <c r="J104" i="17"/>
  <c r="X107" i="4"/>
  <c r="K105" i="17"/>
  <c r="W108" i="4"/>
  <c r="U625" i="4"/>
  <c r="H622" i="17" s="1"/>
  <c r="AC111" i="4" l="1"/>
  <c r="Z112" i="4" s="1"/>
  <c r="J105" i="17"/>
  <c r="X108" i="4"/>
  <c r="K106" i="17"/>
  <c r="W109" i="4"/>
  <c r="AB110" i="4"/>
  <c r="Y111" i="4" s="1"/>
  <c r="AA110" i="4"/>
  <c r="U626" i="4"/>
  <c r="H623" i="17" s="1"/>
  <c r="AA111" i="4" l="1"/>
  <c r="AB111" i="4"/>
  <c r="Y112" i="4" s="1"/>
  <c r="J106" i="17"/>
  <c r="X109" i="4"/>
  <c r="AC112" i="4"/>
  <c r="Z113" i="4" s="1"/>
  <c r="K107" i="17"/>
  <c r="W110" i="4"/>
  <c r="U627" i="4"/>
  <c r="H624" i="17" s="1"/>
  <c r="J107" i="17" l="1"/>
  <c r="X110" i="4"/>
  <c r="AB112" i="4"/>
  <c r="Y113" i="4" s="1"/>
  <c r="AA112" i="4"/>
  <c r="AC113" i="4"/>
  <c r="Z114" i="4" s="1"/>
  <c r="K108" i="17"/>
  <c r="W111" i="4"/>
  <c r="U628" i="4"/>
  <c r="H625" i="17" s="1"/>
  <c r="K109" i="17" l="1"/>
  <c r="W112" i="4"/>
  <c r="AB113" i="4"/>
  <c r="Y114" i="4" s="1"/>
  <c r="AA113" i="4"/>
  <c r="AC114" i="4"/>
  <c r="Z115" i="4" s="1"/>
  <c r="AC115" i="4" s="1"/>
  <c r="J108" i="17"/>
  <c r="X111" i="4"/>
  <c r="U629" i="4"/>
  <c r="H626" i="17" s="1"/>
  <c r="K110" i="17" l="1"/>
  <c r="W113" i="4"/>
  <c r="AA114" i="4"/>
  <c r="AB114" i="4"/>
  <c r="Y115" i="4" s="1"/>
  <c r="J109" i="17"/>
  <c r="X112" i="4"/>
  <c r="Z116" i="4"/>
  <c r="AC116" i="4" s="1"/>
  <c r="U630" i="4"/>
  <c r="H627" i="17" s="1"/>
  <c r="AB115" i="4" l="1"/>
  <c r="Y116" i="4" s="1"/>
  <c r="AA115" i="4"/>
  <c r="Z117" i="4"/>
  <c r="AC117" i="4" s="1"/>
  <c r="K111" i="17"/>
  <c r="W114" i="4"/>
  <c r="J110" i="17"/>
  <c r="X113" i="4"/>
  <c r="U631" i="4"/>
  <c r="H628" i="17" s="1"/>
  <c r="Z118" i="4" l="1"/>
  <c r="AC118" i="4" s="1"/>
  <c r="J111" i="17"/>
  <c r="X114" i="4"/>
  <c r="K112" i="17"/>
  <c r="W115" i="4"/>
  <c r="AA116" i="4"/>
  <c r="AB116" i="4"/>
  <c r="Y117" i="4" s="1"/>
  <c r="U632" i="4"/>
  <c r="H629" i="17" s="1"/>
  <c r="AB117" i="4" l="1"/>
  <c r="Y118" i="4" s="1"/>
  <c r="AA117" i="4"/>
  <c r="K113" i="17"/>
  <c r="W116" i="4"/>
  <c r="J112" i="17"/>
  <c r="X115" i="4"/>
  <c r="Z119" i="4"/>
  <c r="U633" i="4"/>
  <c r="H630" i="17" s="1"/>
  <c r="J113" i="17" l="1"/>
  <c r="X116" i="4"/>
  <c r="AC119" i="4"/>
  <c r="Z120" i="4" s="1"/>
  <c r="K114" i="17"/>
  <c r="W117" i="4"/>
  <c r="AA118" i="4"/>
  <c r="AB118" i="4"/>
  <c r="Y119" i="4" s="1"/>
  <c r="U634" i="4"/>
  <c r="H631" i="17" s="1"/>
  <c r="AC120" i="4" l="1"/>
  <c r="Z121" i="4" s="1"/>
  <c r="AA119" i="4"/>
  <c r="AB119" i="4"/>
  <c r="Y120" i="4" s="1"/>
  <c r="K115" i="17"/>
  <c r="W118" i="4"/>
  <c r="J114" i="17"/>
  <c r="X117" i="4"/>
  <c r="U635" i="4"/>
  <c r="H632" i="17" s="1"/>
  <c r="AA120" i="4" l="1"/>
  <c r="AB120" i="4"/>
  <c r="Y121" i="4" s="1"/>
  <c r="K116" i="17"/>
  <c r="W119" i="4"/>
  <c r="J115" i="17"/>
  <c r="X118" i="4"/>
  <c r="AC121" i="4"/>
  <c r="Z122" i="4" s="1"/>
  <c r="AC122" i="4" s="1"/>
  <c r="U636" i="4"/>
  <c r="H633" i="17" s="1"/>
  <c r="Z123" i="4" l="1"/>
  <c r="AC123" i="4" s="1"/>
  <c r="J116" i="17"/>
  <c r="X119" i="4"/>
  <c r="AB121" i="4"/>
  <c r="Y122" i="4" s="1"/>
  <c r="AA121" i="4"/>
  <c r="K117" i="17"/>
  <c r="W120" i="4"/>
  <c r="U637" i="4"/>
  <c r="H634" i="17" s="1"/>
  <c r="K118" i="17" l="1"/>
  <c r="W121" i="4"/>
  <c r="AA122" i="4"/>
  <c r="AB122" i="4"/>
  <c r="Y123" i="4" s="1"/>
  <c r="J117" i="17"/>
  <c r="X120" i="4"/>
  <c r="Z124" i="4"/>
  <c r="U638" i="4"/>
  <c r="H635" i="17" s="1"/>
  <c r="AB123" i="4" l="1"/>
  <c r="Y124" i="4" s="1"/>
  <c r="AA123" i="4"/>
  <c r="AC124" i="4"/>
  <c r="Z125" i="4" s="1"/>
  <c r="K119" i="17"/>
  <c r="W122" i="4"/>
  <c r="J118" i="17"/>
  <c r="X121" i="4"/>
  <c r="U639" i="4"/>
  <c r="H636" i="17" s="1"/>
  <c r="AC125" i="4" l="1"/>
  <c r="Z126" i="4" s="1"/>
  <c r="J119" i="17"/>
  <c r="X122" i="4"/>
  <c r="K120" i="17"/>
  <c r="W123" i="4"/>
  <c r="AA124" i="4"/>
  <c r="AB124" i="4"/>
  <c r="Y125" i="4" s="1"/>
  <c r="U640" i="4"/>
  <c r="H637" i="17" s="1"/>
  <c r="K121" i="17" l="1"/>
  <c r="W124" i="4"/>
  <c r="J120" i="17"/>
  <c r="X123" i="4"/>
  <c r="AC126" i="4"/>
  <c r="Z127" i="4" s="1"/>
  <c r="AB125" i="4"/>
  <c r="Y126" i="4" s="1"/>
  <c r="AA125" i="4"/>
  <c r="U641" i="4"/>
  <c r="H638" i="17" s="1"/>
  <c r="AC127" i="4" l="1"/>
  <c r="Z128" i="4" s="1"/>
  <c r="K122" i="17"/>
  <c r="W125" i="4"/>
  <c r="AB126" i="4"/>
  <c r="Y127" i="4" s="1"/>
  <c r="AA126" i="4"/>
  <c r="J121" i="17"/>
  <c r="X124" i="4"/>
  <c r="U642" i="4"/>
  <c r="H639" i="17" s="1"/>
  <c r="J122" i="17" l="1"/>
  <c r="X125" i="4"/>
  <c r="K123" i="17"/>
  <c r="W126" i="4"/>
  <c r="AC128" i="4"/>
  <c r="Z129" i="4" s="1"/>
  <c r="AA127" i="4"/>
  <c r="AB127" i="4"/>
  <c r="Y128" i="4" s="1"/>
  <c r="U643" i="4"/>
  <c r="H640" i="17" s="1"/>
  <c r="AB128" i="4" l="1"/>
  <c r="Y129" i="4" s="1"/>
  <c r="AA128" i="4"/>
  <c r="J123" i="17"/>
  <c r="X126" i="4"/>
  <c r="K124" i="17"/>
  <c r="W127" i="4"/>
  <c r="AC129" i="4"/>
  <c r="Z130" i="4" s="1"/>
  <c r="U644" i="4"/>
  <c r="H641" i="17" s="1"/>
  <c r="AC130" i="4" l="1"/>
  <c r="Z131" i="4" s="1"/>
  <c r="J124" i="17"/>
  <c r="X127" i="4"/>
  <c r="K125" i="17"/>
  <c r="W128" i="4"/>
  <c r="AB129" i="4"/>
  <c r="Y130" i="4" s="1"/>
  <c r="AA129" i="4"/>
  <c r="U645" i="4"/>
  <c r="H642" i="17" s="1"/>
  <c r="AA130" i="4" l="1"/>
  <c r="AB130" i="4"/>
  <c r="Y131" i="4" s="1"/>
  <c r="J125" i="17"/>
  <c r="X128" i="4"/>
  <c r="AC131" i="4"/>
  <c r="Z132" i="4" s="1"/>
  <c r="K126" i="17"/>
  <c r="W129" i="4"/>
  <c r="U646" i="4"/>
  <c r="H643" i="17" s="1"/>
  <c r="J126" i="17" l="1"/>
  <c r="X129" i="4"/>
  <c r="AB131" i="4"/>
  <c r="Y132" i="4" s="1"/>
  <c r="AA131" i="4"/>
  <c r="AC132" i="4"/>
  <c r="Z133" i="4" s="1"/>
  <c r="K127" i="17"/>
  <c r="W130" i="4"/>
  <c r="U647" i="4"/>
  <c r="H644" i="17" s="1"/>
  <c r="K128" i="17" l="1"/>
  <c r="W131" i="4"/>
  <c r="AA132" i="4"/>
  <c r="AB132" i="4"/>
  <c r="Y133" i="4" s="1"/>
  <c r="AC133" i="4"/>
  <c r="Z134" i="4" s="1"/>
  <c r="J127" i="17"/>
  <c r="X130" i="4"/>
  <c r="U648" i="4"/>
  <c r="H645" i="17" s="1"/>
  <c r="AA133" i="4" l="1"/>
  <c r="AB133" i="4"/>
  <c r="Y134" i="4" s="1"/>
  <c r="K129" i="17"/>
  <c r="W132" i="4"/>
  <c r="J128" i="17"/>
  <c r="X131" i="4"/>
  <c r="AC134" i="4"/>
  <c r="Z135" i="4" s="1"/>
  <c r="U649" i="4"/>
  <c r="H646" i="17" s="1"/>
  <c r="AC135" i="4" l="1"/>
  <c r="Z136" i="4" s="1"/>
  <c r="J129" i="17"/>
  <c r="X132" i="4"/>
  <c r="AB134" i="4"/>
  <c r="Y135" i="4" s="1"/>
  <c r="AA134" i="4"/>
  <c r="K130" i="17"/>
  <c r="W133" i="4"/>
  <c r="U650" i="4"/>
  <c r="H647" i="17" s="1"/>
  <c r="K131" i="17" l="1"/>
  <c r="W134" i="4"/>
  <c r="AB135" i="4"/>
  <c r="Y136" i="4" s="1"/>
  <c r="AA135" i="4"/>
  <c r="AC136" i="4"/>
  <c r="Z137" i="4" s="1"/>
  <c r="J130" i="17"/>
  <c r="X133" i="4"/>
  <c r="U651" i="4"/>
  <c r="H648" i="17" s="1"/>
  <c r="K132" i="17" l="1"/>
  <c r="W135" i="4"/>
  <c r="AA136" i="4"/>
  <c r="AB136" i="4"/>
  <c r="Y137" i="4" s="1"/>
  <c r="J131" i="17"/>
  <c r="X134" i="4"/>
  <c r="AC137" i="4"/>
  <c r="Z138" i="4" s="1"/>
  <c r="U652" i="4"/>
  <c r="H649" i="17" s="1"/>
  <c r="AC138" i="4" l="1"/>
  <c r="Z139" i="4" s="1"/>
  <c r="AB137" i="4"/>
  <c r="Y138" i="4" s="1"/>
  <c r="AA137" i="4"/>
  <c r="K133" i="17"/>
  <c r="W136" i="4"/>
  <c r="J132" i="17"/>
  <c r="X135" i="4"/>
  <c r="U653" i="4"/>
  <c r="H650" i="17" s="1"/>
  <c r="J133" i="17" l="1"/>
  <c r="X136" i="4"/>
  <c r="K134" i="17"/>
  <c r="W137" i="4"/>
  <c r="AA138" i="4"/>
  <c r="AB138" i="4"/>
  <c r="Y139" i="4" s="1"/>
  <c r="AC139" i="4"/>
  <c r="Z140" i="4" s="1"/>
  <c r="U654" i="4"/>
  <c r="H651" i="17" s="1"/>
  <c r="AC140" i="4" l="1"/>
  <c r="Z141" i="4" s="1"/>
  <c r="J134" i="17"/>
  <c r="X137" i="4"/>
  <c r="AA139" i="4"/>
  <c r="AB139" i="4"/>
  <c r="Y140" i="4" s="1"/>
  <c r="K135" i="17"/>
  <c r="W138" i="4"/>
  <c r="U655" i="4"/>
  <c r="H652" i="17" s="1"/>
  <c r="AB140" i="4" l="1"/>
  <c r="Y141" i="4" s="1"/>
  <c r="AA140" i="4"/>
  <c r="K136" i="17"/>
  <c r="W139" i="4"/>
  <c r="AC141" i="4"/>
  <c r="Z142" i="4" s="1"/>
  <c r="J135" i="17"/>
  <c r="X138" i="4"/>
  <c r="U656" i="4"/>
  <c r="H653" i="17" s="1"/>
  <c r="AC142" i="4" l="1"/>
  <c r="Z143" i="4" s="1"/>
  <c r="J136" i="17"/>
  <c r="X139" i="4"/>
  <c r="K137" i="17"/>
  <c r="W140" i="4"/>
  <c r="AB141" i="4"/>
  <c r="Y142" i="4" s="1"/>
  <c r="AA141" i="4"/>
  <c r="U657" i="4"/>
  <c r="H654" i="17" s="1"/>
  <c r="AA142" i="4" l="1"/>
  <c r="AB142" i="4"/>
  <c r="Y143" i="4" s="1"/>
  <c r="AC143" i="4"/>
  <c r="Z144" i="4" s="1"/>
  <c r="J137" i="17"/>
  <c r="X140" i="4"/>
  <c r="K138" i="17"/>
  <c r="W141" i="4"/>
  <c r="U658" i="4"/>
  <c r="H655" i="17" s="1"/>
  <c r="AC144" i="4" l="1"/>
  <c r="Z145" i="4" s="1"/>
  <c r="J138" i="17"/>
  <c r="X141" i="4"/>
  <c r="AB143" i="4"/>
  <c r="Y144" i="4" s="1"/>
  <c r="AA143" i="4"/>
  <c r="K139" i="17"/>
  <c r="W142" i="4"/>
  <c r="U659" i="4"/>
  <c r="H656" i="17" s="1"/>
  <c r="K140" i="17" l="1"/>
  <c r="W143" i="4"/>
  <c r="AC145" i="4"/>
  <c r="Z146" i="4" s="1"/>
  <c r="AC146" i="4" s="1"/>
  <c r="J139" i="17"/>
  <c r="X142" i="4"/>
  <c r="AB144" i="4"/>
  <c r="Y145" i="4" s="1"/>
  <c r="AA144" i="4"/>
  <c r="U660" i="4"/>
  <c r="H657" i="17" s="1"/>
  <c r="Z147" i="4" l="1"/>
  <c r="AC147" i="4" s="1"/>
  <c r="AA145" i="4"/>
  <c r="AB145" i="4"/>
  <c r="Y146" i="4" s="1"/>
  <c r="K141" i="17"/>
  <c r="W144" i="4"/>
  <c r="J140" i="17"/>
  <c r="X143" i="4"/>
  <c r="U661" i="4"/>
  <c r="H658" i="17" s="1"/>
  <c r="AA146" i="4" l="1"/>
  <c r="AB146" i="4"/>
  <c r="Y147" i="4" s="1"/>
  <c r="K142" i="17"/>
  <c r="W145" i="4"/>
  <c r="J141" i="17"/>
  <c r="X144" i="4"/>
  <c r="Z148" i="4"/>
  <c r="AC148" i="4" s="1"/>
  <c r="U662" i="4"/>
  <c r="H659" i="17" s="1"/>
  <c r="J142" i="17" l="1"/>
  <c r="X145" i="4"/>
  <c r="Z149" i="4"/>
  <c r="AB147" i="4"/>
  <c r="Y148" i="4" s="1"/>
  <c r="AA147" i="4"/>
  <c r="K143" i="17"/>
  <c r="W146" i="4"/>
  <c r="U663" i="4"/>
  <c r="H660" i="17" s="1"/>
  <c r="J143" i="17" l="1"/>
  <c r="X146" i="4"/>
  <c r="AC149" i="4"/>
  <c r="Z150" i="4" s="1"/>
  <c r="K144" i="17"/>
  <c r="W147" i="4"/>
  <c r="AA148" i="4"/>
  <c r="AB148" i="4"/>
  <c r="Y149" i="4" s="1"/>
  <c r="U664" i="4"/>
  <c r="H661" i="17" s="1"/>
  <c r="AC150" i="4" l="1"/>
  <c r="Z151" i="4" s="1"/>
  <c r="AA149" i="4"/>
  <c r="AB149" i="4"/>
  <c r="Y150" i="4" s="1"/>
  <c r="K145" i="17"/>
  <c r="W148" i="4"/>
  <c r="J144" i="17"/>
  <c r="X147" i="4"/>
  <c r="U665" i="4"/>
  <c r="H662" i="17" s="1"/>
  <c r="AA150" i="4" l="1"/>
  <c r="AB150" i="4"/>
  <c r="Y151" i="4" s="1"/>
  <c r="K146" i="17"/>
  <c r="W149" i="4"/>
  <c r="AC151" i="4"/>
  <c r="Z152" i="4" s="1"/>
  <c r="J145" i="17"/>
  <c r="X148" i="4"/>
  <c r="U666" i="4"/>
  <c r="H663" i="17" s="1"/>
  <c r="J146" i="17" l="1"/>
  <c r="X149" i="4"/>
  <c r="AB151" i="4"/>
  <c r="Y152" i="4" s="1"/>
  <c r="AA151" i="4"/>
  <c r="AC152" i="4"/>
  <c r="Z153" i="4" s="1"/>
  <c r="K147" i="17"/>
  <c r="W150" i="4"/>
  <c r="U667" i="4"/>
  <c r="H664" i="17" s="1"/>
  <c r="K148" i="17" l="1"/>
  <c r="W151" i="4"/>
  <c r="AA152" i="4"/>
  <c r="AB152" i="4"/>
  <c r="Y153" i="4" s="1"/>
  <c r="AC153" i="4"/>
  <c r="Z154" i="4" s="1"/>
  <c r="J147" i="17"/>
  <c r="X150" i="4"/>
  <c r="U668" i="4"/>
  <c r="H665" i="17" s="1"/>
  <c r="AB153" i="4" l="1"/>
  <c r="Y154" i="4" s="1"/>
  <c r="AA153" i="4"/>
  <c r="K149" i="17"/>
  <c r="W152" i="4"/>
  <c r="J148" i="17"/>
  <c r="X151" i="4"/>
  <c r="AC154" i="4"/>
  <c r="Z155" i="4" s="1"/>
  <c r="U669" i="4"/>
  <c r="H666" i="17" s="1"/>
  <c r="AC155" i="4" l="1"/>
  <c r="Z156" i="4" s="1"/>
  <c r="J149" i="17"/>
  <c r="X152" i="4"/>
  <c r="K150" i="17"/>
  <c r="W153" i="4"/>
  <c r="AA154" i="4"/>
  <c r="AB154" i="4"/>
  <c r="Y155" i="4" s="1"/>
  <c r="U670" i="4"/>
  <c r="H667" i="17" s="1"/>
  <c r="K151" i="17" l="1"/>
  <c r="W154" i="4"/>
  <c r="J150" i="17"/>
  <c r="X153" i="4"/>
  <c r="AC156" i="4"/>
  <c r="Z157" i="4" s="1"/>
  <c r="AC157" i="4" s="1"/>
  <c r="AB155" i="4"/>
  <c r="Y156" i="4" s="1"/>
  <c r="AA155" i="4"/>
  <c r="U671" i="4"/>
  <c r="H668" i="17" s="1"/>
  <c r="K152" i="17" l="1"/>
  <c r="W155" i="4"/>
  <c r="AB156" i="4"/>
  <c r="Y157" i="4" s="1"/>
  <c r="AA156" i="4"/>
  <c r="J151" i="17"/>
  <c r="X154" i="4"/>
  <c r="Z158" i="4"/>
  <c r="AC158" i="4" s="1"/>
  <c r="U672" i="4"/>
  <c r="H669" i="17" s="1"/>
  <c r="Z159" i="4" l="1"/>
  <c r="K153" i="17"/>
  <c r="W156" i="4"/>
  <c r="AB157" i="4"/>
  <c r="Y158" i="4" s="1"/>
  <c r="AA157" i="4"/>
  <c r="J152" i="17"/>
  <c r="X155" i="4"/>
  <c r="U673" i="4"/>
  <c r="H670" i="17" s="1"/>
  <c r="J153" i="17" l="1"/>
  <c r="X156" i="4"/>
  <c r="K154" i="17"/>
  <c r="W157" i="4"/>
  <c r="AA158" i="4"/>
  <c r="AB158" i="4"/>
  <c r="Y159" i="4" s="1"/>
  <c r="AC159" i="4"/>
  <c r="Z160" i="4" s="1"/>
  <c r="U674" i="4"/>
  <c r="H671" i="17" s="1"/>
  <c r="AC160" i="4" l="1"/>
  <c r="Z161" i="4" s="1"/>
  <c r="J154" i="17"/>
  <c r="X157" i="4"/>
  <c r="AA159" i="4"/>
  <c r="AB159" i="4"/>
  <c r="Y160" i="4" s="1"/>
  <c r="K155" i="17"/>
  <c r="W158" i="4"/>
  <c r="U675" i="4"/>
  <c r="H672" i="17" s="1"/>
  <c r="AB160" i="4" l="1"/>
  <c r="Y161" i="4" s="1"/>
  <c r="AA160" i="4"/>
  <c r="K156" i="17"/>
  <c r="W159" i="4"/>
  <c r="AC161" i="4"/>
  <c r="Z162" i="4" s="1"/>
  <c r="J155" i="17"/>
  <c r="X158" i="4"/>
  <c r="U676" i="4"/>
  <c r="H673" i="17" s="1"/>
  <c r="AC162" i="4" l="1"/>
  <c r="Z163" i="4" s="1"/>
  <c r="AC163" i="4" s="1"/>
  <c r="J156" i="17"/>
  <c r="X159" i="4"/>
  <c r="K157" i="17"/>
  <c r="W160" i="4"/>
  <c r="AA161" i="4"/>
  <c r="AB161" i="4"/>
  <c r="Y162" i="4" s="1"/>
  <c r="U677" i="4"/>
  <c r="H674" i="17" s="1"/>
  <c r="J157" i="17" l="1"/>
  <c r="X160" i="4"/>
  <c r="K158" i="17"/>
  <c r="W161" i="4"/>
  <c r="Z164" i="4"/>
  <c r="AC164" i="4" s="1"/>
  <c r="AB162" i="4"/>
  <c r="Y163" i="4" s="1"/>
  <c r="AA162" i="4"/>
  <c r="U678" i="4"/>
  <c r="H675" i="17" s="1"/>
  <c r="K159" i="17" l="1"/>
  <c r="W162" i="4"/>
  <c r="J158" i="17"/>
  <c r="X161" i="4"/>
  <c r="AB163" i="4"/>
  <c r="Y164" i="4" s="1"/>
  <c r="AA163" i="4"/>
  <c r="Z165" i="4"/>
  <c r="U679" i="4"/>
  <c r="H676" i="17" s="1"/>
  <c r="K160" i="17" l="1"/>
  <c r="W163" i="4"/>
  <c r="AC165" i="4"/>
  <c r="Z166" i="4" s="1"/>
  <c r="J159" i="17"/>
  <c r="X162" i="4"/>
  <c r="AB164" i="4"/>
  <c r="Y165" i="4" s="1"/>
  <c r="AA164" i="4"/>
  <c r="U680" i="4"/>
  <c r="H677" i="17" s="1"/>
  <c r="AC166" i="4" l="1"/>
  <c r="Z167" i="4" s="1"/>
  <c r="AB165" i="4"/>
  <c r="Y166" i="4" s="1"/>
  <c r="AA165" i="4"/>
  <c r="K161" i="17"/>
  <c r="W164" i="4"/>
  <c r="J160" i="17"/>
  <c r="X163" i="4"/>
  <c r="U681" i="4"/>
  <c r="H678" i="17" s="1"/>
  <c r="K162" i="17" l="1"/>
  <c r="W165" i="4"/>
  <c r="AA166" i="4"/>
  <c r="AB166" i="4"/>
  <c r="Y167" i="4" s="1"/>
  <c r="AC167" i="4"/>
  <c r="Z168" i="4" s="1"/>
  <c r="J161" i="17"/>
  <c r="X164" i="4"/>
  <c r="U682" i="4"/>
  <c r="H679" i="17" s="1"/>
  <c r="AB167" i="4" l="1"/>
  <c r="Y168" i="4" s="1"/>
  <c r="AA167" i="4"/>
  <c r="K163" i="17"/>
  <c r="W166" i="4"/>
  <c r="J162" i="17"/>
  <c r="X165" i="4"/>
  <c r="AC168" i="4"/>
  <c r="Z169" i="4" s="1"/>
  <c r="AC169" i="4" s="1"/>
  <c r="U683" i="4"/>
  <c r="H680" i="17" s="1"/>
  <c r="Z170" i="4" l="1"/>
  <c r="AC170" i="4" s="1"/>
  <c r="J163" i="17"/>
  <c r="X166" i="4"/>
  <c r="K164" i="17"/>
  <c r="W167" i="4"/>
  <c r="AA168" i="4"/>
  <c r="AB168" i="4"/>
  <c r="Y169" i="4" s="1"/>
  <c r="U684" i="4"/>
  <c r="H681" i="17" s="1"/>
  <c r="K165" i="17" l="1"/>
  <c r="W168" i="4"/>
  <c r="J164" i="17"/>
  <c r="X167" i="4"/>
  <c r="AA169" i="4"/>
  <c r="AB169" i="4"/>
  <c r="Y170" i="4" s="1"/>
  <c r="Z171" i="4"/>
  <c r="U685" i="4"/>
  <c r="H682" i="17" s="1"/>
  <c r="AC171" i="4" l="1"/>
  <c r="Z172" i="4" s="1"/>
  <c r="J165" i="17"/>
  <c r="X168" i="4"/>
  <c r="AA170" i="4"/>
  <c r="AB170" i="4"/>
  <c r="Y171" i="4" s="1"/>
  <c r="K166" i="17"/>
  <c r="W169" i="4"/>
  <c r="U686" i="4"/>
  <c r="H683" i="17" s="1"/>
  <c r="J166" i="17" l="1"/>
  <c r="X169" i="4"/>
  <c r="AC172" i="4"/>
  <c r="Z173" i="4" s="1"/>
  <c r="AA171" i="4"/>
  <c r="AB171" i="4"/>
  <c r="Y172" i="4" s="1"/>
  <c r="K167" i="17"/>
  <c r="W170" i="4"/>
  <c r="U687" i="4"/>
  <c r="H684" i="17" s="1"/>
  <c r="AC173" i="4" l="1"/>
  <c r="Z174" i="4" s="1"/>
  <c r="J167" i="17"/>
  <c r="X170" i="4"/>
  <c r="AB172" i="4"/>
  <c r="Y173" i="4" s="1"/>
  <c r="AA172" i="4"/>
  <c r="K168" i="17"/>
  <c r="W171" i="4"/>
  <c r="U688" i="4"/>
  <c r="H685" i="17" s="1"/>
  <c r="K169" i="17" l="1"/>
  <c r="W172" i="4"/>
  <c r="AA173" i="4"/>
  <c r="AB173" i="4"/>
  <c r="Y174" i="4" s="1"/>
  <c r="AC174" i="4"/>
  <c r="Z175" i="4" s="1"/>
  <c r="J168" i="17"/>
  <c r="X171" i="4"/>
  <c r="U689" i="4"/>
  <c r="H686" i="17" s="1"/>
  <c r="AB174" i="4" l="1"/>
  <c r="Y175" i="4" s="1"/>
  <c r="AA174" i="4"/>
  <c r="K170" i="17"/>
  <c r="W173" i="4"/>
  <c r="J169" i="17"/>
  <c r="X172" i="4"/>
  <c r="AC175" i="4"/>
  <c r="Z176" i="4" s="1"/>
  <c r="U690" i="4"/>
  <c r="H687" i="17" s="1"/>
  <c r="AC176" i="4" l="1"/>
  <c r="Z177" i="4" s="1"/>
  <c r="J170" i="17"/>
  <c r="X173" i="4"/>
  <c r="K171" i="17"/>
  <c r="W174" i="4"/>
  <c r="AB175" i="4"/>
  <c r="Y176" i="4" s="1"/>
  <c r="AA175" i="4"/>
  <c r="U691" i="4"/>
  <c r="H688" i="17" s="1"/>
  <c r="AB176" i="4" l="1"/>
  <c r="Y177" i="4" s="1"/>
  <c r="AA176" i="4"/>
  <c r="J171" i="17"/>
  <c r="X174" i="4"/>
  <c r="AC177" i="4"/>
  <c r="Z178" i="4" s="1"/>
  <c r="K172" i="17"/>
  <c r="W175" i="4"/>
  <c r="U692" i="4"/>
  <c r="H689" i="17" s="1"/>
  <c r="AC178" i="4" l="1"/>
  <c r="Z179" i="4" s="1"/>
  <c r="J172" i="17"/>
  <c r="X175" i="4"/>
  <c r="K173" i="17"/>
  <c r="W176" i="4"/>
  <c r="AB177" i="4"/>
  <c r="Y178" i="4" s="1"/>
  <c r="AA177" i="4"/>
  <c r="U693" i="4"/>
  <c r="H690" i="17" s="1"/>
  <c r="AB178" i="4" l="1"/>
  <c r="Y179" i="4" s="1"/>
  <c r="AA178" i="4"/>
  <c r="AC179" i="4"/>
  <c r="Z180" i="4" s="1"/>
  <c r="J173" i="17"/>
  <c r="X176" i="4"/>
  <c r="K174" i="17"/>
  <c r="W177" i="4"/>
  <c r="U694" i="4"/>
  <c r="H691" i="17" s="1"/>
  <c r="AC180" i="4" l="1"/>
  <c r="Z181" i="4" s="1"/>
  <c r="J174" i="17"/>
  <c r="X177" i="4"/>
  <c r="K175" i="17"/>
  <c r="W178" i="4"/>
  <c r="AB179" i="4"/>
  <c r="Y180" i="4" s="1"/>
  <c r="AA179" i="4"/>
  <c r="U695" i="4"/>
  <c r="H692" i="17" s="1"/>
  <c r="AB180" i="4" l="1"/>
  <c r="Y181" i="4" s="1"/>
  <c r="AA180" i="4"/>
  <c r="J175" i="17"/>
  <c r="X178" i="4"/>
  <c r="AC181" i="4"/>
  <c r="Z182" i="4" s="1"/>
  <c r="K176" i="17"/>
  <c r="W179" i="4"/>
  <c r="U696" i="4"/>
  <c r="H693" i="17" s="1"/>
  <c r="AC182" i="4" l="1"/>
  <c r="Z183" i="4" s="1"/>
  <c r="J176" i="17"/>
  <c r="X179" i="4"/>
  <c r="K177" i="17"/>
  <c r="W180" i="4"/>
  <c r="AA181" i="4"/>
  <c r="AB181" i="4"/>
  <c r="Y182" i="4" s="1"/>
  <c r="U697" i="4"/>
  <c r="H694" i="17" s="1"/>
  <c r="K178" i="17" l="1"/>
  <c r="W181" i="4"/>
  <c r="J177" i="17"/>
  <c r="X180" i="4"/>
  <c r="AC183" i="4"/>
  <c r="Z184" i="4" s="1"/>
  <c r="AB182" i="4"/>
  <c r="Y183" i="4" s="1"/>
  <c r="AA182" i="4"/>
  <c r="U698" i="4"/>
  <c r="H695" i="17" s="1"/>
  <c r="K179" i="17" l="1"/>
  <c r="W182" i="4"/>
  <c r="AA183" i="4"/>
  <c r="AB183" i="4"/>
  <c r="Y184" i="4" s="1"/>
  <c r="J178" i="17"/>
  <c r="X181" i="4"/>
  <c r="AC184" i="4"/>
  <c r="Z185" i="4" s="1"/>
  <c r="U699" i="4"/>
  <c r="H696" i="17" s="1"/>
  <c r="AC185" i="4" l="1"/>
  <c r="Z186" i="4" s="1"/>
  <c r="AB184" i="4"/>
  <c r="Y185" i="4" s="1"/>
  <c r="AA184" i="4"/>
  <c r="K180" i="17"/>
  <c r="W183" i="4"/>
  <c r="J179" i="17"/>
  <c r="X182" i="4"/>
  <c r="U700" i="4"/>
  <c r="H697" i="17" s="1"/>
  <c r="K181" i="17" l="1"/>
  <c r="W184" i="4"/>
  <c r="AB185" i="4"/>
  <c r="Y186" i="4" s="1"/>
  <c r="AA185" i="4"/>
  <c r="AC186" i="4"/>
  <c r="Z187" i="4" s="1"/>
  <c r="J180" i="17"/>
  <c r="X183" i="4"/>
  <c r="U701" i="4"/>
  <c r="H698" i="17" s="1"/>
  <c r="K182" i="17" l="1"/>
  <c r="W185" i="4"/>
  <c r="AB186" i="4"/>
  <c r="Y187" i="4" s="1"/>
  <c r="AA186" i="4"/>
  <c r="J181" i="17"/>
  <c r="X184" i="4"/>
  <c r="AC187" i="4"/>
  <c r="Z188" i="4" s="1"/>
  <c r="AC188" i="4" s="1"/>
  <c r="U703" i="4"/>
  <c r="H700" i="17" s="1"/>
  <c r="U702" i="4"/>
  <c r="H699" i="17" s="1"/>
  <c r="Z189" i="4" l="1"/>
  <c r="K183" i="17"/>
  <c r="W186" i="4"/>
  <c r="AB187" i="4"/>
  <c r="Y188" i="4" s="1"/>
  <c r="AA187" i="4"/>
  <c r="J182" i="17"/>
  <c r="X185" i="4"/>
  <c r="J183" i="17" l="1"/>
  <c r="X186" i="4"/>
  <c r="K184" i="17"/>
  <c r="W187" i="4"/>
  <c r="AB188" i="4"/>
  <c r="Y189" i="4" s="1"/>
  <c r="AA188" i="4"/>
  <c r="AC189" i="4"/>
  <c r="Z190" i="4" s="1"/>
  <c r="AC190" i="4" l="1"/>
  <c r="Z191" i="4" s="1"/>
  <c r="J184" i="17"/>
  <c r="X187" i="4"/>
  <c r="K185" i="17"/>
  <c r="W188" i="4"/>
  <c r="AA189" i="4"/>
  <c r="AB189" i="4"/>
  <c r="Y190" i="4" s="1"/>
  <c r="K186" i="17" l="1"/>
  <c r="W189" i="4"/>
  <c r="J185" i="17"/>
  <c r="X188" i="4"/>
  <c r="AC191" i="4"/>
  <c r="Z192" i="4" s="1"/>
  <c r="AB190" i="4"/>
  <c r="Y191" i="4" s="1"/>
  <c r="AA190" i="4"/>
  <c r="AB191" i="4" l="1"/>
  <c r="Y192" i="4" s="1"/>
  <c r="AA191" i="4"/>
  <c r="K187" i="17"/>
  <c r="W190" i="4"/>
  <c r="J186" i="17"/>
  <c r="X189" i="4"/>
  <c r="AC192" i="4"/>
  <c r="Z193" i="4" s="1"/>
  <c r="AC193" i="4" l="1"/>
  <c r="Z194" i="4" s="1"/>
  <c r="J187" i="17"/>
  <c r="X190" i="4"/>
  <c r="K188" i="17"/>
  <c r="W191" i="4"/>
  <c r="AB192" i="4"/>
  <c r="Y193" i="4" s="1"/>
  <c r="AA192" i="4"/>
  <c r="AB193" i="4" l="1"/>
  <c r="Y194" i="4" s="1"/>
  <c r="AA193" i="4"/>
  <c r="J188" i="17"/>
  <c r="X191" i="4"/>
  <c r="AC194" i="4"/>
  <c r="Z195" i="4" s="1"/>
  <c r="K189" i="17"/>
  <c r="W192" i="4"/>
  <c r="AC195" i="4" l="1"/>
  <c r="Z196" i="4" s="1"/>
  <c r="J189" i="17"/>
  <c r="X192" i="4"/>
  <c r="K190" i="17"/>
  <c r="W193" i="4"/>
  <c r="AB194" i="4"/>
  <c r="Y195" i="4" s="1"/>
  <c r="AA194" i="4"/>
  <c r="AA195" i="4" l="1"/>
  <c r="AB195" i="4"/>
  <c r="Y196" i="4" s="1"/>
  <c r="AC196" i="4"/>
  <c r="Z197" i="4" s="1"/>
  <c r="AC197" i="4" s="1"/>
  <c r="J190" i="17"/>
  <c r="X193" i="4"/>
  <c r="K191" i="17"/>
  <c r="W194" i="4"/>
  <c r="Z198" i="4" l="1"/>
  <c r="AC198" i="4" s="1"/>
  <c r="J191" i="17"/>
  <c r="X194" i="4"/>
  <c r="AA196" i="4"/>
  <c r="AB196" i="4"/>
  <c r="Y197" i="4" s="1"/>
  <c r="K192" i="17"/>
  <c r="W195" i="4"/>
  <c r="AA197" i="4" l="1"/>
  <c r="AB197" i="4"/>
  <c r="Y198" i="4" s="1"/>
  <c r="K193" i="17"/>
  <c r="W196" i="4"/>
  <c r="J192" i="17"/>
  <c r="X195" i="4"/>
  <c r="Z199" i="4"/>
  <c r="J193" i="17" l="1"/>
  <c r="X196" i="4"/>
  <c r="AB198" i="4"/>
  <c r="Y199" i="4" s="1"/>
  <c r="AA198" i="4"/>
  <c r="AC199" i="4"/>
  <c r="Z200" i="4" s="1"/>
  <c r="K194" i="17"/>
  <c r="W197" i="4"/>
  <c r="J194" i="17" l="1"/>
  <c r="X197" i="4"/>
  <c r="K195" i="17"/>
  <c r="W198" i="4"/>
  <c r="AA199" i="4"/>
  <c r="AB199" i="4"/>
  <c r="Y200" i="4" s="1"/>
  <c r="AC200" i="4"/>
  <c r="Z201" i="4" s="1"/>
  <c r="AC201" i="4" l="1"/>
  <c r="Z202" i="4" s="1"/>
  <c r="AC202" i="4" s="1"/>
  <c r="J195" i="17"/>
  <c r="X198" i="4"/>
  <c r="AA200" i="4"/>
  <c r="AB200" i="4"/>
  <c r="Y201" i="4" s="1"/>
  <c r="K196" i="17"/>
  <c r="W199" i="4"/>
  <c r="AA201" i="4" l="1"/>
  <c r="AB201" i="4"/>
  <c r="Y202" i="4" s="1"/>
  <c r="Z203" i="4"/>
  <c r="AC203" i="4" s="1"/>
  <c r="J196" i="17"/>
  <c r="X199" i="4"/>
  <c r="K197" i="17"/>
  <c r="W200" i="4"/>
  <c r="J197" i="17" l="1"/>
  <c r="X200" i="4"/>
  <c r="Z204" i="4"/>
  <c r="AC204" i="4" s="1"/>
  <c r="AB202" i="4"/>
  <c r="Y203" i="4" s="1"/>
  <c r="AA202" i="4"/>
  <c r="K198" i="17"/>
  <c r="W201" i="4"/>
  <c r="J198" i="17" l="1"/>
  <c r="X201" i="4"/>
  <c r="Z205" i="4"/>
  <c r="AC205" i="4" s="1"/>
  <c r="K199" i="17"/>
  <c r="W202" i="4"/>
  <c r="AB203" i="4"/>
  <c r="Y204" i="4" s="1"/>
  <c r="AA203" i="4"/>
  <c r="AB204" i="4" l="1"/>
  <c r="Y205" i="4" s="1"/>
  <c r="AA204" i="4"/>
  <c r="K200" i="17"/>
  <c r="W203" i="4"/>
  <c r="Z206" i="4"/>
  <c r="AC206" i="4" s="1"/>
  <c r="J199" i="17"/>
  <c r="X202" i="4"/>
  <c r="J200" i="17" l="1"/>
  <c r="X203" i="4"/>
  <c r="K201" i="17"/>
  <c r="W204" i="4"/>
  <c r="Z207" i="4"/>
  <c r="AC207" i="4" s="1"/>
  <c r="AB205" i="4"/>
  <c r="Y206" i="4" s="1"/>
  <c r="AA205" i="4"/>
  <c r="J201" i="17" l="1"/>
  <c r="X204" i="4"/>
  <c r="AA206" i="4"/>
  <c r="AB206" i="4"/>
  <c r="Y207" i="4" s="1"/>
  <c r="K202" i="17"/>
  <c r="W205" i="4"/>
  <c r="Z208" i="4"/>
  <c r="AB207" i="4" l="1"/>
  <c r="Y208" i="4" s="1"/>
  <c r="AA207" i="4"/>
  <c r="K203" i="17"/>
  <c r="W206" i="4"/>
  <c r="J202" i="17"/>
  <c r="X205" i="4"/>
  <c r="AC208" i="4"/>
  <c r="Z209" i="4" s="1"/>
  <c r="AC209" i="4" s="1"/>
  <c r="Z210" i="4" l="1"/>
  <c r="AC210" i="4" s="1"/>
  <c r="J203" i="17"/>
  <c r="X206" i="4"/>
  <c r="K204" i="17"/>
  <c r="W207" i="4"/>
  <c r="AB208" i="4"/>
  <c r="Y209" i="4" s="1"/>
  <c r="AA208" i="4"/>
  <c r="AB209" i="4" l="1"/>
  <c r="Y210" i="4" s="1"/>
  <c r="AA209" i="4"/>
  <c r="J204" i="17"/>
  <c r="X207" i="4"/>
  <c r="K205" i="17"/>
  <c r="W208" i="4"/>
  <c r="Z211" i="4"/>
  <c r="AC211" i="4" l="1"/>
  <c r="Z212" i="4" s="1"/>
  <c r="J205" i="17"/>
  <c r="X208" i="4"/>
  <c r="K206" i="17"/>
  <c r="W209" i="4"/>
  <c r="AB210" i="4"/>
  <c r="Y211" i="4" s="1"/>
  <c r="AA210" i="4"/>
  <c r="AB211" i="4" l="1"/>
  <c r="Y212" i="4" s="1"/>
  <c r="AA211" i="4"/>
  <c r="K207" i="17"/>
  <c r="W210" i="4"/>
  <c r="AC212" i="4"/>
  <c r="Z213" i="4" s="1"/>
  <c r="J206" i="17"/>
  <c r="X209" i="4"/>
  <c r="AC213" i="4" l="1"/>
  <c r="Z214" i="4" s="1"/>
  <c r="J207" i="17"/>
  <c r="X210" i="4"/>
  <c r="K208" i="17"/>
  <c r="W211" i="4"/>
  <c r="AA212" i="4"/>
  <c r="AB212" i="4"/>
  <c r="Y213" i="4" s="1"/>
  <c r="K209" i="17" l="1"/>
  <c r="W212" i="4"/>
  <c r="J208" i="17"/>
  <c r="X211" i="4"/>
  <c r="AC214" i="4"/>
  <c r="Z215" i="4" s="1"/>
  <c r="AC215" i="4" s="1"/>
  <c r="AA213" i="4"/>
  <c r="AB213" i="4"/>
  <c r="Y214" i="4" s="1"/>
  <c r="AB214" i="4" l="1"/>
  <c r="Y215" i="4" s="1"/>
  <c r="AA214" i="4"/>
  <c r="K210" i="17"/>
  <c r="W213" i="4"/>
  <c r="J209" i="17"/>
  <c r="X212" i="4"/>
  <c r="Z216" i="4"/>
  <c r="AC216" i="4" s="1"/>
  <c r="J210" i="17" l="1"/>
  <c r="X213" i="4"/>
  <c r="Z217" i="4"/>
  <c r="K211" i="17"/>
  <c r="W214" i="4"/>
  <c r="AA215" i="4"/>
  <c r="AB215" i="4"/>
  <c r="Y216" i="4" s="1"/>
  <c r="AB216" i="4" l="1"/>
  <c r="Y217" i="4" s="1"/>
  <c r="AA216" i="4"/>
  <c r="AC217" i="4"/>
  <c r="Z218" i="4" s="1"/>
  <c r="K212" i="17"/>
  <c r="W215" i="4"/>
  <c r="J211" i="17"/>
  <c r="X214" i="4"/>
  <c r="AC218" i="4" l="1"/>
  <c r="Z219" i="4" s="1"/>
  <c r="J212" i="17"/>
  <c r="X215" i="4"/>
  <c r="K213" i="17"/>
  <c r="W216" i="4"/>
  <c r="AB217" i="4"/>
  <c r="Y218" i="4" s="1"/>
  <c r="AA217" i="4"/>
  <c r="AB218" i="4" l="1"/>
  <c r="Y219" i="4" s="1"/>
  <c r="AA218" i="4"/>
  <c r="J213" i="17"/>
  <c r="X216" i="4"/>
  <c r="AC219" i="4"/>
  <c r="Z220" i="4" s="1"/>
  <c r="AC220" i="4" s="1"/>
  <c r="K214" i="17"/>
  <c r="W217" i="4"/>
  <c r="Z221" i="4" l="1"/>
  <c r="AC221" i="4" s="1"/>
  <c r="J214" i="17"/>
  <c r="X217" i="4"/>
  <c r="K215" i="17"/>
  <c r="W218" i="4"/>
  <c r="AA219" i="4"/>
  <c r="AB219" i="4"/>
  <c r="Y220" i="4" s="1"/>
  <c r="K216" i="17" l="1"/>
  <c r="W219" i="4"/>
  <c r="J215" i="17"/>
  <c r="X218" i="4"/>
  <c r="AB220" i="4"/>
  <c r="Y221" i="4" s="1"/>
  <c r="AA220" i="4"/>
  <c r="Z222" i="4"/>
  <c r="AC222" i="4" s="1"/>
  <c r="Z223" i="4" l="1"/>
  <c r="J216" i="17"/>
  <c r="X219" i="4"/>
  <c r="K217" i="17"/>
  <c r="W220" i="4"/>
  <c r="AB221" i="4"/>
  <c r="Y222" i="4" s="1"/>
  <c r="AA221" i="4"/>
  <c r="K218" i="17" l="1"/>
  <c r="W221" i="4"/>
  <c r="J217" i="17"/>
  <c r="X220" i="4"/>
  <c r="AA222" i="4"/>
  <c r="AB222" i="4"/>
  <c r="Y223" i="4" s="1"/>
  <c r="AC223" i="4"/>
  <c r="Z224" i="4" l="1"/>
  <c r="J218" i="17"/>
  <c r="X221" i="4"/>
  <c r="AB223" i="4"/>
  <c r="Y224" i="4" s="1"/>
  <c r="AA223" i="4"/>
  <c r="K219" i="17"/>
  <c r="W222" i="4"/>
  <c r="J219" i="17" l="1"/>
  <c r="X222" i="4"/>
  <c r="K220" i="17"/>
  <c r="W223" i="4"/>
  <c r="AC224" i="4"/>
  <c r="Z225" i="4" s="1"/>
  <c r="AA224" i="4"/>
  <c r="AB224" i="4"/>
  <c r="Y225" i="4" s="1"/>
  <c r="AB225" i="4" l="1"/>
  <c r="Y226" i="4" s="1"/>
  <c r="AA225" i="4"/>
  <c r="J220" i="17"/>
  <c r="X223" i="4"/>
  <c r="K221" i="17"/>
  <c r="W224" i="4"/>
  <c r="J221" i="17" s="1"/>
  <c r="AC225" i="4"/>
  <c r="Z226" i="4" s="1"/>
  <c r="AC226" i="4" s="1"/>
  <c r="Z227" i="4" l="1"/>
  <c r="AC227" i="4" s="1"/>
  <c r="K222" i="17"/>
  <c r="W225" i="4"/>
  <c r="J222" i="17" s="1"/>
  <c r="X224" i="4"/>
  <c r="AB226" i="4"/>
  <c r="Y227" i="4" s="1"/>
  <c r="AA226" i="4"/>
  <c r="AA227" i="4" l="1"/>
  <c r="AB227" i="4"/>
  <c r="Y228" i="4" s="1"/>
  <c r="K223" i="17"/>
  <c r="W226" i="4"/>
  <c r="X225" i="4"/>
  <c r="Z228" i="4"/>
  <c r="J223" i="17" l="1"/>
  <c r="X226" i="4"/>
  <c r="AB228" i="4"/>
  <c r="Y229" i="4" s="1"/>
  <c r="AA228" i="4"/>
  <c r="AC228" i="4"/>
  <c r="Z229" i="4" s="1"/>
  <c r="K224" i="17"/>
  <c r="W227" i="4"/>
  <c r="J224" i="17" l="1"/>
  <c r="X227" i="4"/>
  <c r="K225" i="17"/>
  <c r="W228" i="4"/>
  <c r="J225" i="17" s="1"/>
  <c r="AA229" i="4"/>
  <c r="AB229" i="4"/>
  <c r="Y230" i="4" s="1"/>
  <c r="AC229" i="4"/>
  <c r="Z230" i="4" s="1"/>
  <c r="AC230" i="4" s="1"/>
  <c r="AA230" i="4" l="1"/>
  <c r="AB230" i="4"/>
  <c r="Y231" i="4" s="1"/>
  <c r="Z231" i="4"/>
  <c r="X228" i="4"/>
  <c r="K226" i="17"/>
  <c r="W229" i="4"/>
  <c r="J226" i="17" s="1"/>
  <c r="AC231" i="4" l="1"/>
  <c r="Z232" i="4" s="1"/>
  <c r="AB231" i="4"/>
  <c r="Y232" i="4" s="1"/>
  <c r="AA231" i="4"/>
  <c r="K227" i="17"/>
  <c r="W230" i="4"/>
  <c r="X229" i="4"/>
  <c r="K228" i="17" l="1"/>
  <c r="W231" i="4"/>
  <c r="J228" i="17" s="1"/>
  <c r="AA232" i="4"/>
  <c r="AB232" i="4"/>
  <c r="Y233" i="4" s="1"/>
  <c r="AC232" i="4"/>
  <c r="Z233" i="4" s="1"/>
  <c r="J227" i="17"/>
  <c r="X230" i="4"/>
  <c r="AB233" i="4" l="1"/>
  <c r="Y234" i="4" s="1"/>
  <c r="AA233" i="4"/>
  <c r="K229" i="17"/>
  <c r="W232" i="4"/>
  <c r="J229" i="17" s="1"/>
  <c r="AC233" i="4"/>
  <c r="Z234" i="4" s="1"/>
  <c r="X231" i="4"/>
  <c r="AC234" i="4" l="1"/>
  <c r="Z235" i="4" s="1"/>
  <c r="AC235" i="4" s="1"/>
  <c r="X232" i="4"/>
  <c r="K230" i="17"/>
  <c r="W233" i="4"/>
  <c r="J230" i="17" s="1"/>
  <c r="AA234" i="4"/>
  <c r="AB234" i="4"/>
  <c r="Y235" i="4" s="1"/>
  <c r="AA235" i="4" l="1"/>
  <c r="AB235" i="4"/>
  <c r="Y236" i="4" s="1"/>
  <c r="K231" i="17"/>
  <c r="W234" i="4"/>
  <c r="J231" i="17" s="1"/>
  <c r="X233" i="4"/>
  <c r="Z236" i="4"/>
  <c r="AC236" i="4" s="1"/>
  <c r="Z237" i="4" l="1"/>
  <c r="AB236" i="4"/>
  <c r="Y237" i="4" s="1"/>
  <c r="AA236" i="4"/>
  <c r="X234" i="4"/>
  <c r="K232" i="17"/>
  <c r="W235" i="4"/>
  <c r="K233" i="17" l="1"/>
  <c r="W236" i="4"/>
  <c r="AA237" i="4"/>
  <c r="AB237" i="4"/>
  <c r="Y238" i="4" s="1"/>
  <c r="J232" i="17"/>
  <c r="X235" i="4"/>
  <c r="AC237" i="4"/>
  <c r="Z238" i="4" s="1"/>
  <c r="AC238" i="4" l="1"/>
  <c r="Z239" i="4" s="1"/>
  <c r="AA238" i="4"/>
  <c r="AB238" i="4"/>
  <c r="Y239" i="4" s="1"/>
  <c r="K234" i="17"/>
  <c r="W237" i="4"/>
  <c r="J234" i="17" s="1"/>
  <c r="J233" i="17"/>
  <c r="X236" i="4"/>
  <c r="AB239" i="4" l="1"/>
  <c r="Y240" i="4" s="1"/>
  <c r="AA239" i="4"/>
  <c r="K235" i="17"/>
  <c r="W238" i="4"/>
  <c r="J235" i="17" s="1"/>
  <c r="AC239" i="4"/>
  <c r="Z240" i="4" s="1"/>
  <c r="X237" i="4"/>
  <c r="AC240" i="4" l="1"/>
  <c r="Z241" i="4" s="1"/>
  <c r="AC241" i="4" s="1"/>
  <c r="K236" i="17"/>
  <c r="W239" i="4"/>
  <c r="J236" i="17" s="1"/>
  <c r="X238" i="4"/>
  <c r="AA240" i="4"/>
  <c r="AB240" i="4"/>
  <c r="Y241" i="4" s="1"/>
  <c r="K237" i="17" l="1"/>
  <c r="W240" i="4"/>
  <c r="J237" i="17" s="1"/>
  <c r="Z242" i="4"/>
  <c r="AC242" i="4" s="1"/>
  <c r="AB241" i="4"/>
  <c r="Y242" i="4" s="1"/>
  <c r="AA241" i="4"/>
  <c r="X239" i="4"/>
  <c r="K238" i="17" l="1"/>
  <c r="W241" i="4"/>
  <c r="X240" i="4"/>
  <c r="Z243" i="4"/>
  <c r="AB242" i="4"/>
  <c r="Y243" i="4" s="1"/>
  <c r="AA242" i="4"/>
  <c r="K239" i="17" l="1"/>
  <c r="W242" i="4"/>
  <c r="AC243" i="4"/>
  <c r="Z244" i="4" s="1"/>
  <c r="J238" i="17"/>
  <c r="X241" i="4"/>
  <c r="AB243" i="4"/>
  <c r="Y244" i="4" s="1"/>
  <c r="AA243" i="4"/>
  <c r="AC244" i="4" l="1"/>
  <c r="Z245" i="4" s="1"/>
  <c r="K240" i="17"/>
  <c r="W243" i="4"/>
  <c r="J240" i="17" s="1"/>
  <c r="J239" i="17"/>
  <c r="X242" i="4"/>
  <c r="AB244" i="4"/>
  <c r="Y245" i="4" s="1"/>
  <c r="AA244" i="4"/>
  <c r="AC245" i="4" l="1"/>
  <c r="Z246" i="4" s="1"/>
  <c r="AA245" i="4"/>
  <c r="AB245" i="4"/>
  <c r="Y246" i="4" s="1"/>
  <c r="K241" i="17"/>
  <c r="W244" i="4"/>
  <c r="J241" i="17" s="1"/>
  <c r="X243" i="4"/>
  <c r="X244" i="4" l="1"/>
  <c r="AA246" i="4"/>
  <c r="AB246" i="4"/>
  <c r="Y247" i="4" s="1"/>
  <c r="K242" i="17"/>
  <c r="W245" i="4"/>
  <c r="J242" i="17" s="1"/>
  <c r="AC246" i="4"/>
  <c r="Z247" i="4" s="1"/>
  <c r="AC247" i="4" s="1"/>
  <c r="Z248" i="4" l="1"/>
  <c r="AC248" i="4" s="1"/>
  <c r="X245" i="4"/>
  <c r="AB247" i="4"/>
  <c r="Y248" i="4" s="1"/>
  <c r="AA247" i="4"/>
  <c r="K243" i="17"/>
  <c r="W246" i="4"/>
  <c r="J243" i="17" s="1"/>
  <c r="AB248" i="4" l="1"/>
  <c r="Y249" i="4" s="1"/>
  <c r="AA248" i="4"/>
  <c r="X246" i="4"/>
  <c r="K244" i="17"/>
  <c r="W247" i="4"/>
  <c r="Z249" i="4"/>
  <c r="AC249" i="4" l="1"/>
  <c r="Z250" i="4" s="1"/>
  <c r="K245" i="17"/>
  <c r="W248" i="4"/>
  <c r="J244" i="17"/>
  <c r="X247" i="4"/>
  <c r="AB249" i="4"/>
  <c r="Y250" i="4" s="1"/>
  <c r="AA249" i="4"/>
  <c r="K246" i="17" l="1"/>
  <c r="W249" i="4"/>
  <c r="J246" i="17" s="1"/>
  <c r="J245" i="17"/>
  <c r="X248" i="4"/>
  <c r="AA250" i="4"/>
  <c r="AB250" i="4"/>
  <c r="Y251" i="4" s="1"/>
  <c r="AC250" i="4"/>
  <c r="Z251" i="4" s="1"/>
  <c r="AC251" i="4" l="1"/>
  <c r="Z252" i="4" s="1"/>
  <c r="AB251" i="4"/>
  <c r="Y252" i="4" s="1"/>
  <c r="AA251" i="4"/>
  <c r="X249" i="4"/>
  <c r="K247" i="17"/>
  <c r="W250" i="4"/>
  <c r="J247" i="17" s="1"/>
  <c r="AA252" i="4" l="1"/>
  <c r="AB252" i="4"/>
  <c r="Y253" i="4" s="1"/>
  <c r="X250" i="4"/>
  <c r="AC252" i="4"/>
  <c r="K248" i="17"/>
  <c r="W251" i="4"/>
  <c r="J248" i="17" s="1"/>
  <c r="X251" i="4" l="1"/>
  <c r="AB253" i="4"/>
  <c r="Y254" i="4" s="1"/>
  <c r="Z253" i="4"/>
  <c r="AA253" i="4" s="1"/>
  <c r="K249" i="17"/>
  <c r="W252" i="4"/>
  <c r="J249" i="17" s="1"/>
  <c r="K250" i="17" l="1"/>
  <c r="W253" i="4"/>
  <c r="J250" i="17" s="1"/>
  <c r="AB254" i="4"/>
  <c r="Y255" i="4" s="1"/>
  <c r="X252" i="4"/>
  <c r="AC253" i="4"/>
  <c r="Z254" i="4" s="1"/>
  <c r="AB255" i="4" l="1"/>
  <c r="Y256" i="4" s="1"/>
  <c r="AC254" i="4"/>
  <c r="Z255" i="4" s="1"/>
  <c r="AA254" i="4"/>
  <c r="X253" i="4"/>
  <c r="AC255" i="4" l="1"/>
  <c r="Z256" i="4" s="1"/>
  <c r="AA256" i="4" s="1"/>
  <c r="AA255" i="4"/>
  <c r="K251" i="17"/>
  <c r="W254" i="4"/>
  <c r="J251" i="17" s="1"/>
  <c r="AB256" i="4"/>
  <c r="Y257" i="4" s="1"/>
  <c r="K253" i="17" l="1"/>
  <c r="AB257" i="4"/>
  <c r="Y258" i="4" s="1"/>
  <c r="K252" i="17"/>
  <c r="W255" i="4"/>
  <c r="J252" i="17" s="1"/>
  <c r="X254" i="4"/>
  <c r="AC256" i="4"/>
  <c r="AB258" i="4" l="1"/>
  <c r="Y259" i="4" s="1"/>
  <c r="X255" i="4"/>
  <c r="W256" i="4"/>
  <c r="J253" i="17" s="1"/>
  <c r="Z257" i="4"/>
  <c r="AB259" i="4" l="1"/>
  <c r="Y260" i="4" s="1"/>
  <c r="AC257" i="4"/>
  <c r="Z258" i="4" s="1"/>
  <c r="AA257" i="4"/>
  <c r="X256" i="4"/>
  <c r="AC258" i="4" l="1"/>
  <c r="Z259" i="4" s="1"/>
  <c r="AA258" i="4"/>
  <c r="K254" i="17"/>
  <c r="W257" i="4"/>
  <c r="J254" i="17" s="1"/>
  <c r="AB260" i="4"/>
  <c r="Y261" i="4" s="1"/>
  <c r="AB261" i="4" l="1"/>
  <c r="Y262" i="4" s="1"/>
  <c r="K255" i="17"/>
  <c r="W258" i="4"/>
  <c r="J255" i="17" s="1"/>
  <c r="X257" i="4"/>
  <c r="AC259" i="4"/>
  <c r="Z260" i="4" s="1"/>
  <c r="AA259" i="4"/>
  <c r="AC260" i="4" l="1"/>
  <c r="Z261" i="4" s="1"/>
  <c r="AA260" i="4"/>
  <c r="K256" i="17"/>
  <c r="W259" i="4"/>
  <c r="J256" i="17" s="1"/>
  <c r="X258" i="4"/>
  <c r="AB262" i="4"/>
  <c r="Y263" i="4" s="1"/>
  <c r="AB263" i="4" l="1"/>
  <c r="Y264" i="4" s="1"/>
  <c r="X259" i="4"/>
  <c r="K257" i="17"/>
  <c r="W260" i="4"/>
  <c r="J257" i="17" s="1"/>
  <c r="AC261" i="4"/>
  <c r="Z262" i="4" s="1"/>
  <c r="AA261" i="4"/>
  <c r="AC262" i="4" l="1"/>
  <c r="AA262" i="4"/>
  <c r="X260" i="4"/>
  <c r="K258" i="17"/>
  <c r="W261" i="4"/>
  <c r="J258" i="17" s="1"/>
  <c r="AB264" i="4"/>
  <c r="Y265" i="4" s="1"/>
  <c r="AB265" i="4" l="1"/>
  <c r="Y266" i="4" s="1"/>
  <c r="X261" i="4"/>
  <c r="K259" i="17"/>
  <c r="W262" i="4"/>
  <c r="J259" i="17" s="1"/>
  <c r="Z263" i="4"/>
  <c r="X262" i="4" l="1"/>
  <c r="AC263" i="4"/>
  <c r="AA263" i="4"/>
  <c r="AB266" i="4"/>
  <c r="Y267" i="4" s="1"/>
  <c r="AB267" i="4" l="1"/>
  <c r="Y268" i="4" s="1"/>
  <c r="K260" i="17"/>
  <c r="W263" i="4"/>
  <c r="J260" i="17" s="1"/>
  <c r="Z264" i="4"/>
  <c r="X263" i="4" l="1"/>
  <c r="AC264" i="4"/>
  <c r="Z265" i="4" s="1"/>
  <c r="AA264" i="4"/>
  <c r="AB268" i="4"/>
  <c r="Y269" i="4" s="1"/>
  <c r="K261" i="17" l="1"/>
  <c r="W264" i="4"/>
  <c r="J261" i="17" s="1"/>
  <c r="AC265" i="4"/>
  <c r="Z266" i="4" s="1"/>
  <c r="AA265" i="4"/>
  <c r="AB269" i="4"/>
  <c r="Y270" i="4" s="1"/>
  <c r="AC266" i="4" l="1"/>
  <c r="AA266" i="4"/>
  <c r="AB270" i="4"/>
  <c r="Y271" i="4" s="1"/>
  <c r="X264" i="4"/>
  <c r="K262" i="17"/>
  <c r="W265" i="4"/>
  <c r="J262" i="17" s="1"/>
  <c r="AB271" i="4" l="1"/>
  <c r="Y272" i="4" s="1"/>
  <c r="K263" i="17"/>
  <c r="W266" i="4"/>
  <c r="J263" i="17" s="1"/>
  <c r="X265" i="4"/>
  <c r="Z267" i="4"/>
  <c r="X266" i="4" l="1"/>
  <c r="AC267" i="4"/>
  <c r="AA267" i="4"/>
  <c r="AB272" i="4"/>
  <c r="Y273" i="4" s="1"/>
  <c r="AB273" i="4" l="1"/>
  <c r="Y274" i="4" s="1"/>
  <c r="K264" i="17"/>
  <c r="W267" i="4"/>
  <c r="J264" i="17" s="1"/>
  <c r="Z268" i="4"/>
  <c r="X267" i="4" l="1"/>
  <c r="AC268" i="4"/>
  <c r="Z269" i="4" s="1"/>
  <c r="AA268" i="4"/>
  <c r="AB274" i="4"/>
  <c r="Y275" i="4" s="1"/>
  <c r="K265" i="17" l="1"/>
  <c r="W268" i="4"/>
  <c r="J265" i="17" s="1"/>
  <c r="AC269" i="4"/>
  <c r="Z270" i="4" s="1"/>
  <c r="AA269" i="4"/>
  <c r="AB275" i="4"/>
  <c r="Y276" i="4" s="1"/>
  <c r="AC270" i="4" l="1"/>
  <c r="Z271" i="4" s="1"/>
  <c r="AA270" i="4"/>
  <c r="AB276" i="4"/>
  <c r="Y277" i="4" s="1"/>
  <c r="X268" i="4"/>
  <c r="K266" i="17"/>
  <c r="W269" i="4"/>
  <c r="J266" i="17" s="1"/>
  <c r="K267" i="17" l="1"/>
  <c r="W270" i="4"/>
  <c r="J267" i="17" s="1"/>
  <c r="X269" i="4"/>
  <c r="AC271" i="4"/>
  <c r="AA271" i="4"/>
  <c r="AB277" i="4"/>
  <c r="Y278" i="4" s="1"/>
  <c r="AB278" i="4" l="1"/>
  <c r="Y279" i="4" s="1"/>
  <c r="K268" i="17"/>
  <c r="W271" i="4"/>
  <c r="J268" i="17" s="1"/>
  <c r="X270" i="4"/>
  <c r="Z272" i="4"/>
  <c r="AC272" i="4" l="1"/>
  <c r="Z273" i="4" s="1"/>
  <c r="AA272" i="4"/>
  <c r="X271" i="4"/>
  <c r="AB279" i="4"/>
  <c r="Y280" i="4" s="1"/>
  <c r="K269" i="17" l="1"/>
  <c r="W272" i="4"/>
  <c r="J269" i="17" s="1"/>
  <c r="AC273" i="4"/>
  <c r="Z274" i="4" s="1"/>
  <c r="AA273" i="4"/>
  <c r="AB280" i="4"/>
  <c r="Y281" i="4" s="1"/>
  <c r="AC274" i="4" l="1"/>
  <c r="Z275" i="4" s="1"/>
  <c r="AA274" i="4"/>
  <c r="X272" i="4"/>
  <c r="AB281" i="4"/>
  <c r="Y282" i="4" s="1"/>
  <c r="K270" i="17"/>
  <c r="W273" i="4"/>
  <c r="J270" i="17" s="1"/>
  <c r="K271" i="17" l="1"/>
  <c r="W274" i="4"/>
  <c r="J271" i="17" s="1"/>
  <c r="AB282" i="4"/>
  <c r="Y283" i="4" s="1"/>
  <c r="AC275" i="4"/>
  <c r="Z276" i="4" s="1"/>
  <c r="AA275" i="4"/>
  <c r="X273" i="4"/>
  <c r="AB283" i="4" l="1"/>
  <c r="Y284" i="4" s="1"/>
  <c r="K272" i="17"/>
  <c r="W275" i="4"/>
  <c r="J272" i="17" s="1"/>
  <c r="AC276" i="4"/>
  <c r="AA276" i="4"/>
  <c r="X274" i="4"/>
  <c r="K273" i="17" l="1"/>
  <c r="W276" i="4"/>
  <c r="J273" i="17" s="1"/>
  <c r="X275" i="4"/>
  <c r="Z277" i="4"/>
  <c r="AB284" i="4"/>
  <c r="Y285" i="4" s="1"/>
  <c r="AC277" i="4" l="1"/>
  <c r="AA277" i="4"/>
  <c r="AB285" i="4"/>
  <c r="Y286" i="4" s="1"/>
  <c r="X276" i="4"/>
  <c r="AB286" i="4" l="1"/>
  <c r="Y287" i="4" s="1"/>
  <c r="K274" i="17"/>
  <c r="W277" i="4"/>
  <c r="J274" i="17" s="1"/>
  <c r="Z278" i="4"/>
  <c r="X277" i="4" l="1"/>
  <c r="AC278" i="4"/>
  <c r="Z279" i="4" s="1"/>
  <c r="AA278" i="4"/>
  <c r="AB287" i="4"/>
  <c r="Y288" i="4" s="1"/>
  <c r="AC279" i="4" l="1"/>
  <c r="Z280" i="4" s="1"/>
  <c r="AA279" i="4"/>
  <c r="AB288" i="4"/>
  <c r="Y289" i="4" s="1"/>
  <c r="K275" i="17"/>
  <c r="W278" i="4"/>
  <c r="J275" i="17" s="1"/>
  <c r="X278" i="4" l="1"/>
  <c r="K276" i="17"/>
  <c r="W279" i="4"/>
  <c r="J276" i="17" s="1"/>
  <c r="AC280" i="4"/>
  <c r="Z281" i="4" s="1"/>
  <c r="AA280" i="4"/>
  <c r="AB289" i="4"/>
  <c r="Y290" i="4" s="1"/>
  <c r="AB290" i="4" l="1"/>
  <c r="Y291" i="4" s="1"/>
  <c r="K277" i="17"/>
  <c r="W280" i="4"/>
  <c r="J277" i="17" s="1"/>
  <c r="X279" i="4"/>
  <c r="AC281" i="4"/>
  <c r="Z282" i="4" s="1"/>
  <c r="AA281" i="4"/>
  <c r="AC282" i="4" l="1"/>
  <c r="Z283" i="4" s="1"/>
  <c r="AA282" i="4"/>
  <c r="K278" i="17"/>
  <c r="W281" i="4"/>
  <c r="J278" i="17" s="1"/>
  <c r="X280" i="4"/>
  <c r="AB291" i="4"/>
  <c r="Y292" i="4" s="1"/>
  <c r="AB292" i="4" l="1"/>
  <c r="Y293" i="4" s="1"/>
  <c r="K279" i="17"/>
  <c r="W282" i="4"/>
  <c r="J279" i="17" s="1"/>
  <c r="X281" i="4"/>
  <c r="AC283" i="4"/>
  <c r="Z284" i="4" s="1"/>
  <c r="AA283" i="4"/>
  <c r="AC284" i="4" l="1"/>
  <c r="Z285" i="4" s="1"/>
  <c r="AA284" i="4"/>
  <c r="AB293" i="4"/>
  <c r="Y294" i="4" s="1"/>
  <c r="K280" i="17"/>
  <c r="W283" i="4"/>
  <c r="J280" i="17" s="1"/>
  <c r="X282" i="4"/>
  <c r="X283" i="4" l="1"/>
  <c r="K281" i="17"/>
  <c r="W284" i="4"/>
  <c r="J281" i="17" s="1"/>
  <c r="AC285" i="4"/>
  <c r="AA285" i="4"/>
  <c r="AB294" i="4"/>
  <c r="Y295" i="4" s="1"/>
  <c r="K282" i="17" l="1"/>
  <c r="W285" i="4"/>
  <c r="J282" i="17" s="1"/>
  <c r="AB295" i="4"/>
  <c r="Y296" i="4" s="1"/>
  <c r="X284" i="4"/>
  <c r="Z286" i="4"/>
  <c r="AB296" i="4" l="1"/>
  <c r="Y297" i="4" s="1"/>
  <c r="AC286" i="4"/>
  <c r="Z287" i="4" s="1"/>
  <c r="AA286" i="4"/>
  <c r="X285" i="4"/>
  <c r="AC287" i="4" l="1"/>
  <c r="Z288" i="4" s="1"/>
  <c r="AA287" i="4"/>
  <c r="K283" i="17"/>
  <c r="W286" i="4"/>
  <c r="J283" i="17" s="1"/>
  <c r="AB297" i="4"/>
  <c r="Y298" i="4" s="1"/>
  <c r="AB298" i="4" l="1"/>
  <c r="Y299" i="4" s="1"/>
  <c r="X286" i="4"/>
  <c r="K284" i="17"/>
  <c r="W287" i="4"/>
  <c r="J284" i="17" s="1"/>
  <c r="AC288" i="4"/>
  <c r="Z289" i="4" s="1"/>
  <c r="AA288" i="4"/>
  <c r="X287" i="4" l="1"/>
  <c r="K285" i="17"/>
  <c r="W288" i="4"/>
  <c r="J285" i="17" s="1"/>
  <c r="AC289" i="4"/>
  <c r="Z290" i="4" s="1"/>
  <c r="AA289" i="4"/>
  <c r="AB299" i="4"/>
  <c r="Y300" i="4" s="1"/>
  <c r="X288" i="4" l="1"/>
  <c r="K286" i="17"/>
  <c r="W289" i="4"/>
  <c r="J286" i="17" s="1"/>
  <c r="AB300" i="4"/>
  <c r="Y301" i="4" s="1"/>
  <c r="AC290" i="4"/>
  <c r="Z291" i="4" s="1"/>
  <c r="AA290" i="4"/>
  <c r="AC291" i="4" l="1"/>
  <c r="Z292" i="4" s="1"/>
  <c r="AA291" i="4"/>
  <c r="AB301" i="4"/>
  <c r="Y302" i="4" s="1"/>
  <c r="K287" i="17"/>
  <c r="W290" i="4"/>
  <c r="J287" i="17" s="1"/>
  <c r="X289" i="4"/>
  <c r="K288" i="17" l="1"/>
  <c r="W291" i="4"/>
  <c r="J288" i="17" s="1"/>
  <c r="AC292" i="4"/>
  <c r="Z293" i="4" s="1"/>
  <c r="AA292" i="4"/>
  <c r="AB302" i="4"/>
  <c r="Y303" i="4" s="1"/>
  <c r="X290" i="4"/>
  <c r="AC293" i="4" l="1"/>
  <c r="Z294" i="4" s="1"/>
  <c r="AA293" i="4"/>
  <c r="AB303" i="4"/>
  <c r="Y304" i="4" s="1"/>
  <c r="X291" i="4"/>
  <c r="K289" i="17"/>
  <c r="W292" i="4"/>
  <c r="J289" i="17" s="1"/>
  <c r="AB304" i="4" l="1"/>
  <c r="Y305" i="4" s="1"/>
  <c r="X292" i="4"/>
  <c r="K290" i="17"/>
  <c r="W293" i="4"/>
  <c r="J290" i="17" s="1"/>
  <c r="AC294" i="4"/>
  <c r="Z295" i="4" s="1"/>
  <c r="AA294" i="4"/>
  <c r="AC295" i="4" l="1"/>
  <c r="Z296" i="4" s="1"/>
  <c r="AA295" i="4"/>
  <c r="X293" i="4"/>
  <c r="K291" i="17"/>
  <c r="W294" i="4"/>
  <c r="J291" i="17" s="1"/>
  <c r="AB305" i="4"/>
  <c r="Y306" i="4" s="1"/>
  <c r="AB306" i="4" l="1"/>
  <c r="Y307" i="4" s="1"/>
  <c r="X294" i="4"/>
  <c r="K292" i="17"/>
  <c r="W295" i="4"/>
  <c r="J292" i="17" s="1"/>
  <c r="AC296" i="4"/>
  <c r="Z297" i="4" s="1"/>
  <c r="AA296" i="4"/>
  <c r="X295" i="4" l="1"/>
  <c r="K293" i="17"/>
  <c r="W296" i="4"/>
  <c r="J293" i="17" s="1"/>
  <c r="AC297" i="4"/>
  <c r="Z298" i="4" s="1"/>
  <c r="AA297" i="4"/>
  <c r="AB307" i="4"/>
  <c r="Y308" i="4" s="1"/>
  <c r="X296" i="4" l="1"/>
  <c r="K294" i="17"/>
  <c r="W297" i="4"/>
  <c r="J294" i="17" s="1"/>
  <c r="AB308" i="4"/>
  <c r="Y309" i="4" s="1"/>
  <c r="AC298" i="4"/>
  <c r="Z299" i="4" s="1"/>
  <c r="AA298" i="4"/>
  <c r="AC299" i="4" l="1"/>
  <c r="Z300" i="4" s="1"/>
  <c r="AA299" i="4"/>
  <c r="K295" i="17"/>
  <c r="W298" i="4"/>
  <c r="J295" i="17" s="1"/>
  <c r="AB309" i="4"/>
  <c r="Y310" i="4" s="1"/>
  <c r="X297" i="4"/>
  <c r="AB310" i="4" l="1"/>
  <c r="Y311" i="4" s="1"/>
  <c r="K296" i="17"/>
  <c r="W299" i="4"/>
  <c r="J296" i="17" s="1"/>
  <c r="AC300" i="4"/>
  <c r="Z301" i="4" s="1"/>
  <c r="AA300" i="4"/>
  <c r="X298" i="4"/>
  <c r="X299" i="4" l="1"/>
  <c r="K297" i="17"/>
  <c r="W300" i="4"/>
  <c r="J297" i="17" s="1"/>
  <c r="AC301" i="4"/>
  <c r="Z302" i="4" s="1"/>
  <c r="AA301" i="4"/>
  <c r="AB311" i="4"/>
  <c r="Y312" i="4" s="1"/>
  <c r="AC302" i="4" l="1"/>
  <c r="Z303" i="4" s="1"/>
  <c r="AA302" i="4"/>
  <c r="AB312" i="4"/>
  <c r="Y313" i="4" s="1"/>
  <c r="X300" i="4"/>
  <c r="K298" i="17"/>
  <c r="W301" i="4"/>
  <c r="J298" i="17" s="1"/>
  <c r="AB313" i="4" l="1"/>
  <c r="Y314" i="4" s="1"/>
  <c r="K299" i="17"/>
  <c r="W302" i="4"/>
  <c r="J299" i="17" s="1"/>
  <c r="X301" i="4"/>
  <c r="AC303" i="4"/>
  <c r="Z304" i="4" s="1"/>
  <c r="AA303" i="4"/>
  <c r="AC304" i="4" l="1"/>
  <c r="Z305" i="4" s="1"/>
  <c r="AA304" i="4"/>
  <c r="K300" i="17"/>
  <c r="W303" i="4"/>
  <c r="J300" i="17" s="1"/>
  <c r="X302" i="4"/>
  <c r="AB314" i="4"/>
  <c r="Y315" i="4" s="1"/>
  <c r="AB315" i="4" l="1"/>
  <c r="Y316" i="4" s="1"/>
  <c r="K301" i="17"/>
  <c r="W304" i="4"/>
  <c r="J301" i="17" s="1"/>
  <c r="X303" i="4"/>
  <c r="AC305" i="4"/>
  <c r="Z306" i="4" s="1"/>
  <c r="AA305" i="4"/>
  <c r="AC306" i="4" l="1"/>
  <c r="Z307" i="4" s="1"/>
  <c r="AA306" i="4"/>
  <c r="K302" i="17"/>
  <c r="W305" i="4"/>
  <c r="J302" i="17" s="1"/>
  <c r="X304" i="4"/>
  <c r="AB316" i="4"/>
  <c r="Y317" i="4" s="1"/>
  <c r="AB317" i="4" l="1"/>
  <c r="Y318" i="4" s="1"/>
  <c r="K303" i="17"/>
  <c r="W306" i="4"/>
  <c r="J303" i="17" s="1"/>
  <c r="X305" i="4"/>
  <c r="AC307" i="4"/>
  <c r="Z308" i="4" s="1"/>
  <c r="AA307" i="4"/>
  <c r="AC308" i="4" l="1"/>
  <c r="Z309" i="4" s="1"/>
  <c r="AA308" i="4"/>
  <c r="K304" i="17"/>
  <c r="W307" i="4"/>
  <c r="J304" i="17" s="1"/>
  <c r="X306" i="4"/>
  <c r="AB318" i="4"/>
  <c r="Y319" i="4" s="1"/>
  <c r="AB319" i="4" l="1"/>
  <c r="Y320" i="4" s="1"/>
  <c r="K305" i="17"/>
  <c r="W308" i="4"/>
  <c r="J305" i="17" s="1"/>
  <c r="X307" i="4"/>
  <c r="AC309" i="4"/>
  <c r="Z310" i="4" s="1"/>
  <c r="AA309" i="4"/>
  <c r="AC310" i="4" l="1"/>
  <c r="Z311" i="4" s="1"/>
  <c r="AA310" i="4"/>
  <c r="K306" i="17"/>
  <c r="W309" i="4"/>
  <c r="J306" i="17" s="1"/>
  <c r="X308" i="4"/>
  <c r="AB320" i="4"/>
  <c r="Y321" i="4" s="1"/>
  <c r="AB321" i="4" l="1"/>
  <c r="Y322" i="4" s="1"/>
  <c r="K307" i="17"/>
  <c r="W310" i="4"/>
  <c r="J307" i="17" s="1"/>
  <c r="X309" i="4"/>
  <c r="AC311" i="4"/>
  <c r="Z312" i="4" s="1"/>
  <c r="AA311" i="4"/>
  <c r="AC312" i="4" l="1"/>
  <c r="Z313" i="4" s="1"/>
  <c r="AA312" i="4"/>
  <c r="AB322" i="4"/>
  <c r="Y323" i="4" s="1"/>
  <c r="K308" i="17"/>
  <c r="W311" i="4"/>
  <c r="J308" i="17" s="1"/>
  <c r="X310" i="4"/>
  <c r="X311" i="4" l="1"/>
  <c r="K309" i="17"/>
  <c r="W312" i="4"/>
  <c r="J309" i="17" s="1"/>
  <c r="AB323" i="4"/>
  <c r="Y324" i="4" s="1"/>
  <c r="AC313" i="4"/>
  <c r="Z314" i="4" s="1"/>
  <c r="AA313" i="4"/>
  <c r="K310" i="17" l="1"/>
  <c r="W313" i="4"/>
  <c r="J310" i="17" s="1"/>
  <c r="AB324" i="4"/>
  <c r="Y325" i="4" s="1"/>
  <c r="AC314" i="4"/>
  <c r="Z315" i="4" s="1"/>
  <c r="AA314" i="4"/>
  <c r="X312" i="4"/>
  <c r="K311" i="17" l="1"/>
  <c r="W314" i="4"/>
  <c r="J311" i="17" s="1"/>
  <c r="AB325" i="4"/>
  <c r="Y326" i="4" s="1"/>
  <c r="AC315" i="4"/>
  <c r="Z316" i="4" s="1"/>
  <c r="AA315" i="4"/>
  <c r="X313" i="4"/>
  <c r="AC316" i="4" l="1"/>
  <c r="Z317" i="4" s="1"/>
  <c r="AA316" i="4"/>
  <c r="K312" i="17"/>
  <c r="W315" i="4"/>
  <c r="J312" i="17" s="1"/>
  <c r="AB326" i="4"/>
  <c r="Y327" i="4" s="1"/>
  <c r="X314" i="4"/>
  <c r="AB327" i="4" l="1"/>
  <c r="Y328" i="4" s="1"/>
  <c r="K313" i="17"/>
  <c r="W316" i="4"/>
  <c r="J313" i="17" s="1"/>
  <c r="X315" i="4"/>
  <c r="AC317" i="4"/>
  <c r="Z318" i="4" s="1"/>
  <c r="AA317" i="4"/>
  <c r="AC318" i="4" l="1"/>
  <c r="Z319" i="4" s="1"/>
  <c r="AA318" i="4"/>
  <c r="AB328" i="4"/>
  <c r="Y329" i="4" s="1"/>
  <c r="K314" i="17"/>
  <c r="W317" i="4"/>
  <c r="J314" i="17" s="1"/>
  <c r="X316" i="4"/>
  <c r="X317" i="4" l="1"/>
  <c r="K315" i="17"/>
  <c r="W318" i="4"/>
  <c r="J315" i="17" s="1"/>
  <c r="AB329" i="4"/>
  <c r="Y330" i="4" s="1"/>
  <c r="AC319" i="4"/>
  <c r="Z320" i="4" s="1"/>
  <c r="AA319" i="4"/>
  <c r="X318" i="4" l="1"/>
  <c r="K316" i="17"/>
  <c r="W319" i="4"/>
  <c r="J316" i="17" s="1"/>
  <c r="AC320" i="4"/>
  <c r="Z321" i="4" s="1"/>
  <c r="AA320" i="4"/>
  <c r="AB330" i="4"/>
  <c r="Y331" i="4" s="1"/>
  <c r="AB331" i="4" l="1"/>
  <c r="Y332" i="4" s="1"/>
  <c r="X319" i="4"/>
  <c r="K317" i="17"/>
  <c r="W320" i="4"/>
  <c r="J317" i="17" s="1"/>
  <c r="AC321" i="4"/>
  <c r="Z322" i="4" s="1"/>
  <c r="AA321" i="4"/>
  <c r="AC322" i="4" l="1"/>
  <c r="Z323" i="4" s="1"/>
  <c r="AA322" i="4"/>
  <c r="X320" i="4"/>
  <c r="AB332" i="4"/>
  <c r="Y333" i="4" s="1"/>
  <c r="K318" i="17"/>
  <c r="W321" i="4"/>
  <c r="J318" i="17" s="1"/>
  <c r="X321" i="4" l="1"/>
  <c r="AB333" i="4"/>
  <c r="Y334" i="4" s="1"/>
  <c r="K319" i="17"/>
  <c r="W322" i="4"/>
  <c r="J319" i="17" s="1"/>
  <c r="AC323" i="4"/>
  <c r="Z324" i="4" s="1"/>
  <c r="AA323" i="4"/>
  <c r="X322" i="4" l="1"/>
  <c r="K320" i="17"/>
  <c r="W323" i="4"/>
  <c r="J320" i="17" s="1"/>
  <c r="AB334" i="4"/>
  <c r="Y335" i="4" s="1"/>
  <c r="AC324" i="4"/>
  <c r="Z325" i="4" s="1"/>
  <c r="AA324" i="4"/>
  <c r="AC325" i="4" l="1"/>
  <c r="Z326" i="4" s="1"/>
  <c r="AA325" i="4"/>
  <c r="X323" i="4"/>
  <c r="K321" i="17"/>
  <c r="W324" i="4"/>
  <c r="J321" i="17" s="1"/>
  <c r="AB335" i="4"/>
  <c r="Y336" i="4" s="1"/>
  <c r="X324" i="4" l="1"/>
  <c r="K322" i="17"/>
  <c r="W325" i="4"/>
  <c r="J322" i="17" s="1"/>
  <c r="AC326" i="4"/>
  <c r="Z327" i="4" s="1"/>
  <c r="AA326" i="4"/>
  <c r="AB336" i="4"/>
  <c r="Y337" i="4" s="1"/>
  <c r="AB337" i="4" l="1"/>
  <c r="Y338" i="4" s="1"/>
  <c r="K323" i="17"/>
  <c r="W326" i="4"/>
  <c r="J323" i="17" s="1"/>
  <c r="X325" i="4"/>
  <c r="AC327" i="4"/>
  <c r="Z328" i="4" s="1"/>
  <c r="AA327" i="4"/>
  <c r="AC328" i="4" l="1"/>
  <c r="Z329" i="4" s="1"/>
  <c r="AA328" i="4"/>
  <c r="K324" i="17"/>
  <c r="W327" i="4"/>
  <c r="J324" i="17" s="1"/>
  <c r="X326" i="4"/>
  <c r="AB338" i="4"/>
  <c r="Y339" i="4" s="1"/>
  <c r="X327" i="4" l="1"/>
  <c r="AB339" i="4"/>
  <c r="Y340" i="4" s="1"/>
  <c r="K325" i="17"/>
  <c r="W328" i="4"/>
  <c r="J325" i="17" s="1"/>
  <c r="AC329" i="4"/>
  <c r="Z330" i="4" s="1"/>
  <c r="AA329" i="4"/>
  <c r="X328" i="4" l="1"/>
  <c r="K326" i="17"/>
  <c r="W329" i="4"/>
  <c r="J326" i="17" s="1"/>
  <c r="AB340" i="4"/>
  <c r="Y341" i="4" s="1"/>
  <c r="AC330" i="4"/>
  <c r="Z331" i="4" s="1"/>
  <c r="AA330" i="4"/>
  <c r="X329" i="4" l="1"/>
  <c r="AB341" i="4"/>
  <c r="Y342" i="4" s="1"/>
  <c r="K327" i="17"/>
  <c r="W330" i="4"/>
  <c r="J327" i="17" s="1"/>
  <c r="AC331" i="4"/>
  <c r="Z332" i="4" s="1"/>
  <c r="AA331" i="4"/>
  <c r="X330" i="4" l="1"/>
  <c r="K328" i="17"/>
  <c r="W331" i="4"/>
  <c r="J328" i="17" s="1"/>
  <c r="AC332" i="4"/>
  <c r="Z333" i="4" s="1"/>
  <c r="AA332" i="4"/>
  <c r="AB342" i="4"/>
  <c r="Y343" i="4" s="1"/>
  <c r="AC333" i="4" l="1"/>
  <c r="Z334" i="4" s="1"/>
  <c r="AA333" i="4"/>
  <c r="AB343" i="4"/>
  <c r="Y344" i="4" s="1"/>
  <c r="X331" i="4"/>
  <c r="K329" i="17"/>
  <c r="W332" i="4"/>
  <c r="J329" i="17" s="1"/>
  <c r="K330" i="17" l="1"/>
  <c r="W333" i="4"/>
  <c r="J330" i="17" s="1"/>
  <c r="X332" i="4"/>
  <c r="AC334" i="4"/>
  <c r="AA334" i="4"/>
  <c r="AB344" i="4"/>
  <c r="Y345" i="4" s="1"/>
  <c r="AB345" i="4" l="1"/>
  <c r="Y346" i="4" s="1"/>
  <c r="K331" i="17"/>
  <c r="W334" i="4"/>
  <c r="J331" i="17" s="1"/>
  <c r="X333" i="4"/>
  <c r="Z335" i="4"/>
  <c r="AC335" i="4" l="1"/>
  <c r="Z336" i="4" s="1"/>
  <c r="AA335" i="4"/>
  <c r="X334" i="4"/>
  <c r="AB346" i="4"/>
  <c r="Y347" i="4" s="1"/>
  <c r="K332" i="17" l="1"/>
  <c r="W335" i="4"/>
  <c r="J332" i="17" s="1"/>
  <c r="AC336" i="4"/>
  <c r="Z337" i="4" s="1"/>
  <c r="AA336" i="4"/>
  <c r="AB347" i="4"/>
  <c r="Y348" i="4" s="1"/>
  <c r="AC337" i="4" l="1"/>
  <c r="Z338" i="4" s="1"/>
  <c r="AA337" i="4"/>
  <c r="X335" i="4"/>
  <c r="AB348" i="4"/>
  <c r="Y349" i="4" s="1"/>
  <c r="K333" i="17"/>
  <c r="W336" i="4"/>
  <c r="J333" i="17" s="1"/>
  <c r="K334" i="17" l="1"/>
  <c r="W337" i="4"/>
  <c r="J334" i="17" s="1"/>
  <c r="AB349" i="4"/>
  <c r="Y350" i="4" s="1"/>
  <c r="AC338" i="4"/>
  <c r="Z339" i="4" s="1"/>
  <c r="AA338" i="4"/>
  <c r="X336" i="4"/>
  <c r="AB350" i="4" l="1"/>
  <c r="Y351" i="4" s="1"/>
  <c r="K335" i="17"/>
  <c r="W338" i="4"/>
  <c r="J335" i="17" s="1"/>
  <c r="AC339" i="4"/>
  <c r="Z340" i="4" s="1"/>
  <c r="AA339" i="4"/>
  <c r="X337" i="4"/>
  <c r="K336" i="17" l="1"/>
  <c r="W339" i="4"/>
  <c r="J336" i="17" s="1"/>
  <c r="AC340" i="4"/>
  <c r="Z341" i="4" s="1"/>
  <c r="AA340" i="4"/>
  <c r="X338" i="4"/>
  <c r="AB351" i="4"/>
  <c r="Y352" i="4" s="1"/>
  <c r="X339" i="4" l="1"/>
  <c r="AC341" i="4"/>
  <c r="Z342" i="4" s="1"/>
  <c r="AA341" i="4"/>
  <c r="AB352" i="4"/>
  <c r="Y353" i="4" s="1"/>
  <c r="K337" i="17"/>
  <c r="W340" i="4"/>
  <c r="J337" i="17" s="1"/>
  <c r="AB353" i="4" l="1"/>
  <c r="Y354" i="4" s="1"/>
  <c r="K338" i="17"/>
  <c r="W341" i="4"/>
  <c r="J338" i="17" s="1"/>
  <c r="AC342" i="4"/>
  <c r="Z343" i="4" s="1"/>
  <c r="AA342" i="4"/>
  <c r="X340" i="4"/>
  <c r="K339" i="17" l="1"/>
  <c r="W342" i="4"/>
  <c r="J339" i="17" s="1"/>
  <c r="AC343" i="4"/>
  <c r="Z344" i="4" s="1"/>
  <c r="AA343" i="4"/>
  <c r="X341" i="4"/>
  <c r="AB354" i="4"/>
  <c r="Y355" i="4" s="1"/>
  <c r="X342" i="4" l="1"/>
  <c r="AC344" i="4"/>
  <c r="Z345" i="4" s="1"/>
  <c r="AA344" i="4"/>
  <c r="AB355" i="4"/>
  <c r="Y356" i="4" s="1"/>
  <c r="K340" i="17"/>
  <c r="W343" i="4"/>
  <c r="J340" i="17" s="1"/>
  <c r="AB356" i="4" l="1"/>
  <c r="Y357" i="4" s="1"/>
  <c r="K341" i="17"/>
  <c r="W344" i="4"/>
  <c r="J341" i="17" s="1"/>
  <c r="AC345" i="4"/>
  <c r="Z346" i="4" s="1"/>
  <c r="AA345" i="4"/>
  <c r="X343" i="4"/>
  <c r="K342" i="17" l="1"/>
  <c r="W345" i="4"/>
  <c r="J342" i="17" s="1"/>
  <c r="AC346" i="4"/>
  <c r="Z347" i="4" s="1"/>
  <c r="AA346" i="4"/>
  <c r="X344" i="4"/>
  <c r="AB357" i="4"/>
  <c r="Y358" i="4" s="1"/>
  <c r="X345" i="4" l="1"/>
  <c r="AC347" i="4"/>
  <c r="Z348" i="4" s="1"/>
  <c r="AA347" i="4"/>
  <c r="AB358" i="4"/>
  <c r="Y359" i="4" s="1"/>
  <c r="K343" i="17"/>
  <c r="W346" i="4"/>
  <c r="J343" i="17" s="1"/>
  <c r="AB359" i="4" l="1"/>
  <c r="Y360" i="4" s="1"/>
  <c r="K344" i="17"/>
  <c r="W347" i="4"/>
  <c r="J344" i="17" s="1"/>
  <c r="AC348" i="4"/>
  <c r="Z349" i="4" s="1"/>
  <c r="AA348" i="4"/>
  <c r="X346" i="4"/>
  <c r="K345" i="17" l="1"/>
  <c r="W348" i="4"/>
  <c r="J345" i="17" s="1"/>
  <c r="AB360" i="4"/>
  <c r="Y361" i="4" s="1"/>
  <c r="AC349" i="4"/>
  <c r="Z350" i="4" s="1"/>
  <c r="AA349" i="4"/>
  <c r="X347" i="4"/>
  <c r="AB361" i="4" l="1"/>
  <c r="Y362" i="4" s="1"/>
  <c r="K346" i="17"/>
  <c r="W349" i="4"/>
  <c r="J346" i="17" s="1"/>
  <c r="AC350" i="4"/>
  <c r="Z351" i="4" s="1"/>
  <c r="AA350" i="4"/>
  <c r="X348" i="4"/>
  <c r="K347" i="17" l="1"/>
  <c r="W350" i="4"/>
  <c r="J347" i="17" s="1"/>
  <c r="AC351" i="4"/>
  <c r="Z352" i="4" s="1"/>
  <c r="AA351" i="4"/>
  <c r="X349" i="4"/>
  <c r="AB362" i="4"/>
  <c r="Y363" i="4" s="1"/>
  <c r="X350" i="4" l="1"/>
  <c r="AC352" i="4"/>
  <c r="Z353" i="4" s="1"/>
  <c r="AA352" i="4"/>
  <c r="AB363" i="4"/>
  <c r="Y364" i="4" s="1"/>
  <c r="K348" i="17"/>
  <c r="W351" i="4"/>
  <c r="J348" i="17" s="1"/>
  <c r="X351" i="4" l="1"/>
  <c r="K349" i="17"/>
  <c r="W352" i="4"/>
  <c r="J349" i="17" s="1"/>
  <c r="AC353" i="4"/>
  <c r="Z354" i="4" s="1"/>
  <c r="AA353" i="4"/>
  <c r="AB364" i="4"/>
  <c r="Y365" i="4" s="1"/>
  <c r="AB365" i="4" l="1"/>
  <c r="Y366" i="4" s="1"/>
  <c r="K350" i="17"/>
  <c r="W353" i="4"/>
  <c r="J350" i="17" s="1"/>
  <c r="X352" i="4"/>
  <c r="AC354" i="4"/>
  <c r="Z355" i="4" s="1"/>
  <c r="AA354" i="4"/>
  <c r="AC355" i="4" l="1"/>
  <c r="Z356" i="4" s="1"/>
  <c r="AA355" i="4"/>
  <c r="K351" i="17"/>
  <c r="W354" i="4"/>
  <c r="J351" i="17" s="1"/>
  <c r="X353" i="4"/>
  <c r="AB366" i="4"/>
  <c r="Y367" i="4" s="1"/>
  <c r="X354" i="4" l="1"/>
  <c r="AB367" i="4"/>
  <c r="Y368" i="4" s="1"/>
  <c r="K352" i="17"/>
  <c r="W355" i="4"/>
  <c r="J352" i="17" s="1"/>
  <c r="AC356" i="4"/>
  <c r="Z357" i="4" s="1"/>
  <c r="AA356" i="4"/>
  <c r="X355" i="4" l="1"/>
  <c r="AC357" i="4"/>
  <c r="Z358" i="4" s="1"/>
  <c r="AA357" i="4"/>
  <c r="K353" i="17"/>
  <c r="W356" i="4"/>
  <c r="J353" i="17" s="1"/>
  <c r="AB368" i="4"/>
  <c r="Y369" i="4" s="1"/>
  <c r="X356" i="4" l="1"/>
  <c r="AB369" i="4"/>
  <c r="Y370" i="4" s="1"/>
  <c r="K354" i="17"/>
  <c r="W357" i="4"/>
  <c r="J354" i="17" s="1"/>
  <c r="AC358" i="4"/>
  <c r="Z359" i="4" s="1"/>
  <c r="AA358" i="4"/>
  <c r="X357" i="4" l="1"/>
  <c r="AC359" i="4"/>
  <c r="Z360" i="4" s="1"/>
  <c r="AA359" i="4"/>
  <c r="K355" i="17"/>
  <c r="W358" i="4"/>
  <c r="J355" i="17" s="1"/>
  <c r="AB370" i="4"/>
  <c r="Y371" i="4" s="1"/>
  <c r="X358" i="4" l="1"/>
  <c r="AB371" i="4"/>
  <c r="Y372" i="4" s="1"/>
  <c r="K356" i="17"/>
  <c r="W359" i="4"/>
  <c r="J356" i="17" s="1"/>
  <c r="AC360" i="4"/>
  <c r="Z361" i="4" s="1"/>
  <c r="AA360" i="4"/>
  <c r="X359" i="4" l="1"/>
  <c r="K357" i="17"/>
  <c r="W360" i="4"/>
  <c r="J357" i="17" s="1"/>
  <c r="AC361" i="4"/>
  <c r="Z362" i="4" s="1"/>
  <c r="AA361" i="4"/>
  <c r="AB372" i="4"/>
  <c r="Y373" i="4" s="1"/>
  <c r="AC362" i="4" l="1"/>
  <c r="Z363" i="4" s="1"/>
  <c r="AA362" i="4"/>
  <c r="AB373" i="4"/>
  <c r="Y374" i="4" s="1"/>
  <c r="X360" i="4"/>
  <c r="K358" i="17"/>
  <c r="W361" i="4"/>
  <c r="J358" i="17" s="1"/>
  <c r="X361" i="4" l="1"/>
  <c r="AB374" i="4"/>
  <c r="Y375" i="4" s="1"/>
  <c r="K359" i="17"/>
  <c r="W362" i="4"/>
  <c r="J359" i="17" s="1"/>
  <c r="AC363" i="4"/>
  <c r="Z364" i="4" s="1"/>
  <c r="AA363" i="4"/>
  <c r="X362" i="4" l="1"/>
  <c r="AC364" i="4"/>
  <c r="Z365" i="4" s="1"/>
  <c r="AA364" i="4"/>
  <c r="K360" i="17"/>
  <c r="W363" i="4"/>
  <c r="J360" i="17" s="1"/>
  <c r="AB375" i="4"/>
  <c r="Y376" i="4" s="1"/>
  <c r="X363" i="4" l="1"/>
  <c r="AB376" i="4"/>
  <c r="Y377" i="4" s="1"/>
  <c r="K361" i="17"/>
  <c r="W364" i="4"/>
  <c r="J361" i="17" s="1"/>
  <c r="AC365" i="4"/>
  <c r="Z366" i="4" s="1"/>
  <c r="AA365" i="4"/>
  <c r="X364" i="4" l="1"/>
  <c r="K362" i="17"/>
  <c r="W365" i="4"/>
  <c r="J362" i="17" s="1"/>
  <c r="AB377" i="4"/>
  <c r="Y378" i="4" s="1"/>
  <c r="AC366" i="4"/>
  <c r="Z367" i="4" s="1"/>
  <c r="AA366" i="4"/>
  <c r="K363" i="17" l="1"/>
  <c r="W366" i="4"/>
  <c r="J363" i="17" s="1"/>
  <c r="X365" i="4"/>
  <c r="AB378" i="4"/>
  <c r="Y379" i="4" s="1"/>
  <c r="AC367" i="4"/>
  <c r="Z368" i="4"/>
  <c r="AA367" i="4"/>
  <c r="K364" i="17" l="1"/>
  <c r="W367" i="4"/>
  <c r="J364" i="17" s="1"/>
  <c r="AC368" i="4"/>
  <c r="AA368" i="4"/>
  <c r="X366" i="4"/>
  <c r="AB379" i="4"/>
  <c r="Y380" i="4" s="1"/>
  <c r="K365" i="17" l="1"/>
  <c r="W368" i="4"/>
  <c r="J365" i="17" s="1"/>
  <c r="AB380" i="4"/>
  <c r="Y381" i="4" s="1"/>
  <c r="Z369" i="4"/>
  <c r="X367" i="4"/>
  <c r="AB381" i="4" l="1"/>
  <c r="Y382" i="4" s="1"/>
  <c r="AC369" i="4"/>
  <c r="Z370" i="4" s="1"/>
  <c r="AA369" i="4"/>
  <c r="X368" i="4"/>
  <c r="AC370" i="4" l="1"/>
  <c r="Z371" i="4" s="1"/>
  <c r="AA370" i="4"/>
  <c r="K366" i="17"/>
  <c r="W369" i="4"/>
  <c r="J366" i="17" s="1"/>
  <c r="AB382" i="4"/>
  <c r="Y383" i="4" s="1"/>
  <c r="AB383" i="4" l="1"/>
  <c r="Y384" i="4" s="1"/>
  <c r="X369" i="4"/>
  <c r="K367" i="17"/>
  <c r="W370" i="4"/>
  <c r="J367" i="17" s="1"/>
  <c r="AC371" i="4"/>
  <c r="Z372" i="4" s="1"/>
  <c r="AA371" i="4"/>
  <c r="X370" i="4" l="1"/>
  <c r="K368" i="17"/>
  <c r="W371" i="4"/>
  <c r="J368" i="17" s="1"/>
  <c r="AC372" i="4"/>
  <c r="Z373" i="4" s="1"/>
  <c r="AA372" i="4"/>
  <c r="AB384" i="4"/>
  <c r="Y385" i="4" s="1"/>
  <c r="AB385" i="4" l="1"/>
  <c r="Y386" i="4" s="1"/>
  <c r="X371" i="4"/>
  <c r="K369" i="17"/>
  <c r="W372" i="4"/>
  <c r="J369" i="17" s="1"/>
  <c r="AC373" i="4"/>
  <c r="Z374" i="4" s="1"/>
  <c r="AA373" i="4"/>
  <c r="AC374" i="4" l="1"/>
  <c r="Z375" i="4" s="1"/>
  <c r="AA374" i="4"/>
  <c r="X372" i="4"/>
  <c r="K370" i="17"/>
  <c r="W373" i="4"/>
  <c r="J370" i="17" s="1"/>
  <c r="AB386" i="4"/>
  <c r="Y387" i="4" s="1"/>
  <c r="AB387" i="4" l="1"/>
  <c r="Y388" i="4" s="1"/>
  <c r="X373" i="4"/>
  <c r="K371" i="17"/>
  <c r="W374" i="4"/>
  <c r="J371" i="17" s="1"/>
  <c r="AC375" i="4"/>
  <c r="Z376" i="4" s="1"/>
  <c r="AA375" i="4"/>
  <c r="X374" i="4" l="1"/>
  <c r="K372" i="17"/>
  <c r="W375" i="4"/>
  <c r="J372" i="17" s="1"/>
  <c r="AC376" i="4"/>
  <c r="Z377" i="4" s="1"/>
  <c r="AA376" i="4"/>
  <c r="AB388" i="4"/>
  <c r="Y389" i="4" s="1"/>
  <c r="AB389" i="4" l="1"/>
  <c r="Y390" i="4" s="1"/>
  <c r="X375" i="4"/>
  <c r="K373" i="17"/>
  <c r="W376" i="4"/>
  <c r="J373" i="17" s="1"/>
  <c r="AC377" i="4"/>
  <c r="Z378" i="4" s="1"/>
  <c r="AA377" i="4"/>
  <c r="AC378" i="4" l="1"/>
  <c r="Z379" i="4" s="1"/>
  <c r="AA378" i="4"/>
  <c r="X376" i="4"/>
  <c r="AB390" i="4"/>
  <c r="Y391" i="4" s="1"/>
  <c r="K374" i="17"/>
  <c r="W377" i="4"/>
  <c r="J374" i="17" s="1"/>
  <c r="X377" i="4" l="1"/>
  <c r="AB391" i="4"/>
  <c r="Y392" i="4" s="1"/>
  <c r="K375" i="17"/>
  <c r="W378" i="4"/>
  <c r="J375" i="17" s="1"/>
  <c r="AC379" i="4"/>
  <c r="Z380" i="4" s="1"/>
  <c r="AA379" i="4"/>
  <c r="X378" i="4" l="1"/>
  <c r="K376" i="17"/>
  <c r="W379" i="4"/>
  <c r="J376" i="17" s="1"/>
  <c r="AB392" i="4"/>
  <c r="Y393" i="4" s="1"/>
  <c r="AC380" i="4"/>
  <c r="Z381" i="4" s="1"/>
  <c r="AA380" i="4"/>
  <c r="K377" i="17" l="1"/>
  <c r="W380" i="4"/>
  <c r="J377" i="17" s="1"/>
  <c r="X379" i="4"/>
  <c r="AB393" i="4"/>
  <c r="Y394" i="4" s="1"/>
  <c r="AC381" i="4"/>
  <c r="Z382" i="4" s="1"/>
  <c r="AA381" i="4"/>
  <c r="K378" i="17" l="1"/>
  <c r="W381" i="4"/>
  <c r="J378" i="17" s="1"/>
  <c r="AB394" i="4"/>
  <c r="Y395" i="4" s="1"/>
  <c r="AC382" i="4"/>
  <c r="Z383" i="4" s="1"/>
  <c r="AA382" i="4"/>
  <c r="X380" i="4"/>
  <c r="AC383" i="4" l="1"/>
  <c r="Z384" i="4" s="1"/>
  <c r="AA383" i="4"/>
  <c r="X381" i="4"/>
  <c r="AB395" i="4"/>
  <c r="Y396" i="4" s="1"/>
  <c r="K379" i="17"/>
  <c r="W382" i="4"/>
  <c r="J379" i="17" s="1"/>
  <c r="K380" i="17" l="1"/>
  <c r="W383" i="4"/>
  <c r="J380" i="17" s="1"/>
  <c r="AC384" i="4"/>
  <c r="Z385" i="4" s="1"/>
  <c r="AA384" i="4"/>
  <c r="X382" i="4"/>
  <c r="AB396" i="4"/>
  <c r="Y397" i="4" s="1"/>
  <c r="AC385" i="4" l="1"/>
  <c r="Z386" i="4" s="1"/>
  <c r="AA385" i="4"/>
  <c r="AB397" i="4"/>
  <c r="Y398" i="4" s="1"/>
  <c r="X383" i="4"/>
  <c r="K381" i="17"/>
  <c r="W384" i="4"/>
  <c r="J381" i="17" s="1"/>
  <c r="X384" i="4" l="1"/>
  <c r="AB398" i="4"/>
  <c r="Y399" i="4" s="1"/>
  <c r="K382" i="17"/>
  <c r="W385" i="4"/>
  <c r="J382" i="17" s="1"/>
  <c r="AC386" i="4"/>
  <c r="Z387" i="4" s="1"/>
  <c r="AA386" i="4"/>
  <c r="X385" i="4" l="1"/>
  <c r="K383" i="17"/>
  <c r="W386" i="4"/>
  <c r="J383" i="17" s="1"/>
  <c r="AC387" i="4"/>
  <c r="Z388" i="4" s="1"/>
  <c r="AA387" i="4"/>
  <c r="AB399" i="4"/>
  <c r="Y400" i="4" s="1"/>
  <c r="AC388" i="4" l="1"/>
  <c r="Z389" i="4" s="1"/>
  <c r="AA388" i="4"/>
  <c r="AB400" i="4"/>
  <c r="Y401" i="4" s="1"/>
  <c r="X386" i="4"/>
  <c r="K384" i="17"/>
  <c r="W387" i="4"/>
  <c r="J384" i="17" s="1"/>
  <c r="X387" i="4" l="1"/>
  <c r="K385" i="17"/>
  <c r="W388" i="4"/>
  <c r="J385" i="17" s="1"/>
  <c r="AB401" i="4"/>
  <c r="Y402" i="4" s="1"/>
  <c r="AC389" i="4"/>
  <c r="Z390" i="4" s="1"/>
  <c r="AA389" i="4"/>
  <c r="K386" i="17" l="1"/>
  <c r="W389" i="4"/>
  <c r="J386" i="17" s="1"/>
  <c r="AB402" i="4"/>
  <c r="Y403" i="4" s="1"/>
  <c r="AC390" i="4"/>
  <c r="Z391" i="4" s="1"/>
  <c r="AA390" i="4"/>
  <c r="X388" i="4"/>
  <c r="AC391" i="4" l="1"/>
  <c r="Z392" i="4" s="1"/>
  <c r="AA391" i="4"/>
  <c r="X389" i="4"/>
  <c r="AB403" i="4"/>
  <c r="Y404" i="4" s="1"/>
  <c r="K387" i="17"/>
  <c r="W390" i="4"/>
  <c r="J387" i="17" s="1"/>
  <c r="K388" i="17" l="1"/>
  <c r="W391" i="4"/>
  <c r="J388" i="17" s="1"/>
  <c r="AC392" i="4"/>
  <c r="Z393" i="4" s="1"/>
  <c r="AA392" i="4"/>
  <c r="AB404" i="4"/>
  <c r="Y405" i="4" s="1"/>
  <c r="X390" i="4"/>
  <c r="AC393" i="4" l="1"/>
  <c r="Z394" i="4" s="1"/>
  <c r="AA393" i="4"/>
  <c r="AB405" i="4"/>
  <c r="Y406" i="4" s="1"/>
  <c r="X391" i="4"/>
  <c r="K389" i="17"/>
  <c r="W392" i="4"/>
  <c r="J389" i="17" s="1"/>
  <c r="X392" i="4" l="1"/>
  <c r="K390" i="17"/>
  <c r="W393" i="4"/>
  <c r="J390" i="17" s="1"/>
  <c r="AC394" i="4"/>
  <c r="Z395" i="4" s="1"/>
  <c r="AA394" i="4"/>
  <c r="AB406" i="4"/>
  <c r="Y407" i="4" s="1"/>
  <c r="AB407" i="4" l="1"/>
  <c r="Y408" i="4" s="1"/>
  <c r="K391" i="17"/>
  <c r="W394" i="4"/>
  <c r="J391" i="17" s="1"/>
  <c r="X393" i="4"/>
  <c r="AC395" i="4"/>
  <c r="Z396" i="4" s="1"/>
  <c r="AA395" i="4"/>
  <c r="AC396" i="4" l="1"/>
  <c r="Z397" i="4" s="1"/>
  <c r="AA396" i="4"/>
  <c r="K392" i="17"/>
  <c r="W395" i="4"/>
  <c r="J392" i="17" s="1"/>
  <c r="X394" i="4"/>
  <c r="AB408" i="4"/>
  <c r="Y409" i="4" s="1"/>
  <c r="X395" i="4" l="1"/>
  <c r="AB409" i="4"/>
  <c r="Y410" i="4" s="1"/>
  <c r="K393" i="17"/>
  <c r="W396" i="4"/>
  <c r="J393" i="17" s="1"/>
  <c r="AC397" i="4"/>
  <c r="Z398" i="4" s="1"/>
  <c r="AA397" i="4"/>
  <c r="X396" i="4" l="1"/>
  <c r="K394" i="17"/>
  <c r="W397" i="4"/>
  <c r="J394" i="17" s="1"/>
  <c r="AC398" i="4"/>
  <c r="Z399" i="4" s="1"/>
  <c r="AA398" i="4"/>
  <c r="AB410" i="4"/>
  <c r="Y411" i="4" s="1"/>
  <c r="AC399" i="4" l="1"/>
  <c r="Z400" i="4" s="1"/>
  <c r="AA399" i="4"/>
  <c r="AB411" i="4"/>
  <c r="Y412" i="4" s="1"/>
  <c r="X397" i="4"/>
  <c r="K395" i="17"/>
  <c r="W398" i="4"/>
  <c r="J395" i="17" s="1"/>
  <c r="AB412" i="4" l="1"/>
  <c r="Y413" i="4" s="1"/>
  <c r="K396" i="17"/>
  <c r="W399" i="4"/>
  <c r="J396" i="17" s="1"/>
  <c r="X398" i="4"/>
  <c r="AC400" i="4"/>
  <c r="Z401" i="4" s="1"/>
  <c r="AA400" i="4"/>
  <c r="X399" i="4" l="1"/>
  <c r="K397" i="17"/>
  <c r="W400" i="4"/>
  <c r="J397" i="17" s="1"/>
  <c r="AC401" i="4"/>
  <c r="Z402" i="4" s="1"/>
  <c r="AA401" i="4"/>
  <c r="AB413" i="4"/>
  <c r="Y414" i="4" s="1"/>
  <c r="AC402" i="4" l="1"/>
  <c r="Z403" i="4" s="1"/>
  <c r="AA402" i="4"/>
  <c r="AB414" i="4"/>
  <c r="Y415" i="4" s="1"/>
  <c r="X400" i="4"/>
  <c r="K398" i="17"/>
  <c r="W401" i="4"/>
  <c r="J398" i="17" s="1"/>
  <c r="X401" i="4" l="1"/>
  <c r="AB415" i="4"/>
  <c r="Y416" i="4" s="1"/>
  <c r="K399" i="17"/>
  <c r="W402" i="4"/>
  <c r="J399" i="17" s="1"/>
  <c r="AC403" i="4"/>
  <c r="Z404" i="4" s="1"/>
  <c r="AA403" i="4"/>
  <c r="X402" i="4" l="1"/>
  <c r="AC404" i="4"/>
  <c r="Z405" i="4" s="1"/>
  <c r="AA404" i="4"/>
  <c r="K400" i="17"/>
  <c r="W403" i="4"/>
  <c r="J400" i="17" s="1"/>
  <c r="AB416" i="4"/>
  <c r="Y417" i="4" s="1"/>
  <c r="X403" i="4" l="1"/>
  <c r="AB417" i="4"/>
  <c r="Y418" i="4" s="1"/>
  <c r="K401" i="17"/>
  <c r="W404" i="4"/>
  <c r="J401" i="17" s="1"/>
  <c r="AC405" i="4"/>
  <c r="Z406" i="4" s="1"/>
  <c r="AA405" i="4"/>
  <c r="X404" i="4" l="1"/>
  <c r="AC406" i="4"/>
  <c r="Z407" i="4" s="1"/>
  <c r="AA406" i="4"/>
  <c r="K402" i="17"/>
  <c r="W405" i="4"/>
  <c r="J402" i="17" s="1"/>
  <c r="AB418" i="4"/>
  <c r="Y419" i="4" s="1"/>
  <c r="X405" i="4" l="1"/>
  <c r="AB419" i="4"/>
  <c r="Y420" i="4" s="1"/>
  <c r="K403" i="17"/>
  <c r="W406" i="4"/>
  <c r="J403" i="17" s="1"/>
  <c r="AC407" i="4"/>
  <c r="Z408" i="4" s="1"/>
  <c r="AA407" i="4"/>
  <c r="X406" i="4" l="1"/>
  <c r="K404" i="17"/>
  <c r="W407" i="4"/>
  <c r="J404" i="17" s="1"/>
  <c r="AC408" i="4"/>
  <c r="Z409" i="4" s="1"/>
  <c r="AA408" i="4"/>
  <c r="AB420" i="4"/>
  <c r="Y421" i="4" s="1"/>
  <c r="AC409" i="4" l="1"/>
  <c r="Z410" i="4" s="1"/>
  <c r="AA409" i="4"/>
  <c r="AB421" i="4"/>
  <c r="Y422" i="4" s="1"/>
  <c r="X407" i="4"/>
  <c r="K405" i="17"/>
  <c r="W408" i="4"/>
  <c r="J405" i="17" s="1"/>
  <c r="X408" i="4" l="1"/>
  <c r="AB422" i="4"/>
  <c r="Y423" i="4" s="1"/>
  <c r="K406" i="17"/>
  <c r="W409" i="4"/>
  <c r="J406" i="17" s="1"/>
  <c r="AC410" i="4"/>
  <c r="Z411" i="4" s="1"/>
  <c r="AA410" i="4"/>
  <c r="X409" i="4" l="1"/>
  <c r="AC411" i="4"/>
  <c r="Z412" i="4" s="1"/>
  <c r="AA411" i="4"/>
  <c r="K407" i="17"/>
  <c r="W410" i="4"/>
  <c r="J407" i="17" s="1"/>
  <c r="AB423" i="4"/>
  <c r="Y424" i="4" s="1"/>
  <c r="X410" i="4" l="1"/>
  <c r="AB424" i="4"/>
  <c r="Y425" i="4" s="1"/>
  <c r="K408" i="17"/>
  <c r="W411" i="4"/>
  <c r="J408" i="17" s="1"/>
  <c r="AC412" i="4"/>
  <c r="Z413" i="4" s="1"/>
  <c r="AA412" i="4"/>
  <c r="X411" i="4" l="1"/>
  <c r="AC413" i="4"/>
  <c r="Z414" i="4" s="1"/>
  <c r="AA413" i="4"/>
  <c r="K409" i="17"/>
  <c r="W412" i="4"/>
  <c r="J409" i="17" s="1"/>
  <c r="AB425" i="4"/>
  <c r="Y426" i="4" s="1"/>
  <c r="X412" i="4" l="1"/>
  <c r="AB426" i="4"/>
  <c r="Y427" i="4" s="1"/>
  <c r="K410" i="17"/>
  <c r="W413" i="4"/>
  <c r="J410" i="17" s="1"/>
  <c r="AC414" i="4"/>
  <c r="Z415" i="4" s="1"/>
  <c r="AA414" i="4"/>
  <c r="X413" i="4" l="1"/>
  <c r="AC415" i="4"/>
  <c r="Z416" i="4" s="1"/>
  <c r="AA415" i="4"/>
  <c r="K411" i="17"/>
  <c r="W414" i="4"/>
  <c r="J411" i="17" s="1"/>
  <c r="AB427" i="4"/>
  <c r="Y428" i="4" s="1"/>
  <c r="X414" i="4" l="1"/>
  <c r="AB428" i="4"/>
  <c r="Y429" i="4" s="1"/>
  <c r="K412" i="17"/>
  <c r="W415" i="4"/>
  <c r="J412" i="17" s="1"/>
  <c r="AC416" i="4"/>
  <c r="Z417" i="4" s="1"/>
  <c r="AA416" i="4"/>
  <c r="X415" i="4" l="1"/>
  <c r="AC417" i="4"/>
  <c r="Z418" i="4" s="1"/>
  <c r="AA417" i="4"/>
  <c r="K413" i="17"/>
  <c r="W416" i="4"/>
  <c r="J413" i="17" s="1"/>
  <c r="AB429" i="4"/>
  <c r="Y430" i="4" s="1"/>
  <c r="X416" i="4" l="1"/>
  <c r="AB430" i="4"/>
  <c r="Y431" i="4" s="1"/>
  <c r="K414" i="17"/>
  <c r="W417" i="4"/>
  <c r="J414" i="17" s="1"/>
  <c r="AC418" i="4"/>
  <c r="Z419" i="4" s="1"/>
  <c r="AA418" i="4"/>
  <c r="X417" i="4" l="1"/>
  <c r="AC419" i="4"/>
  <c r="Z420" i="4" s="1"/>
  <c r="AA419" i="4"/>
  <c r="K415" i="17"/>
  <c r="W418" i="4"/>
  <c r="J415" i="17" s="1"/>
  <c r="AB431" i="4"/>
  <c r="Y432" i="4" s="1"/>
  <c r="X418" i="4" l="1"/>
  <c r="AB432" i="4"/>
  <c r="Y433" i="4" s="1"/>
  <c r="K416" i="17"/>
  <c r="W419" i="4"/>
  <c r="J416" i="17" s="1"/>
  <c r="AC420" i="4"/>
  <c r="Z421" i="4" s="1"/>
  <c r="AA420" i="4"/>
  <c r="X419" i="4" l="1"/>
  <c r="K417" i="17"/>
  <c r="W420" i="4"/>
  <c r="J417" i="17" s="1"/>
  <c r="AC421" i="4"/>
  <c r="Z422" i="4" s="1"/>
  <c r="AA421" i="4"/>
  <c r="AB433" i="4"/>
  <c r="Y434" i="4" s="1"/>
  <c r="AC422" i="4" l="1"/>
  <c r="Z423" i="4" s="1"/>
  <c r="AA422" i="4"/>
  <c r="AB434" i="4"/>
  <c r="Y435" i="4" s="1"/>
  <c r="X420" i="4"/>
  <c r="K418" i="17"/>
  <c r="W421" i="4"/>
  <c r="J418" i="17" s="1"/>
  <c r="X421" i="4" l="1"/>
  <c r="K419" i="17"/>
  <c r="W422" i="4"/>
  <c r="J419" i="17" s="1"/>
  <c r="AB435" i="4"/>
  <c r="Y436" i="4" s="1"/>
  <c r="AC423" i="4"/>
  <c r="Z424" i="4" s="1"/>
  <c r="AA423" i="4"/>
  <c r="K420" i="17" l="1"/>
  <c r="W423" i="4"/>
  <c r="J420" i="17" s="1"/>
  <c r="AB436" i="4"/>
  <c r="Y437" i="4" s="1"/>
  <c r="AC424" i="4"/>
  <c r="Z425" i="4" s="1"/>
  <c r="AA424" i="4"/>
  <c r="X422" i="4"/>
  <c r="X423" i="4" l="1"/>
  <c r="AB437" i="4"/>
  <c r="Y438" i="4" s="1"/>
  <c r="K421" i="17"/>
  <c r="W424" i="4"/>
  <c r="J421" i="17" s="1"/>
  <c r="AC425" i="4"/>
  <c r="Z426" i="4" s="1"/>
  <c r="AA425" i="4"/>
  <c r="X424" i="4" l="1"/>
  <c r="AC426" i="4"/>
  <c r="Z427" i="4" s="1"/>
  <c r="AA426" i="4"/>
  <c r="K422" i="17"/>
  <c r="W425" i="4"/>
  <c r="J422" i="17" s="1"/>
  <c r="AB438" i="4"/>
  <c r="Y439" i="4" s="1"/>
  <c r="X425" i="4" l="1"/>
  <c r="AB439" i="4"/>
  <c r="Y440" i="4" s="1"/>
  <c r="K423" i="17"/>
  <c r="W426" i="4"/>
  <c r="J423" i="17" s="1"/>
  <c r="AC427" i="4"/>
  <c r="Z428" i="4" s="1"/>
  <c r="AA427" i="4"/>
  <c r="X426" i="4" l="1"/>
  <c r="AC428" i="4"/>
  <c r="Z429" i="4" s="1"/>
  <c r="AA428" i="4"/>
  <c r="K424" i="17"/>
  <c r="W427" i="4"/>
  <c r="J424" i="17" s="1"/>
  <c r="AB440" i="4"/>
  <c r="Y441" i="4" s="1"/>
  <c r="X427" i="4" l="1"/>
  <c r="AB441" i="4"/>
  <c r="Y442" i="4" s="1"/>
  <c r="K425" i="17"/>
  <c r="W428" i="4"/>
  <c r="J425" i="17" s="1"/>
  <c r="AC429" i="4"/>
  <c r="Z430" i="4" s="1"/>
  <c r="AA429" i="4"/>
  <c r="X428" i="4" l="1"/>
  <c r="K426" i="17"/>
  <c r="W429" i="4"/>
  <c r="J426" i="17" s="1"/>
  <c r="AC430" i="4"/>
  <c r="Z431" i="4" s="1"/>
  <c r="AA430" i="4"/>
  <c r="AB442" i="4"/>
  <c r="Y443" i="4" s="1"/>
  <c r="AC431" i="4" l="1"/>
  <c r="Z432" i="4" s="1"/>
  <c r="AA431" i="4"/>
  <c r="AB443" i="4"/>
  <c r="Y444" i="4" s="1"/>
  <c r="X429" i="4"/>
  <c r="K427" i="17"/>
  <c r="W430" i="4"/>
  <c r="J427" i="17" s="1"/>
  <c r="X430" i="4" l="1"/>
  <c r="AB444" i="4"/>
  <c r="Y445" i="4" s="1"/>
  <c r="K428" i="17"/>
  <c r="W431" i="4"/>
  <c r="J428" i="17" s="1"/>
  <c r="AC432" i="4"/>
  <c r="Z433" i="4" s="1"/>
  <c r="AA432" i="4"/>
  <c r="X431" i="4" l="1"/>
  <c r="K429" i="17"/>
  <c r="W432" i="4"/>
  <c r="J429" i="17" s="1"/>
  <c r="AC433" i="4"/>
  <c r="Z434" i="4" s="1"/>
  <c r="AA433" i="4"/>
  <c r="AB445" i="4"/>
  <c r="Y446" i="4" s="1"/>
  <c r="AC434" i="4" l="1"/>
  <c r="Z435" i="4" s="1"/>
  <c r="AA434" i="4"/>
  <c r="AB446" i="4"/>
  <c r="Y447" i="4" s="1"/>
  <c r="X432" i="4"/>
  <c r="K430" i="17"/>
  <c r="W433" i="4"/>
  <c r="J430" i="17" s="1"/>
  <c r="X433" i="4" l="1"/>
  <c r="AB447" i="4"/>
  <c r="Y448" i="4" s="1"/>
  <c r="K431" i="17"/>
  <c r="W434" i="4"/>
  <c r="J431" i="17" s="1"/>
  <c r="AC435" i="4"/>
  <c r="Z436" i="4" s="1"/>
  <c r="AA435" i="4"/>
  <c r="X434" i="4" l="1"/>
  <c r="K432" i="17"/>
  <c r="W435" i="4"/>
  <c r="J432" i="17" s="1"/>
  <c r="AB448" i="4"/>
  <c r="Y449" i="4" s="1"/>
  <c r="AC436" i="4"/>
  <c r="Z437" i="4" s="1"/>
  <c r="AA436" i="4"/>
  <c r="K433" i="17" l="1"/>
  <c r="W436" i="4"/>
  <c r="J433" i="17" s="1"/>
  <c r="X435" i="4"/>
  <c r="AB449" i="4"/>
  <c r="Y450" i="4" s="1"/>
  <c r="AC437" i="4"/>
  <c r="Z438" i="4"/>
  <c r="AA437" i="4"/>
  <c r="K434" i="17" l="1"/>
  <c r="W437" i="4"/>
  <c r="J434" i="17" s="1"/>
  <c r="AB450" i="4"/>
  <c r="Y451" i="4" s="1"/>
  <c r="AC438" i="4"/>
  <c r="Z439" i="4" s="1"/>
  <c r="AA438" i="4"/>
  <c r="X436" i="4"/>
  <c r="AC439" i="4" l="1"/>
  <c r="Z440" i="4" s="1"/>
  <c r="AA439" i="4"/>
  <c r="X437" i="4"/>
  <c r="K435" i="17"/>
  <c r="W438" i="4"/>
  <c r="J435" i="17" s="1"/>
  <c r="AB451" i="4"/>
  <c r="Y452" i="4" s="1"/>
  <c r="AB452" i="4" l="1"/>
  <c r="Y453" i="4" s="1"/>
  <c r="K436" i="17"/>
  <c r="W439" i="4"/>
  <c r="J436" i="17" s="1"/>
  <c r="AC440" i="4"/>
  <c r="Z441" i="4" s="1"/>
  <c r="AA440" i="4"/>
  <c r="X438" i="4"/>
  <c r="X439" i="4" l="1"/>
  <c r="K437" i="17"/>
  <c r="W440" i="4"/>
  <c r="J437" i="17" s="1"/>
  <c r="AC441" i="4"/>
  <c r="Z442" i="4" s="1"/>
  <c r="AA441" i="4"/>
  <c r="AB453" i="4"/>
  <c r="Y454" i="4" s="1"/>
  <c r="AB454" i="4" l="1"/>
  <c r="Y455" i="4" s="1"/>
  <c r="AC442" i="4"/>
  <c r="AA442" i="4"/>
  <c r="X440" i="4"/>
  <c r="K438" i="17"/>
  <c r="W441" i="4"/>
  <c r="J438" i="17" s="1"/>
  <c r="X441" i="4" l="1"/>
  <c r="K439" i="17"/>
  <c r="W442" i="4"/>
  <c r="J439" i="17" s="1"/>
  <c r="Z443" i="4"/>
  <c r="AB455" i="4"/>
  <c r="Y456" i="4" s="1"/>
  <c r="AB456" i="4" l="1"/>
  <c r="Y457" i="4" s="1"/>
  <c r="X442" i="4"/>
  <c r="AC443" i="4"/>
  <c r="AA443" i="4"/>
  <c r="K440" i="17" l="1"/>
  <c r="W443" i="4"/>
  <c r="J440" i="17" s="1"/>
  <c r="Z444" i="4"/>
  <c r="AB457" i="4"/>
  <c r="Y458" i="4" s="1"/>
  <c r="AC444" i="4" l="1"/>
  <c r="Z445" i="4" s="1"/>
  <c r="AA444" i="4"/>
  <c r="AB458" i="4"/>
  <c r="Y459" i="4" s="1"/>
  <c r="X443" i="4"/>
  <c r="K441" i="17" l="1"/>
  <c r="W444" i="4"/>
  <c r="J441" i="17" s="1"/>
  <c r="AC445" i="4"/>
  <c r="Z446" i="4" s="1"/>
  <c r="AA445" i="4"/>
  <c r="AB459" i="4"/>
  <c r="Y460" i="4" s="1"/>
  <c r="AC446" i="4" l="1"/>
  <c r="Z447" i="4" s="1"/>
  <c r="AA446" i="4"/>
  <c r="X444" i="4"/>
  <c r="AB460" i="4"/>
  <c r="Y461" i="4" s="1"/>
  <c r="K442" i="17"/>
  <c r="W445" i="4"/>
  <c r="J442" i="17" s="1"/>
  <c r="AB461" i="4" l="1"/>
  <c r="Y462" i="4" s="1"/>
  <c r="K443" i="17"/>
  <c r="W446" i="4"/>
  <c r="J443" i="17" s="1"/>
  <c r="AC447" i="4"/>
  <c r="Z448" i="4" s="1"/>
  <c r="AA447" i="4"/>
  <c r="X445" i="4"/>
  <c r="X446" i="4" l="1"/>
  <c r="K444" i="17"/>
  <c r="W447" i="4"/>
  <c r="J444" i="17" s="1"/>
  <c r="AC448" i="4"/>
  <c r="Z449" i="4" s="1"/>
  <c r="AA448" i="4"/>
  <c r="AB462" i="4"/>
  <c r="Y463" i="4" s="1"/>
  <c r="AC449" i="4" l="1"/>
  <c r="Z450" i="4" s="1"/>
  <c r="AA449" i="4"/>
  <c r="AB463" i="4"/>
  <c r="Y464" i="4" s="1"/>
  <c r="X447" i="4"/>
  <c r="K445" i="17"/>
  <c r="W448" i="4"/>
  <c r="J445" i="17" s="1"/>
  <c r="X448" i="4" l="1"/>
  <c r="AB464" i="4"/>
  <c r="Y465" i="4" s="1"/>
  <c r="K446" i="17"/>
  <c r="W449" i="4"/>
  <c r="J446" i="17" s="1"/>
  <c r="AC450" i="4"/>
  <c r="Z451" i="4" s="1"/>
  <c r="AA450" i="4"/>
  <c r="X449" i="4" l="1"/>
  <c r="K447" i="17"/>
  <c r="W450" i="4"/>
  <c r="J447" i="17" s="1"/>
  <c r="AC451" i="4"/>
  <c r="Z452" i="4" s="1"/>
  <c r="AA451" i="4"/>
  <c r="AB465" i="4"/>
  <c r="Y466" i="4" s="1"/>
  <c r="AC452" i="4" l="1"/>
  <c r="Z453" i="4" s="1"/>
  <c r="AA452" i="4"/>
  <c r="AB466" i="4"/>
  <c r="Y467" i="4" s="1"/>
  <c r="X450" i="4"/>
  <c r="K448" i="17"/>
  <c r="W451" i="4"/>
  <c r="J448" i="17" s="1"/>
  <c r="X451" i="4" l="1"/>
  <c r="K449" i="17"/>
  <c r="W452" i="4"/>
  <c r="J449" i="17" s="1"/>
  <c r="AC453" i="4"/>
  <c r="Z454" i="4" s="1"/>
  <c r="AA453" i="4"/>
  <c r="AB467" i="4"/>
  <c r="Y468" i="4" s="1"/>
  <c r="X452" i="4" l="1"/>
  <c r="AB468" i="4"/>
  <c r="Y469" i="4" s="1"/>
  <c r="K450" i="17"/>
  <c r="W453" i="4"/>
  <c r="J450" i="17" s="1"/>
  <c r="AC454" i="4"/>
  <c r="Z455" i="4" s="1"/>
  <c r="AA454" i="4"/>
  <c r="AC455" i="4" l="1"/>
  <c r="Z456" i="4" s="1"/>
  <c r="AA455" i="4"/>
  <c r="AB469" i="4"/>
  <c r="Y470" i="4" s="1"/>
  <c r="X453" i="4"/>
  <c r="K451" i="17"/>
  <c r="W454" i="4"/>
  <c r="J451" i="17" s="1"/>
  <c r="K452" i="17" l="1"/>
  <c r="W455" i="4"/>
  <c r="J452" i="17" s="1"/>
  <c r="X454" i="4"/>
  <c r="AC456" i="4"/>
  <c r="AA456" i="4"/>
  <c r="AB470" i="4"/>
  <c r="Y471" i="4" s="1"/>
  <c r="AB471" i="4" l="1"/>
  <c r="Y472" i="4" s="1"/>
  <c r="K453" i="17"/>
  <c r="W456" i="4"/>
  <c r="J453" i="17" s="1"/>
  <c r="X455" i="4"/>
  <c r="Z457" i="4"/>
  <c r="AC457" i="4" l="1"/>
  <c r="Z458" i="4" s="1"/>
  <c r="AA457" i="4"/>
  <c r="X456" i="4"/>
  <c r="AB472" i="4"/>
  <c r="Y473" i="4" s="1"/>
  <c r="K454" i="17" l="1"/>
  <c r="W457" i="4"/>
  <c r="J454" i="17" s="1"/>
  <c r="AC458" i="4"/>
  <c r="Z459" i="4" s="1"/>
  <c r="AA458" i="4"/>
  <c r="AB473" i="4"/>
  <c r="Y474" i="4" s="1"/>
  <c r="AC459" i="4" l="1"/>
  <c r="Z460" i="4" s="1"/>
  <c r="AA459" i="4"/>
  <c r="X457" i="4"/>
  <c r="AB474" i="4"/>
  <c r="Y475" i="4" s="1"/>
  <c r="K455" i="17"/>
  <c r="W458" i="4"/>
  <c r="J455" i="17" s="1"/>
  <c r="K456" i="17" l="1"/>
  <c r="W459" i="4"/>
  <c r="J456" i="17" s="1"/>
  <c r="AB475" i="4"/>
  <c r="Y476" i="4" s="1"/>
  <c r="AC460" i="4"/>
  <c r="Z461" i="4" s="1"/>
  <c r="AA460" i="4"/>
  <c r="X458" i="4"/>
  <c r="AB476" i="4" l="1"/>
  <c r="Y477" i="4" s="1"/>
  <c r="K457" i="17"/>
  <c r="W460" i="4"/>
  <c r="J457" i="17" s="1"/>
  <c r="AC461" i="4"/>
  <c r="Z462" i="4" s="1"/>
  <c r="AA461" i="4"/>
  <c r="X459" i="4"/>
  <c r="K458" i="17" l="1"/>
  <c r="W461" i="4"/>
  <c r="J458" i="17" s="1"/>
  <c r="AC462" i="4"/>
  <c r="Z463" i="4" s="1"/>
  <c r="AA462" i="4"/>
  <c r="X460" i="4"/>
  <c r="AB477" i="4"/>
  <c r="Y478" i="4" s="1"/>
  <c r="X461" i="4" l="1"/>
  <c r="AC463" i="4"/>
  <c r="Z464" i="4" s="1"/>
  <c r="AA463" i="4"/>
  <c r="AB478" i="4"/>
  <c r="Y479" i="4" s="1"/>
  <c r="K459" i="17"/>
  <c r="W462" i="4"/>
  <c r="J459" i="17" s="1"/>
  <c r="AB479" i="4" l="1"/>
  <c r="Y480" i="4" s="1"/>
  <c r="K460" i="17"/>
  <c r="W463" i="4"/>
  <c r="J460" i="17" s="1"/>
  <c r="AC464" i="4"/>
  <c r="Z465" i="4" s="1"/>
  <c r="AA464" i="4"/>
  <c r="X462" i="4"/>
  <c r="K461" i="17" l="1"/>
  <c r="W464" i="4"/>
  <c r="J461" i="17" s="1"/>
  <c r="AB480" i="4"/>
  <c r="Y481" i="4" s="1"/>
  <c r="AC465" i="4"/>
  <c r="Z466" i="4" s="1"/>
  <c r="AA465" i="4"/>
  <c r="X463" i="4"/>
  <c r="AB481" i="4" l="1"/>
  <c r="Y482" i="4" s="1"/>
  <c r="K462" i="17"/>
  <c r="W465" i="4"/>
  <c r="J462" i="17" s="1"/>
  <c r="AC466" i="4"/>
  <c r="Z467" i="4" s="1"/>
  <c r="AA466" i="4"/>
  <c r="X464" i="4"/>
  <c r="K463" i="17" l="1"/>
  <c r="W466" i="4"/>
  <c r="J463" i="17" s="1"/>
  <c r="AC467" i="4"/>
  <c r="Z468" i="4" s="1"/>
  <c r="AA467" i="4"/>
  <c r="X465" i="4"/>
  <c r="AB482" i="4"/>
  <c r="Y483" i="4" s="1"/>
  <c r="X466" i="4" l="1"/>
  <c r="AC468" i="4"/>
  <c r="Z469" i="4" s="1"/>
  <c r="AA468" i="4"/>
  <c r="AB483" i="4"/>
  <c r="Y484" i="4" s="1"/>
  <c r="K464" i="17"/>
  <c r="W467" i="4"/>
  <c r="J464" i="17" s="1"/>
  <c r="AB484" i="4" l="1"/>
  <c r="Y485" i="4" s="1"/>
  <c r="K465" i="17"/>
  <c r="W468" i="4"/>
  <c r="J465" i="17" s="1"/>
  <c r="AC469" i="4"/>
  <c r="Z470" i="4" s="1"/>
  <c r="AA469" i="4"/>
  <c r="X467" i="4"/>
  <c r="AC470" i="4" l="1"/>
  <c r="Z471" i="4" s="1"/>
  <c r="AA470" i="4"/>
  <c r="K466" i="17"/>
  <c r="W469" i="4"/>
  <c r="J466" i="17" s="1"/>
  <c r="X468" i="4"/>
  <c r="AB485" i="4"/>
  <c r="Y486" i="4" s="1"/>
  <c r="X469" i="4" l="1"/>
  <c r="AB486" i="4"/>
  <c r="Y487" i="4" s="1"/>
  <c r="K467" i="17"/>
  <c r="W470" i="4"/>
  <c r="J467" i="17" s="1"/>
  <c r="AC471" i="4"/>
  <c r="Z472" i="4" s="1"/>
  <c r="AA471" i="4"/>
  <c r="X470" i="4" l="1"/>
  <c r="K468" i="17"/>
  <c r="W471" i="4"/>
  <c r="J468" i="17" s="1"/>
  <c r="AB487" i="4"/>
  <c r="Y488" i="4" s="1"/>
  <c r="AC472" i="4"/>
  <c r="Z473" i="4" s="1"/>
  <c r="AA472" i="4"/>
  <c r="K469" i="17" l="1"/>
  <c r="W472" i="4"/>
  <c r="J469" i="17" s="1"/>
  <c r="X471" i="4"/>
  <c r="AB488" i="4"/>
  <c r="Y489" i="4" s="1"/>
  <c r="AC473" i="4"/>
  <c r="Z474" i="4"/>
  <c r="AA473" i="4"/>
  <c r="K470" i="17" l="1"/>
  <c r="W473" i="4"/>
  <c r="J470" i="17" s="1"/>
  <c r="AB489" i="4"/>
  <c r="Y490" i="4" s="1"/>
  <c r="AC474" i="4"/>
  <c r="Z475" i="4" s="1"/>
  <c r="AA474" i="4"/>
  <c r="X472" i="4"/>
  <c r="AC475" i="4" l="1"/>
  <c r="Z476" i="4" s="1"/>
  <c r="AA475" i="4"/>
  <c r="X473" i="4"/>
  <c r="K471" i="17"/>
  <c r="W474" i="4"/>
  <c r="J471" i="17" s="1"/>
  <c r="AB490" i="4"/>
  <c r="Y491" i="4" s="1"/>
  <c r="AB491" i="4" l="1"/>
  <c r="Y492" i="4" s="1"/>
  <c r="K472" i="17"/>
  <c r="W475" i="4"/>
  <c r="J472" i="17" s="1"/>
  <c r="AC476" i="4"/>
  <c r="Z477" i="4" s="1"/>
  <c r="AA476" i="4"/>
  <c r="X474" i="4"/>
  <c r="X475" i="4" l="1"/>
  <c r="AC477" i="4"/>
  <c r="Z478" i="4" s="1"/>
  <c r="AA477" i="4"/>
  <c r="K473" i="17"/>
  <c r="W476" i="4"/>
  <c r="J473" i="17" s="1"/>
  <c r="AB492" i="4"/>
  <c r="Y493" i="4" s="1"/>
  <c r="X476" i="4" l="1"/>
  <c r="AB493" i="4"/>
  <c r="Y494" i="4" s="1"/>
  <c r="K474" i="17"/>
  <c r="W477" i="4"/>
  <c r="J474" i="17" s="1"/>
  <c r="AC478" i="4"/>
  <c r="Z479" i="4" s="1"/>
  <c r="AA478" i="4"/>
  <c r="X477" i="4" l="1"/>
  <c r="K475" i="17"/>
  <c r="W478" i="4"/>
  <c r="J475" i="17" s="1"/>
  <c r="AC479" i="4"/>
  <c r="Z480" i="4" s="1"/>
  <c r="AA479" i="4"/>
  <c r="AB494" i="4"/>
  <c r="Y495" i="4" s="1"/>
  <c r="AC480" i="4" l="1"/>
  <c r="Z481" i="4" s="1"/>
  <c r="AA480" i="4"/>
  <c r="AB495" i="4"/>
  <c r="Y496" i="4" s="1"/>
  <c r="X478" i="4"/>
  <c r="K476" i="17"/>
  <c r="W479" i="4"/>
  <c r="J476" i="17" s="1"/>
  <c r="X479" i="4" l="1"/>
  <c r="AB496" i="4"/>
  <c r="Y497" i="4" s="1"/>
  <c r="K477" i="17"/>
  <c r="W480" i="4"/>
  <c r="J477" i="17" s="1"/>
  <c r="AC481" i="4"/>
  <c r="Z482" i="4" s="1"/>
  <c r="AA481" i="4"/>
  <c r="X480" i="4" l="1"/>
  <c r="K478" i="17"/>
  <c r="W481" i="4"/>
  <c r="J478" i="17" s="1"/>
  <c r="AC482" i="4"/>
  <c r="Z483" i="4" s="1"/>
  <c r="AA482" i="4"/>
  <c r="AB497" i="4"/>
  <c r="Y498" i="4" s="1"/>
  <c r="AC483" i="4" l="1"/>
  <c r="Z484" i="4" s="1"/>
  <c r="AA483" i="4"/>
  <c r="AB498" i="4"/>
  <c r="Y499" i="4" s="1"/>
  <c r="X481" i="4"/>
  <c r="K479" i="17"/>
  <c r="W482" i="4"/>
  <c r="J479" i="17" s="1"/>
  <c r="X482" i="4" l="1"/>
  <c r="K480" i="17"/>
  <c r="W483" i="4"/>
  <c r="J480" i="17" s="1"/>
  <c r="AC484" i="4"/>
  <c r="Z485" i="4" s="1"/>
  <c r="AA484" i="4"/>
  <c r="AB499" i="4"/>
  <c r="Y500" i="4" s="1"/>
  <c r="X483" i="4" l="1"/>
  <c r="AB500" i="4"/>
  <c r="Y501" i="4" s="1"/>
  <c r="K481" i="17"/>
  <c r="W484" i="4"/>
  <c r="J481" i="17" s="1"/>
  <c r="AC485" i="4"/>
  <c r="Z486" i="4" s="1"/>
  <c r="AA485" i="4"/>
  <c r="K482" i="17" l="1"/>
  <c r="W485" i="4"/>
  <c r="J482" i="17" s="1"/>
  <c r="AC486" i="4"/>
  <c r="Z487" i="4" s="1"/>
  <c r="AA486" i="4"/>
  <c r="X484" i="4"/>
  <c r="AB501" i="4"/>
  <c r="Y502" i="4" s="1"/>
  <c r="AC487" i="4" l="1"/>
  <c r="Z488" i="4" s="1"/>
  <c r="AA487" i="4"/>
  <c r="AB502" i="4"/>
  <c r="Y503" i="4" s="1"/>
  <c r="X485" i="4"/>
  <c r="K483" i="17"/>
  <c r="W486" i="4"/>
  <c r="J483" i="17" s="1"/>
  <c r="AB503" i="4" l="1"/>
  <c r="Y504" i="4" s="1"/>
  <c r="X486" i="4"/>
  <c r="K484" i="17"/>
  <c r="W487" i="4"/>
  <c r="J484" i="17" s="1"/>
  <c r="AC488" i="4"/>
  <c r="Z489" i="4" s="1"/>
  <c r="AA488" i="4"/>
  <c r="X487" i="4" l="1"/>
  <c r="K485" i="17"/>
  <c r="W488" i="4"/>
  <c r="J485" i="17" s="1"/>
  <c r="AB504" i="4"/>
  <c r="Y505" i="4" s="1"/>
  <c r="AC489" i="4"/>
  <c r="Z490" i="4" s="1"/>
  <c r="AA489" i="4"/>
  <c r="K486" i="17" l="1"/>
  <c r="W489" i="4"/>
  <c r="J486" i="17" s="1"/>
  <c r="AC490" i="4"/>
  <c r="AA490" i="4"/>
  <c r="X488" i="4"/>
  <c r="AB505" i="4"/>
  <c r="Y506" i="4" s="1"/>
  <c r="AB506" i="4" l="1"/>
  <c r="Y507" i="4" s="1"/>
  <c r="K487" i="17"/>
  <c r="W490" i="4"/>
  <c r="J487" i="17" s="1"/>
  <c r="Z491" i="4"/>
  <c r="X489" i="4"/>
  <c r="X490" i="4" l="1"/>
  <c r="AC491" i="4"/>
  <c r="AA491" i="4"/>
  <c r="AB507" i="4"/>
  <c r="Y508" i="4" s="1"/>
  <c r="AB508" i="4" l="1"/>
  <c r="Y509" i="4" s="1"/>
  <c r="K488" i="17"/>
  <c r="W491" i="4"/>
  <c r="J488" i="17" s="1"/>
  <c r="Z492" i="4"/>
  <c r="X491" i="4" l="1"/>
  <c r="AB509" i="4"/>
  <c r="Y510" i="4" s="1"/>
  <c r="AC492" i="4"/>
  <c r="Z493" i="4" s="1"/>
  <c r="AA492" i="4"/>
  <c r="AC493" i="4" l="1"/>
  <c r="Z494" i="4" s="1"/>
  <c r="AA493" i="4"/>
  <c r="AB510" i="4"/>
  <c r="Y511" i="4" s="1"/>
  <c r="K489" i="17"/>
  <c r="W492" i="4"/>
  <c r="J489" i="17" s="1"/>
  <c r="X492" i="4" l="1"/>
  <c r="K490" i="17"/>
  <c r="W493" i="4"/>
  <c r="J490" i="17" s="1"/>
  <c r="AC494" i="4"/>
  <c r="Z495" i="4" s="1"/>
  <c r="AA494" i="4"/>
  <c r="AB511" i="4"/>
  <c r="Y512" i="4" s="1"/>
  <c r="X493" i="4" l="1"/>
  <c r="AB512" i="4"/>
  <c r="Y513" i="4" s="1"/>
  <c r="K491" i="17"/>
  <c r="W494" i="4"/>
  <c r="J491" i="17" s="1"/>
  <c r="AC495" i="4"/>
  <c r="AA495" i="4"/>
  <c r="Z496" i="4" l="1"/>
  <c r="K492" i="17"/>
  <c r="W495" i="4"/>
  <c r="J492" i="17" s="1"/>
  <c r="AB513" i="4"/>
  <c r="Y514" i="4" s="1"/>
  <c r="X494" i="4"/>
  <c r="X495" i="4" l="1"/>
  <c r="AB514" i="4"/>
  <c r="Y515" i="4" s="1"/>
  <c r="AC496" i="4"/>
  <c r="Z497" i="4" s="1"/>
  <c r="AA496" i="4"/>
  <c r="K493" i="17" l="1"/>
  <c r="W496" i="4"/>
  <c r="J493" i="17" s="1"/>
  <c r="AB515" i="4"/>
  <c r="Y516" i="4" s="1"/>
  <c r="AC497" i="4"/>
  <c r="Z498" i="4" s="1"/>
  <c r="AA497" i="4"/>
  <c r="K494" i="17" l="1"/>
  <c r="W497" i="4"/>
  <c r="J494" i="17" s="1"/>
  <c r="AB516" i="4"/>
  <c r="Y517" i="4" s="1"/>
  <c r="AC498" i="4"/>
  <c r="Z499" i="4" s="1"/>
  <c r="AA498" i="4"/>
  <c r="X496" i="4"/>
  <c r="K495" i="17" l="1"/>
  <c r="W498" i="4"/>
  <c r="J495" i="17" s="1"/>
  <c r="AB517" i="4"/>
  <c r="Y518" i="4" s="1"/>
  <c r="AC499" i="4"/>
  <c r="Z500" i="4" s="1"/>
  <c r="AA499" i="4"/>
  <c r="X497" i="4"/>
  <c r="AB518" i="4" l="1"/>
  <c r="Y519" i="4" s="1"/>
  <c r="K496" i="17"/>
  <c r="W499" i="4"/>
  <c r="J496" i="17" s="1"/>
  <c r="AC500" i="4"/>
  <c r="Z501" i="4" s="1"/>
  <c r="AA500" i="4"/>
  <c r="X498" i="4"/>
  <c r="K497" i="17" l="1"/>
  <c r="W500" i="4"/>
  <c r="J497" i="17" s="1"/>
  <c r="AC501" i="4"/>
  <c r="Z502" i="4" s="1"/>
  <c r="AA501" i="4"/>
  <c r="X499" i="4"/>
  <c r="AB519" i="4"/>
  <c r="Y520" i="4" s="1"/>
  <c r="X500" i="4" l="1"/>
  <c r="AC502" i="4"/>
  <c r="Z503" i="4" s="1"/>
  <c r="AA502" i="4"/>
  <c r="AB520" i="4"/>
  <c r="Y521" i="4" s="1"/>
  <c r="K498" i="17"/>
  <c r="W501" i="4"/>
  <c r="J498" i="17" s="1"/>
  <c r="AB521" i="4" l="1"/>
  <c r="Y522" i="4" s="1"/>
  <c r="K499" i="17"/>
  <c r="W502" i="4"/>
  <c r="J499" i="17" s="1"/>
  <c r="AC503" i="4"/>
  <c r="Z504" i="4" s="1"/>
  <c r="AA503" i="4"/>
  <c r="X501" i="4"/>
  <c r="K500" i="17" l="1"/>
  <c r="W503" i="4"/>
  <c r="J500" i="17" s="1"/>
  <c r="AB522" i="4"/>
  <c r="Y523" i="4" s="1"/>
  <c r="AC504" i="4"/>
  <c r="Z505" i="4" s="1"/>
  <c r="AA504" i="4"/>
  <c r="X502" i="4"/>
  <c r="AB523" i="4" l="1"/>
  <c r="Y524" i="4" s="1"/>
  <c r="K501" i="17"/>
  <c r="W504" i="4"/>
  <c r="J501" i="17" s="1"/>
  <c r="AC505" i="4"/>
  <c r="Z506" i="4" s="1"/>
  <c r="AA505" i="4"/>
  <c r="X503" i="4"/>
  <c r="K502" i="17" l="1"/>
  <c r="W505" i="4"/>
  <c r="J502" i="17" s="1"/>
  <c r="AC506" i="4"/>
  <c r="Z507" i="4" s="1"/>
  <c r="AA506" i="4"/>
  <c r="X504" i="4"/>
  <c r="AB524" i="4"/>
  <c r="Y525" i="4" s="1"/>
  <c r="X505" i="4" l="1"/>
  <c r="AC507" i="4"/>
  <c r="Z508" i="4" s="1"/>
  <c r="AA507" i="4"/>
  <c r="AB525" i="4"/>
  <c r="Y526" i="4" s="1"/>
  <c r="K503" i="17"/>
  <c r="W506" i="4"/>
  <c r="J503" i="17" s="1"/>
  <c r="AB526" i="4" l="1"/>
  <c r="Y527" i="4" s="1"/>
  <c r="K504" i="17"/>
  <c r="W507" i="4"/>
  <c r="J504" i="17" s="1"/>
  <c r="AC508" i="4"/>
  <c r="Z509" i="4" s="1"/>
  <c r="AA508" i="4"/>
  <c r="X506" i="4"/>
  <c r="K505" i="17" l="1"/>
  <c r="W508" i="4"/>
  <c r="J505" i="17" s="1"/>
  <c r="AC509" i="4"/>
  <c r="Z510" i="4" s="1"/>
  <c r="AA509" i="4"/>
  <c r="X507" i="4"/>
  <c r="AB527" i="4"/>
  <c r="Y528" i="4" s="1"/>
  <c r="X508" i="4" l="1"/>
  <c r="AC510" i="4"/>
  <c r="Z511" i="4" s="1"/>
  <c r="AA510" i="4"/>
  <c r="AB528" i="4"/>
  <c r="Y529" i="4" s="1"/>
  <c r="K506" i="17"/>
  <c r="W509" i="4"/>
  <c r="J506" i="17" s="1"/>
  <c r="AB529" i="4" l="1"/>
  <c r="Y530" i="4" s="1"/>
  <c r="K507" i="17"/>
  <c r="W510" i="4"/>
  <c r="J507" i="17" s="1"/>
  <c r="AC511" i="4"/>
  <c r="Z512" i="4" s="1"/>
  <c r="AA511" i="4"/>
  <c r="X509" i="4"/>
  <c r="AC512" i="4" l="1"/>
  <c r="Z513" i="4" s="1"/>
  <c r="AA512" i="4"/>
  <c r="K508" i="17"/>
  <c r="W511" i="4"/>
  <c r="J508" i="17" s="1"/>
  <c r="X510" i="4"/>
  <c r="AB530" i="4"/>
  <c r="Y531" i="4" s="1"/>
  <c r="X511" i="4" l="1"/>
  <c r="AB531" i="4"/>
  <c r="Y532" i="4" s="1"/>
  <c r="K509" i="17"/>
  <c r="W512" i="4"/>
  <c r="J509" i="17" s="1"/>
  <c r="AC513" i="4"/>
  <c r="Z514" i="4" s="1"/>
  <c r="AA513" i="4"/>
  <c r="X512" i="4" l="1"/>
  <c r="K510" i="17"/>
  <c r="W513" i="4"/>
  <c r="J510" i="17" s="1"/>
  <c r="AC514" i="4"/>
  <c r="Z515" i="4" s="1"/>
  <c r="AA514" i="4"/>
  <c r="AB532" i="4"/>
  <c r="Y533" i="4" s="1"/>
  <c r="AC515" i="4" l="1"/>
  <c r="Z516" i="4" s="1"/>
  <c r="AA515" i="4"/>
  <c r="AB533" i="4"/>
  <c r="Y534" i="4" s="1"/>
  <c r="X513" i="4"/>
  <c r="K511" i="17"/>
  <c r="W514" i="4"/>
  <c r="J511" i="17" s="1"/>
  <c r="X514" i="4" l="1"/>
  <c r="AB534" i="4"/>
  <c r="Y535" i="4" s="1"/>
  <c r="K512" i="17"/>
  <c r="W515" i="4"/>
  <c r="J512" i="17" s="1"/>
  <c r="AC516" i="4"/>
  <c r="Z517" i="4" s="1"/>
  <c r="AA516" i="4"/>
  <c r="X515" i="4" l="1"/>
  <c r="K513" i="17"/>
  <c r="W516" i="4"/>
  <c r="J513" i="17" s="1"/>
  <c r="AB535" i="4"/>
  <c r="Y536" i="4" s="1"/>
  <c r="AC517" i="4"/>
  <c r="Z518" i="4" s="1"/>
  <c r="AA517" i="4"/>
  <c r="X516" i="4" l="1"/>
  <c r="AB536" i="4"/>
  <c r="Y537" i="4" s="1"/>
  <c r="K514" i="17"/>
  <c r="W517" i="4"/>
  <c r="J514" i="17" s="1"/>
  <c r="AC518" i="4"/>
  <c r="Z519" i="4" s="1"/>
  <c r="AA518" i="4"/>
  <c r="X517" i="4" l="1"/>
  <c r="AC519" i="4"/>
  <c r="Z520" i="4" s="1"/>
  <c r="AA519" i="4"/>
  <c r="K515" i="17"/>
  <c r="W518" i="4"/>
  <c r="J515" i="17" s="1"/>
  <c r="AB537" i="4"/>
  <c r="Y538" i="4" s="1"/>
  <c r="X518" i="4" l="1"/>
  <c r="AB538" i="4"/>
  <c r="Y539" i="4" s="1"/>
  <c r="K516" i="17"/>
  <c r="W519" i="4"/>
  <c r="J516" i="17" s="1"/>
  <c r="AC520" i="4"/>
  <c r="Z521" i="4" s="1"/>
  <c r="AA520" i="4"/>
  <c r="X519" i="4" l="1"/>
  <c r="AC521" i="4"/>
  <c r="Z522" i="4" s="1"/>
  <c r="AA521" i="4"/>
  <c r="K517" i="17"/>
  <c r="W520" i="4"/>
  <c r="J517" i="17" s="1"/>
  <c r="AB539" i="4"/>
  <c r="Y540" i="4" s="1"/>
  <c r="X520" i="4" l="1"/>
  <c r="AB540" i="4"/>
  <c r="Y541" i="4" s="1"/>
  <c r="K518" i="17"/>
  <c r="W521" i="4"/>
  <c r="J518" i="17" s="1"/>
  <c r="AC522" i="4"/>
  <c r="Z523" i="4" s="1"/>
  <c r="AA522" i="4"/>
  <c r="X521" i="4" l="1"/>
  <c r="AC523" i="4"/>
  <c r="Z524" i="4" s="1"/>
  <c r="AA523" i="4"/>
  <c r="K519" i="17"/>
  <c r="W522" i="4"/>
  <c r="J519" i="17" s="1"/>
  <c r="AB541" i="4"/>
  <c r="Y542" i="4" s="1"/>
  <c r="X522" i="4" l="1"/>
  <c r="AB542" i="4"/>
  <c r="Y543" i="4" s="1"/>
  <c r="K520" i="17"/>
  <c r="W523" i="4"/>
  <c r="J520" i="17" s="1"/>
  <c r="AC524" i="4"/>
  <c r="Z525" i="4" s="1"/>
  <c r="AA524" i="4"/>
  <c r="X523" i="4" l="1"/>
  <c r="K521" i="17"/>
  <c r="W524" i="4"/>
  <c r="J521" i="17" s="1"/>
  <c r="AB543" i="4"/>
  <c r="Y544" i="4" s="1"/>
  <c r="AC525" i="4"/>
  <c r="Z526" i="4" s="1"/>
  <c r="AA525" i="4"/>
  <c r="K522" i="17" l="1"/>
  <c r="W525" i="4"/>
  <c r="J522" i="17" s="1"/>
  <c r="X524" i="4"/>
  <c r="AB544" i="4"/>
  <c r="Y545" i="4" s="1"/>
  <c r="AC526" i="4"/>
  <c r="Z527" i="4" s="1"/>
  <c r="AA526" i="4"/>
  <c r="K523" i="17" l="1"/>
  <c r="W526" i="4"/>
  <c r="J523" i="17" s="1"/>
  <c r="AB545" i="4"/>
  <c r="Y546" i="4" s="1"/>
  <c r="AC527" i="4"/>
  <c r="Z528" i="4" s="1"/>
  <c r="AA527" i="4"/>
  <c r="X525" i="4"/>
  <c r="AC528" i="4" l="1"/>
  <c r="Z529" i="4" s="1"/>
  <c r="AA528" i="4"/>
  <c r="X526" i="4"/>
  <c r="K524" i="17"/>
  <c r="W527" i="4"/>
  <c r="J524" i="17" s="1"/>
  <c r="AB546" i="4"/>
  <c r="Y547" i="4" s="1"/>
  <c r="AB547" i="4" l="1"/>
  <c r="Y548" i="4" s="1"/>
  <c r="K525" i="17"/>
  <c r="W528" i="4"/>
  <c r="J525" i="17" s="1"/>
  <c r="AC529" i="4"/>
  <c r="Z530" i="4" s="1"/>
  <c r="AA529" i="4"/>
  <c r="X527" i="4"/>
  <c r="K526" i="17" l="1"/>
  <c r="W529" i="4"/>
  <c r="J526" i="17" s="1"/>
  <c r="AB548" i="4"/>
  <c r="Y549" i="4" s="1"/>
  <c r="AC530" i="4"/>
  <c r="Z531" i="4" s="1"/>
  <c r="AA530" i="4"/>
  <c r="X528" i="4"/>
  <c r="AB549" i="4" l="1"/>
  <c r="Y550" i="4" s="1"/>
  <c r="K527" i="17"/>
  <c r="W530" i="4"/>
  <c r="J527" i="17" s="1"/>
  <c r="AC531" i="4"/>
  <c r="Z532" i="4" s="1"/>
  <c r="AA531" i="4"/>
  <c r="X529" i="4"/>
  <c r="K528" i="17" l="1"/>
  <c r="W531" i="4"/>
  <c r="J528" i="17" s="1"/>
  <c r="AB550" i="4"/>
  <c r="Y551" i="4" s="1"/>
  <c r="AC532" i="4"/>
  <c r="Z533" i="4" s="1"/>
  <c r="AA532" i="4"/>
  <c r="X530" i="4"/>
  <c r="AB551" i="4" l="1"/>
  <c r="Y552" i="4" s="1"/>
  <c r="K529" i="17"/>
  <c r="W532" i="4"/>
  <c r="J529" i="17" s="1"/>
  <c r="AC533" i="4"/>
  <c r="Z534" i="4" s="1"/>
  <c r="AA533" i="4"/>
  <c r="X531" i="4"/>
  <c r="K530" i="17" l="1"/>
  <c r="W533" i="4"/>
  <c r="J530" i="17" s="1"/>
  <c r="AB552" i="4"/>
  <c r="Y553" i="4" s="1"/>
  <c r="AC534" i="4"/>
  <c r="Z535" i="4" s="1"/>
  <c r="AA534" i="4"/>
  <c r="X532" i="4"/>
  <c r="AB553" i="4" l="1"/>
  <c r="Y554" i="4" s="1"/>
  <c r="K531" i="17"/>
  <c r="W534" i="4"/>
  <c r="J531" i="17" s="1"/>
  <c r="AC535" i="4"/>
  <c r="Z536" i="4" s="1"/>
  <c r="AA535" i="4"/>
  <c r="X533" i="4"/>
  <c r="K532" i="17" l="1"/>
  <c r="W535" i="4"/>
  <c r="J532" i="17" s="1"/>
  <c r="AB554" i="4"/>
  <c r="Y555" i="4" s="1"/>
  <c r="AC536" i="4"/>
  <c r="Z537" i="4" s="1"/>
  <c r="AA536" i="4"/>
  <c r="X534" i="4"/>
  <c r="AB555" i="4" l="1"/>
  <c r="Y556" i="4" s="1"/>
  <c r="K533" i="17"/>
  <c r="W536" i="4"/>
  <c r="J533" i="17" s="1"/>
  <c r="AC537" i="4"/>
  <c r="Z538" i="4" s="1"/>
  <c r="AA537" i="4"/>
  <c r="X535" i="4"/>
  <c r="X536" i="4" l="1"/>
  <c r="AC538" i="4"/>
  <c r="Z539" i="4" s="1"/>
  <c r="AA538" i="4"/>
  <c r="K534" i="17"/>
  <c r="W537" i="4"/>
  <c r="J534" i="17" s="1"/>
  <c r="AB556" i="4"/>
  <c r="Y557" i="4" s="1"/>
  <c r="X537" i="4" l="1"/>
  <c r="AB557" i="4"/>
  <c r="Y558" i="4" s="1"/>
  <c r="K535" i="17"/>
  <c r="W538" i="4"/>
  <c r="J535" i="17" s="1"/>
  <c r="AC539" i="4"/>
  <c r="Z540" i="4" s="1"/>
  <c r="AA539" i="4"/>
  <c r="X538" i="4" l="1"/>
  <c r="AC540" i="4"/>
  <c r="Z541" i="4" s="1"/>
  <c r="AA540" i="4"/>
  <c r="K536" i="17"/>
  <c r="W539" i="4"/>
  <c r="J536" i="17" s="1"/>
  <c r="AB558" i="4"/>
  <c r="Y559" i="4" s="1"/>
  <c r="X539" i="4" l="1"/>
  <c r="AB559" i="4"/>
  <c r="Y560" i="4" s="1"/>
  <c r="K537" i="17"/>
  <c r="W540" i="4"/>
  <c r="J537" i="17" s="1"/>
  <c r="AC541" i="4"/>
  <c r="Z542" i="4" s="1"/>
  <c r="AA541" i="4"/>
  <c r="X540" i="4" l="1"/>
  <c r="AC542" i="4"/>
  <c r="Z543" i="4" s="1"/>
  <c r="AA542" i="4"/>
  <c r="K538" i="17"/>
  <c r="W541" i="4"/>
  <c r="J538" i="17" s="1"/>
  <c r="AB560" i="4"/>
  <c r="Y561" i="4" s="1"/>
  <c r="X541" i="4" l="1"/>
  <c r="AB561" i="4"/>
  <c r="Y562" i="4" s="1"/>
  <c r="K539" i="17"/>
  <c r="W542" i="4"/>
  <c r="J539" i="17" s="1"/>
  <c r="AC543" i="4"/>
  <c r="Z544" i="4" s="1"/>
  <c r="AA543" i="4"/>
  <c r="X542" i="4" l="1"/>
  <c r="AC544" i="4"/>
  <c r="Z545" i="4" s="1"/>
  <c r="AA544" i="4"/>
  <c r="K540" i="17"/>
  <c r="W543" i="4"/>
  <c r="J540" i="17" s="1"/>
  <c r="AB562" i="4"/>
  <c r="Y563" i="4" s="1"/>
  <c r="X543" i="4" l="1"/>
  <c r="AB563" i="4"/>
  <c r="Y564" i="4" s="1"/>
  <c r="K541" i="17"/>
  <c r="W544" i="4"/>
  <c r="J541" i="17" s="1"/>
  <c r="AC545" i="4"/>
  <c r="Z546" i="4" s="1"/>
  <c r="AA545" i="4"/>
  <c r="X544" i="4" l="1"/>
  <c r="K542" i="17"/>
  <c r="W545" i="4"/>
  <c r="J542" i="17" s="1"/>
  <c r="AC546" i="4"/>
  <c r="Z547" i="4" s="1"/>
  <c r="AA546" i="4"/>
  <c r="AB564" i="4"/>
  <c r="Y565" i="4" s="1"/>
  <c r="AC547" i="4" l="1"/>
  <c r="Z548" i="4" s="1"/>
  <c r="AA547" i="4"/>
  <c r="AB565" i="4"/>
  <c r="Y566" i="4" s="1"/>
  <c r="X545" i="4"/>
  <c r="K543" i="17"/>
  <c r="W546" i="4"/>
  <c r="J543" i="17" s="1"/>
  <c r="AB566" i="4" l="1"/>
  <c r="Y567" i="4" s="1"/>
  <c r="K544" i="17"/>
  <c r="W547" i="4"/>
  <c r="J544" i="17" s="1"/>
  <c r="X546" i="4"/>
  <c r="AC548" i="4"/>
  <c r="Z549" i="4" s="1"/>
  <c r="AA548" i="4"/>
  <c r="X547" i="4" l="1"/>
  <c r="K545" i="17"/>
  <c r="W548" i="4"/>
  <c r="J545" i="17" s="1"/>
  <c r="AC549" i="4"/>
  <c r="Z550" i="4" s="1"/>
  <c r="AA549" i="4"/>
  <c r="AB567" i="4"/>
  <c r="Y568" i="4" s="1"/>
  <c r="AC550" i="4" l="1"/>
  <c r="Z551" i="4" s="1"/>
  <c r="AA550" i="4"/>
  <c r="AB568" i="4"/>
  <c r="Y569" i="4" s="1"/>
  <c r="X548" i="4"/>
  <c r="K546" i="17"/>
  <c r="W549" i="4"/>
  <c r="J546" i="17" s="1"/>
  <c r="AB569" i="4" l="1"/>
  <c r="Y570" i="4" s="1"/>
  <c r="K547" i="17"/>
  <c r="W550" i="4"/>
  <c r="J547" i="17" s="1"/>
  <c r="X549" i="4"/>
  <c r="AC551" i="4"/>
  <c r="Z552" i="4" s="1"/>
  <c r="AA551" i="4"/>
  <c r="X550" i="4" l="1"/>
  <c r="K548" i="17"/>
  <c r="W551" i="4"/>
  <c r="J548" i="17" s="1"/>
  <c r="AC552" i="4"/>
  <c r="Z553" i="4" s="1"/>
  <c r="AA552" i="4"/>
  <c r="AB570" i="4"/>
  <c r="Y571" i="4" s="1"/>
  <c r="AC553" i="4" l="1"/>
  <c r="Z554" i="4" s="1"/>
  <c r="AA553" i="4"/>
  <c r="AB571" i="4"/>
  <c r="Y572" i="4" s="1"/>
  <c r="X551" i="4"/>
  <c r="K549" i="17"/>
  <c r="W552" i="4"/>
  <c r="J549" i="17" s="1"/>
  <c r="X552" i="4" l="1"/>
  <c r="K550" i="17"/>
  <c r="W553" i="4"/>
  <c r="J550" i="17" s="1"/>
  <c r="AB572" i="4"/>
  <c r="Y573" i="4" s="1"/>
  <c r="AC554" i="4"/>
  <c r="Z555" i="4" s="1"/>
  <c r="AA554" i="4"/>
  <c r="AC555" i="4" l="1"/>
  <c r="Z556" i="4" s="1"/>
  <c r="AA555" i="4"/>
  <c r="X553" i="4"/>
  <c r="K551" i="17"/>
  <c r="W554" i="4"/>
  <c r="J551" i="17" s="1"/>
  <c r="AB573" i="4"/>
  <c r="Y574" i="4" s="1"/>
  <c r="X554" i="4" l="1"/>
  <c r="K552" i="17"/>
  <c r="W555" i="4"/>
  <c r="J552" i="17" s="1"/>
  <c r="AC556" i="4"/>
  <c r="Z557" i="4" s="1"/>
  <c r="AA556" i="4"/>
  <c r="AB574" i="4"/>
  <c r="Y575" i="4" s="1"/>
  <c r="AB575" i="4" l="1"/>
  <c r="Y576" i="4" s="1"/>
  <c r="K553" i="17"/>
  <c r="W556" i="4"/>
  <c r="J553" i="17" s="1"/>
  <c r="X555" i="4"/>
  <c r="AC557" i="4"/>
  <c r="Z558" i="4" s="1"/>
  <c r="AA557" i="4"/>
  <c r="X556" i="4" l="1"/>
  <c r="AC558" i="4"/>
  <c r="Z559" i="4" s="1"/>
  <c r="AA558" i="4"/>
  <c r="AB576" i="4"/>
  <c r="Y577" i="4" s="1"/>
  <c r="K554" i="17"/>
  <c r="W557" i="4"/>
  <c r="J554" i="17" s="1"/>
  <c r="K555" i="17" l="1"/>
  <c r="W558" i="4"/>
  <c r="J555" i="17" s="1"/>
  <c r="X557" i="4"/>
  <c r="AC559" i="4"/>
  <c r="AA559" i="4"/>
  <c r="AB577" i="4"/>
  <c r="Y578" i="4" s="1"/>
  <c r="AB578" i="4" l="1"/>
  <c r="Y579" i="4" s="1"/>
  <c r="K556" i="17"/>
  <c r="W559" i="4"/>
  <c r="J556" i="17" s="1"/>
  <c r="X558" i="4"/>
  <c r="Z560" i="4"/>
  <c r="AC560" i="4" l="1"/>
  <c r="Z561" i="4" s="1"/>
  <c r="AA560" i="4"/>
  <c r="X559" i="4"/>
  <c r="AB579" i="4"/>
  <c r="Y580" i="4" s="1"/>
  <c r="K557" i="17" l="1"/>
  <c r="W560" i="4"/>
  <c r="J557" i="17" s="1"/>
  <c r="AC561" i="4"/>
  <c r="Z562" i="4" s="1"/>
  <c r="AA561" i="4"/>
  <c r="AB580" i="4"/>
  <c r="Y581" i="4" s="1"/>
  <c r="AC562" i="4" l="1"/>
  <c r="Z563" i="4" s="1"/>
  <c r="AA562" i="4"/>
  <c r="X560" i="4"/>
  <c r="AB581" i="4"/>
  <c r="Y582" i="4" s="1"/>
  <c r="K558" i="17"/>
  <c r="W561" i="4"/>
  <c r="J558" i="17" s="1"/>
  <c r="AB582" i="4" l="1"/>
  <c r="Y583" i="4" s="1"/>
  <c r="K559" i="17"/>
  <c r="W562" i="4"/>
  <c r="J559" i="17" s="1"/>
  <c r="AC563" i="4"/>
  <c r="Z564" i="4" s="1"/>
  <c r="AA563" i="4"/>
  <c r="X561" i="4"/>
  <c r="AC564" i="4" l="1"/>
  <c r="Z565" i="4" s="1"/>
  <c r="AA564" i="4"/>
  <c r="K560" i="17"/>
  <c r="W563" i="4"/>
  <c r="J560" i="17" s="1"/>
  <c r="X562" i="4"/>
  <c r="AB583" i="4"/>
  <c r="Y584" i="4" s="1"/>
  <c r="X563" i="4" l="1"/>
  <c r="AB584" i="4"/>
  <c r="Y585" i="4" s="1"/>
  <c r="K561" i="17"/>
  <c r="W564" i="4"/>
  <c r="J561" i="17" s="1"/>
  <c r="AC565" i="4"/>
  <c r="Z566" i="4" s="1"/>
  <c r="AA565" i="4"/>
  <c r="X564" i="4" l="1"/>
  <c r="K562" i="17"/>
  <c r="W565" i="4"/>
  <c r="J562" i="17" s="1"/>
  <c r="AB585" i="4"/>
  <c r="Y586" i="4" s="1"/>
  <c r="AC566" i="4"/>
  <c r="Z567" i="4" s="1"/>
  <c r="AA566" i="4"/>
  <c r="K563" i="17" l="1"/>
  <c r="W566" i="4"/>
  <c r="J563" i="17" s="1"/>
  <c r="X565" i="4"/>
  <c r="AB586" i="4"/>
  <c r="Y587" i="4" s="1"/>
  <c r="AC567" i="4"/>
  <c r="Z568" i="4" s="1"/>
  <c r="AA567" i="4"/>
  <c r="K564" i="17" l="1"/>
  <c r="W567" i="4"/>
  <c r="J564" i="17" s="1"/>
  <c r="AB587" i="4"/>
  <c r="Y588" i="4" s="1"/>
  <c r="AC568" i="4"/>
  <c r="Z569" i="4" s="1"/>
  <c r="AA568" i="4"/>
  <c r="X566" i="4"/>
  <c r="AC569" i="4" l="1"/>
  <c r="Z570" i="4" s="1"/>
  <c r="AA569" i="4"/>
  <c r="X567" i="4"/>
  <c r="AB588" i="4"/>
  <c r="Y589" i="4" s="1"/>
  <c r="K565" i="17"/>
  <c r="W568" i="4"/>
  <c r="J565" i="17" s="1"/>
  <c r="K566" i="17" l="1"/>
  <c r="W569" i="4"/>
  <c r="J566" i="17" s="1"/>
  <c r="AC570" i="4"/>
  <c r="Z571" i="4" s="1"/>
  <c r="AA570" i="4"/>
  <c r="AB589" i="4"/>
  <c r="Y590" i="4" s="1"/>
  <c r="X568" i="4"/>
  <c r="AC571" i="4" l="1"/>
  <c r="Z572" i="4" s="1"/>
  <c r="AA571" i="4"/>
  <c r="AB590" i="4"/>
  <c r="Y591" i="4" s="1"/>
  <c r="X569" i="4"/>
  <c r="K567" i="17"/>
  <c r="W570" i="4"/>
  <c r="J567" i="17" s="1"/>
  <c r="X570" i="4" l="1"/>
  <c r="K568" i="17"/>
  <c r="W571" i="4"/>
  <c r="J568" i="17" s="1"/>
  <c r="AC572" i="4"/>
  <c r="Z573" i="4" s="1"/>
  <c r="AA572" i="4"/>
  <c r="AB591" i="4"/>
  <c r="Y592" i="4" s="1"/>
  <c r="X571" i="4" l="1"/>
  <c r="AB592" i="4"/>
  <c r="Y593" i="4" s="1"/>
  <c r="K569" i="17"/>
  <c r="W572" i="4"/>
  <c r="J569" i="17" s="1"/>
  <c r="AC573" i="4"/>
  <c r="Z574" i="4" s="1"/>
  <c r="AA573" i="4"/>
  <c r="X572" i="4" l="1"/>
  <c r="K570" i="17"/>
  <c r="W573" i="4"/>
  <c r="J570" i="17" s="1"/>
  <c r="AB593" i="4"/>
  <c r="Y594" i="4" s="1"/>
  <c r="AC574" i="4"/>
  <c r="Z575" i="4" s="1"/>
  <c r="AA574" i="4"/>
  <c r="AC575" i="4" l="1"/>
  <c r="Z576" i="4" s="1"/>
  <c r="AA575" i="4"/>
  <c r="K571" i="17"/>
  <c r="W574" i="4"/>
  <c r="J571" i="17" s="1"/>
  <c r="AB594" i="4"/>
  <c r="Y595" i="4" s="1"/>
  <c r="X573" i="4"/>
  <c r="X574" i="4" l="1"/>
  <c r="AB595" i="4"/>
  <c r="Y596" i="4" s="1"/>
  <c r="K572" i="17"/>
  <c r="W575" i="4"/>
  <c r="J572" i="17" s="1"/>
  <c r="AC576" i="4"/>
  <c r="Z577" i="4" s="1"/>
  <c r="AA576" i="4"/>
  <c r="X575" i="4" l="1"/>
  <c r="K573" i="17"/>
  <c r="W576" i="4"/>
  <c r="J573" i="17" s="1"/>
  <c r="AC577" i="4"/>
  <c r="Z578" i="4" s="1"/>
  <c r="AA577" i="4"/>
  <c r="AB596" i="4"/>
  <c r="Y597" i="4" s="1"/>
  <c r="AC578" i="4" l="1"/>
  <c r="Z579" i="4" s="1"/>
  <c r="AA578" i="4"/>
  <c r="AB597" i="4"/>
  <c r="Y598" i="4" s="1"/>
  <c r="X576" i="4"/>
  <c r="K574" i="17"/>
  <c r="W577" i="4"/>
  <c r="J574" i="17" s="1"/>
  <c r="AB598" i="4" l="1"/>
  <c r="Y599" i="4" s="1"/>
  <c r="K575" i="17"/>
  <c r="W578" i="4"/>
  <c r="J575" i="17" s="1"/>
  <c r="X577" i="4"/>
  <c r="AC579" i="4"/>
  <c r="Z580" i="4" s="1"/>
  <c r="AA579" i="4"/>
  <c r="X578" i="4" l="1"/>
  <c r="AC580" i="4"/>
  <c r="Z581" i="4" s="1"/>
  <c r="AA580" i="4"/>
  <c r="K576" i="17"/>
  <c r="W579" i="4"/>
  <c r="J576" i="17" s="1"/>
  <c r="AB599" i="4"/>
  <c r="Y600" i="4" s="1"/>
  <c r="X579" i="4" l="1"/>
  <c r="AB600" i="4"/>
  <c r="Y601" i="4" s="1"/>
  <c r="K577" i="17"/>
  <c r="W580" i="4"/>
  <c r="J577" i="17" s="1"/>
  <c r="AC581" i="4"/>
  <c r="Z582" i="4" s="1"/>
  <c r="AA581" i="4"/>
  <c r="X580" i="4" l="1"/>
  <c r="AC582" i="4"/>
  <c r="Z583" i="4" s="1"/>
  <c r="AA582" i="4"/>
  <c r="K578" i="17"/>
  <c r="W581" i="4"/>
  <c r="J578" i="17" s="1"/>
  <c r="AB601" i="4"/>
  <c r="Y602" i="4" s="1"/>
  <c r="X581" i="4" l="1"/>
  <c r="AB602" i="4"/>
  <c r="Y603" i="4" s="1"/>
  <c r="K579" i="17"/>
  <c r="W582" i="4"/>
  <c r="J579" i="17" s="1"/>
  <c r="AC583" i="4"/>
  <c r="Z584" i="4" s="1"/>
  <c r="AA583" i="4"/>
  <c r="X582" i="4" l="1"/>
  <c r="AC584" i="4"/>
  <c r="Z585" i="4" s="1"/>
  <c r="AA584" i="4"/>
  <c r="K580" i="17"/>
  <c r="W583" i="4"/>
  <c r="J580" i="17" s="1"/>
  <c r="AB603" i="4"/>
  <c r="Y604" i="4" s="1"/>
  <c r="X583" i="4" l="1"/>
  <c r="AB604" i="4"/>
  <c r="Y605" i="4" s="1"/>
  <c r="K581" i="17"/>
  <c r="W584" i="4"/>
  <c r="J581" i="17" s="1"/>
  <c r="AC585" i="4"/>
  <c r="Z586" i="4" s="1"/>
  <c r="AA585" i="4"/>
  <c r="X584" i="4" l="1"/>
  <c r="K582" i="17"/>
  <c r="W585" i="4"/>
  <c r="J582" i="17" s="1"/>
  <c r="AC586" i="4"/>
  <c r="Z587" i="4" s="1"/>
  <c r="AA586" i="4"/>
  <c r="AB605" i="4"/>
  <c r="Y606" i="4" s="1"/>
  <c r="AC587" i="4" l="1"/>
  <c r="Z588" i="4" s="1"/>
  <c r="AA587" i="4"/>
  <c r="AB606" i="4"/>
  <c r="Y607" i="4" s="1"/>
  <c r="X585" i="4"/>
  <c r="K583" i="17"/>
  <c r="W586" i="4"/>
  <c r="J583" i="17" s="1"/>
  <c r="X586" i="4" l="1"/>
  <c r="K584" i="17"/>
  <c r="W587" i="4"/>
  <c r="J584" i="17" s="1"/>
  <c r="AB607" i="4"/>
  <c r="Y608" i="4" s="1"/>
  <c r="AC588" i="4"/>
  <c r="Z589" i="4" s="1"/>
  <c r="AA588" i="4"/>
  <c r="K585" i="17" l="1"/>
  <c r="W588" i="4"/>
  <c r="J585" i="17" s="1"/>
  <c r="AB608" i="4"/>
  <c r="Y609" i="4" s="1"/>
  <c r="AC589" i="4"/>
  <c r="Z590" i="4" s="1"/>
  <c r="AA589" i="4"/>
  <c r="X587" i="4"/>
  <c r="AC590" i="4" l="1"/>
  <c r="Z591" i="4" s="1"/>
  <c r="AA590" i="4"/>
  <c r="X588" i="4"/>
  <c r="AB609" i="4"/>
  <c r="Y610" i="4" s="1"/>
  <c r="K586" i="17"/>
  <c r="W589" i="4"/>
  <c r="J586" i="17" s="1"/>
  <c r="K587" i="17" l="1"/>
  <c r="W590" i="4"/>
  <c r="J587" i="17" s="1"/>
  <c r="AC591" i="4"/>
  <c r="Z592" i="4" s="1"/>
  <c r="AA591" i="4"/>
  <c r="X589" i="4"/>
  <c r="AB610" i="4"/>
  <c r="Y611" i="4" s="1"/>
  <c r="AC592" i="4" l="1"/>
  <c r="Z593" i="4" s="1"/>
  <c r="AA592" i="4"/>
  <c r="AB611" i="4"/>
  <c r="Y612" i="4" s="1"/>
  <c r="X590" i="4"/>
  <c r="K588" i="17"/>
  <c r="W591" i="4"/>
  <c r="J588" i="17" s="1"/>
  <c r="X591" i="4" l="1"/>
  <c r="AB612" i="4"/>
  <c r="Y613" i="4" s="1"/>
  <c r="K589" i="17"/>
  <c r="W592" i="4"/>
  <c r="J589" i="17" s="1"/>
  <c r="AC593" i="4"/>
  <c r="Z594" i="4" s="1"/>
  <c r="AA593" i="4"/>
  <c r="X592" i="4" l="1"/>
  <c r="K590" i="17"/>
  <c r="W593" i="4"/>
  <c r="J590" i="17" s="1"/>
  <c r="AC594" i="4"/>
  <c r="Z595" i="4" s="1"/>
  <c r="AA594" i="4"/>
  <c r="AB613" i="4"/>
  <c r="Y614" i="4" s="1"/>
  <c r="AC595" i="4" l="1"/>
  <c r="Z596" i="4" s="1"/>
  <c r="AA595" i="4"/>
  <c r="AB614" i="4"/>
  <c r="Y615" i="4" s="1"/>
  <c r="X593" i="4"/>
  <c r="K591" i="17"/>
  <c r="W594" i="4"/>
  <c r="J591" i="17" s="1"/>
  <c r="X594" i="4" l="1"/>
  <c r="K592" i="17"/>
  <c r="W595" i="4"/>
  <c r="J592" i="17" s="1"/>
  <c r="AC596" i="4"/>
  <c r="Z597" i="4" s="1"/>
  <c r="AA596" i="4"/>
  <c r="AB615" i="4"/>
  <c r="Y616" i="4" s="1"/>
  <c r="X595" i="4" l="1"/>
  <c r="AB616" i="4"/>
  <c r="Y617" i="4" s="1"/>
  <c r="K593" i="17"/>
  <c r="W596" i="4"/>
  <c r="J593" i="17" s="1"/>
  <c r="AC597" i="4"/>
  <c r="Z598" i="4" s="1"/>
  <c r="AA597" i="4"/>
  <c r="AC598" i="4" l="1"/>
  <c r="Z599" i="4"/>
  <c r="AA598" i="4"/>
  <c r="AB617" i="4"/>
  <c r="Y618" i="4" s="1"/>
  <c r="X596" i="4"/>
  <c r="K594" i="17"/>
  <c r="W597" i="4"/>
  <c r="J594" i="17" s="1"/>
  <c r="X597" i="4" l="1"/>
  <c r="AB618" i="4"/>
  <c r="Y619" i="4" s="1"/>
  <c r="K595" i="17"/>
  <c r="W598" i="4"/>
  <c r="J595" i="17" s="1"/>
  <c r="AC599" i="4"/>
  <c r="Z600" i="4" s="1"/>
  <c r="AA599" i="4"/>
  <c r="X598" i="4" l="1"/>
  <c r="AC600" i="4"/>
  <c r="Z601" i="4" s="1"/>
  <c r="AA600" i="4"/>
  <c r="K596" i="17"/>
  <c r="W599" i="4"/>
  <c r="J596" i="17" s="1"/>
  <c r="AB619" i="4"/>
  <c r="Y620" i="4" s="1"/>
  <c r="X599" i="4" l="1"/>
  <c r="AB620" i="4"/>
  <c r="Y621" i="4" s="1"/>
  <c r="K597" i="17"/>
  <c r="W600" i="4"/>
  <c r="J597" i="17" s="1"/>
  <c r="AC601" i="4"/>
  <c r="Z602" i="4" s="1"/>
  <c r="AA601" i="4"/>
  <c r="X600" i="4" l="1"/>
  <c r="K598" i="17"/>
  <c r="W601" i="4"/>
  <c r="J598" i="17" s="1"/>
  <c r="AC602" i="4"/>
  <c r="Z603" i="4" s="1"/>
  <c r="AA602" i="4"/>
  <c r="AB621" i="4"/>
  <c r="Y622" i="4" s="1"/>
  <c r="AC603" i="4" l="1"/>
  <c r="Z604" i="4" s="1"/>
  <c r="AA603" i="4"/>
  <c r="AB622" i="4"/>
  <c r="Y623" i="4" s="1"/>
  <c r="X601" i="4"/>
  <c r="K599" i="17"/>
  <c r="W602" i="4"/>
  <c r="J599" i="17" s="1"/>
  <c r="X602" i="4" l="1"/>
  <c r="AB623" i="4"/>
  <c r="Y624" i="4" s="1"/>
  <c r="K600" i="17"/>
  <c r="W603" i="4"/>
  <c r="J600" i="17" s="1"/>
  <c r="AC604" i="4"/>
  <c r="Z605" i="4" s="1"/>
  <c r="AA604" i="4"/>
  <c r="X603" i="4" l="1"/>
  <c r="AC605" i="4"/>
  <c r="Z606" i="4" s="1"/>
  <c r="AA605" i="4"/>
  <c r="K601" i="17"/>
  <c r="W604" i="4"/>
  <c r="J601" i="17" s="1"/>
  <c r="AB624" i="4"/>
  <c r="Y625" i="4" s="1"/>
  <c r="X604" i="4" l="1"/>
  <c r="AB625" i="4"/>
  <c r="Y626" i="4" s="1"/>
  <c r="K602" i="17"/>
  <c r="W605" i="4"/>
  <c r="J602" i="17" s="1"/>
  <c r="AC606" i="4"/>
  <c r="Z607" i="4" s="1"/>
  <c r="AA606" i="4"/>
  <c r="X605" i="4" l="1"/>
  <c r="K603" i="17"/>
  <c r="W606" i="4"/>
  <c r="J603" i="17" s="1"/>
  <c r="AC607" i="4"/>
  <c r="Z608" i="4" s="1"/>
  <c r="AA607" i="4"/>
  <c r="AB626" i="4"/>
  <c r="Y627" i="4" s="1"/>
  <c r="AC608" i="4" l="1"/>
  <c r="Z609" i="4" s="1"/>
  <c r="AA608" i="4"/>
  <c r="AB627" i="4"/>
  <c r="Y628" i="4" s="1"/>
  <c r="X606" i="4"/>
  <c r="K604" i="17"/>
  <c r="W607" i="4"/>
  <c r="J604" i="17" s="1"/>
  <c r="K605" i="17" l="1"/>
  <c r="W608" i="4"/>
  <c r="J605" i="17" s="1"/>
  <c r="X607" i="4"/>
  <c r="AC609" i="4"/>
  <c r="AA609" i="4"/>
  <c r="AB628" i="4"/>
  <c r="Y629" i="4" s="1"/>
  <c r="X608" i="4" l="1"/>
  <c r="Z610" i="4"/>
  <c r="AB629" i="4"/>
  <c r="Y630" i="4" s="1"/>
  <c r="K606" i="17"/>
  <c r="W609" i="4"/>
  <c r="J606" i="17" s="1"/>
  <c r="AB630" i="4" l="1"/>
  <c r="Y631" i="4" s="1"/>
  <c r="X609" i="4"/>
  <c r="AC610" i="4"/>
  <c r="AA610" i="4"/>
  <c r="Z611" i="4" l="1"/>
  <c r="K607" i="17"/>
  <c r="W610" i="4"/>
  <c r="J607" i="17" s="1"/>
  <c r="AB631" i="4"/>
  <c r="Y632" i="4" s="1"/>
  <c r="X610" i="4" l="1"/>
  <c r="AB632" i="4"/>
  <c r="Y633" i="4" s="1"/>
  <c r="AC611" i="4"/>
  <c r="AA611" i="4"/>
  <c r="K608" i="17" l="1"/>
  <c r="W611" i="4"/>
  <c r="J608" i="17" s="1"/>
  <c r="Z612" i="4"/>
  <c r="AB633" i="4"/>
  <c r="Y634" i="4" s="1"/>
  <c r="X611" i="4" l="1"/>
  <c r="AC612" i="4"/>
  <c r="AA612" i="4"/>
  <c r="AB634" i="4"/>
  <c r="Y635" i="4" s="1"/>
  <c r="AB635" i="4" l="1"/>
  <c r="Y636" i="4" s="1"/>
  <c r="K609" i="17"/>
  <c r="W612" i="4"/>
  <c r="J609" i="17" s="1"/>
  <c r="Z613" i="4"/>
  <c r="X612" i="4" l="1"/>
  <c r="AB636" i="4"/>
  <c r="Y637" i="4" s="1"/>
  <c r="AC613" i="4"/>
  <c r="AA613" i="4"/>
  <c r="K610" i="17" l="1"/>
  <c r="W613" i="4"/>
  <c r="J610" i="17" s="1"/>
  <c r="Z614" i="4"/>
  <c r="AB637" i="4"/>
  <c r="Y638" i="4" s="1"/>
  <c r="X613" i="4" l="1"/>
  <c r="AC614" i="4"/>
  <c r="AA614" i="4"/>
  <c r="AB638" i="4"/>
  <c r="Y639" i="4" s="1"/>
  <c r="AB639" i="4" l="1"/>
  <c r="Y640" i="4" s="1"/>
  <c r="K611" i="17"/>
  <c r="W614" i="4"/>
  <c r="J611" i="17" s="1"/>
  <c r="Z615" i="4"/>
  <c r="X614" i="4" l="1"/>
  <c r="AB640" i="4"/>
  <c r="Y641" i="4" s="1"/>
  <c r="AC615" i="4"/>
  <c r="AA615" i="4"/>
  <c r="K612" i="17" l="1"/>
  <c r="W615" i="4"/>
  <c r="J612" i="17" s="1"/>
  <c r="AB641" i="4"/>
  <c r="Y642" i="4" s="1"/>
  <c r="Z616" i="4"/>
  <c r="X615" i="4" l="1"/>
  <c r="AB642" i="4"/>
  <c r="Y643" i="4" s="1"/>
  <c r="AC616" i="4"/>
  <c r="AA616" i="4"/>
  <c r="K613" i="17" l="1"/>
  <c r="W616" i="4"/>
  <c r="J613" i="17" s="1"/>
  <c r="Z617" i="4"/>
  <c r="AB643" i="4"/>
  <c r="Y644" i="4" s="1"/>
  <c r="X616" i="4" l="1"/>
  <c r="AC617" i="4"/>
  <c r="AA617" i="4"/>
  <c r="AB644" i="4"/>
  <c r="Y645" i="4" s="1"/>
  <c r="AB645" i="4" l="1"/>
  <c r="Y646" i="4" s="1"/>
  <c r="K614" i="17"/>
  <c r="W617" i="4"/>
  <c r="J614" i="17" s="1"/>
  <c r="Z618" i="4"/>
  <c r="X617" i="4" l="1"/>
  <c r="AC618" i="4"/>
  <c r="AA618" i="4"/>
  <c r="AB646" i="4"/>
  <c r="Y647" i="4" s="1"/>
  <c r="AB647" i="4" l="1"/>
  <c r="Y648" i="4" s="1"/>
  <c r="K615" i="17"/>
  <c r="W618" i="4"/>
  <c r="J615" i="17" s="1"/>
  <c r="Z619" i="4"/>
  <c r="X618" i="4" l="1"/>
  <c r="AC619" i="4"/>
  <c r="AA619" i="4"/>
  <c r="AB648" i="4"/>
  <c r="Y649" i="4" s="1"/>
  <c r="AB649" i="4" l="1"/>
  <c r="Y650" i="4" s="1"/>
  <c r="K616" i="17"/>
  <c r="W619" i="4"/>
  <c r="J616" i="17" s="1"/>
  <c r="Z620" i="4"/>
  <c r="X619" i="4" l="1"/>
  <c r="AC620" i="4"/>
  <c r="AA620" i="4"/>
  <c r="AB650" i="4"/>
  <c r="Y651" i="4" s="1"/>
  <c r="AB651" i="4" l="1"/>
  <c r="Y652" i="4" s="1"/>
  <c r="K617" i="17"/>
  <c r="W620" i="4"/>
  <c r="J617" i="17" s="1"/>
  <c r="Z621" i="4"/>
  <c r="X620" i="4" l="1"/>
  <c r="AC621" i="4"/>
  <c r="AA621" i="4"/>
  <c r="AB652" i="4"/>
  <c r="Y653" i="4" s="1"/>
  <c r="K618" i="17" l="1"/>
  <c r="W621" i="4"/>
  <c r="J618" i="17" s="1"/>
  <c r="Z622" i="4"/>
  <c r="AB653" i="4"/>
  <c r="Y654" i="4" s="1"/>
  <c r="X621" i="4" l="1"/>
  <c r="AC622" i="4"/>
  <c r="AA622" i="4"/>
  <c r="AB654" i="4"/>
  <c r="Y655" i="4" s="1"/>
  <c r="AB655" i="4" l="1"/>
  <c r="Y656" i="4" s="1"/>
  <c r="K619" i="17"/>
  <c r="W622" i="4"/>
  <c r="J619" i="17" s="1"/>
  <c r="Z623" i="4"/>
  <c r="X622" i="4" l="1"/>
  <c r="AC623" i="4"/>
  <c r="AA623" i="4"/>
  <c r="AB656" i="4"/>
  <c r="Y657" i="4" s="1"/>
  <c r="K620" i="17" l="1"/>
  <c r="W623" i="4"/>
  <c r="J620" i="17" s="1"/>
  <c r="Z624" i="4"/>
  <c r="AB657" i="4"/>
  <c r="Y658" i="4" s="1"/>
  <c r="X623" i="4" l="1"/>
  <c r="AC624" i="4"/>
  <c r="AA624" i="4"/>
  <c r="AB658" i="4"/>
  <c r="Y659" i="4" s="1"/>
  <c r="AB659" i="4" l="1"/>
  <c r="Y660" i="4" s="1"/>
  <c r="K621" i="17"/>
  <c r="W624" i="4"/>
  <c r="J621" i="17" s="1"/>
  <c r="Z625" i="4"/>
  <c r="X624" i="4" l="1"/>
  <c r="AC625" i="4"/>
  <c r="AA625" i="4"/>
  <c r="AB660" i="4"/>
  <c r="Y661" i="4" s="1"/>
  <c r="K622" i="17" l="1"/>
  <c r="W625" i="4"/>
  <c r="J622" i="17" s="1"/>
  <c r="Z626" i="4"/>
  <c r="AB661" i="4"/>
  <c r="Y662" i="4" s="1"/>
  <c r="X625" i="4" l="1"/>
  <c r="AC626" i="4"/>
  <c r="AA626" i="4"/>
  <c r="AB662" i="4"/>
  <c r="Y663" i="4" s="1"/>
  <c r="AB663" i="4" l="1"/>
  <c r="Y664" i="4" s="1"/>
  <c r="K623" i="17"/>
  <c r="W626" i="4"/>
  <c r="J623" i="17" s="1"/>
  <c r="Z627" i="4"/>
  <c r="X626" i="4" l="1"/>
  <c r="AC627" i="4"/>
  <c r="AA627" i="4"/>
  <c r="AB664" i="4"/>
  <c r="Y665" i="4" s="1"/>
  <c r="K624" i="17" l="1"/>
  <c r="W627" i="4"/>
  <c r="J624" i="17" s="1"/>
  <c r="Z628" i="4"/>
  <c r="AB665" i="4"/>
  <c r="Y666" i="4" s="1"/>
  <c r="X627" i="4" l="1"/>
  <c r="AC628" i="4"/>
  <c r="AA628" i="4"/>
  <c r="AB666" i="4"/>
  <c r="Y667" i="4" s="1"/>
  <c r="AB667" i="4" l="1"/>
  <c r="Y668" i="4" s="1"/>
  <c r="K625" i="17"/>
  <c r="W628" i="4"/>
  <c r="J625" i="17" s="1"/>
  <c r="Z629" i="4"/>
  <c r="X628" i="4" l="1"/>
  <c r="AC629" i="4"/>
  <c r="AA629" i="4"/>
  <c r="AB668" i="4"/>
  <c r="Y669" i="4" s="1"/>
  <c r="K626" i="17" l="1"/>
  <c r="W629" i="4"/>
  <c r="J626" i="17" s="1"/>
  <c r="Z630" i="4"/>
  <c r="AB669" i="4"/>
  <c r="Y670" i="4" s="1"/>
  <c r="X629" i="4" l="1"/>
  <c r="AC630" i="4"/>
  <c r="AA630" i="4"/>
  <c r="AB670" i="4"/>
  <c r="Y671" i="4" s="1"/>
  <c r="AB671" i="4" l="1"/>
  <c r="Y672" i="4" s="1"/>
  <c r="K627" i="17"/>
  <c r="W630" i="4"/>
  <c r="J627" i="17" s="1"/>
  <c r="Z631" i="4"/>
  <c r="X630" i="4" l="1"/>
  <c r="AC631" i="4"/>
  <c r="AA631" i="4"/>
  <c r="AB672" i="4"/>
  <c r="Y673" i="4" s="1"/>
  <c r="AB673" i="4" l="1"/>
  <c r="Y674" i="4" s="1"/>
  <c r="K628" i="17"/>
  <c r="W631" i="4"/>
  <c r="J628" i="17" s="1"/>
  <c r="Z632" i="4"/>
  <c r="X631" i="4" l="1"/>
  <c r="AC632" i="4"/>
  <c r="AA632" i="4"/>
  <c r="AB674" i="4"/>
  <c r="Y675" i="4" s="1"/>
  <c r="AB675" i="4" l="1"/>
  <c r="Y676" i="4" s="1"/>
  <c r="K629" i="17"/>
  <c r="W632" i="4"/>
  <c r="J629" i="17" s="1"/>
  <c r="Z633" i="4"/>
  <c r="X632" i="4" l="1"/>
  <c r="AC633" i="4"/>
  <c r="AA633" i="4"/>
  <c r="AB676" i="4"/>
  <c r="Y677" i="4" s="1"/>
  <c r="AB677" i="4" l="1"/>
  <c r="Y678" i="4" s="1"/>
  <c r="K630" i="17"/>
  <c r="W633" i="4"/>
  <c r="J630" i="17" s="1"/>
  <c r="Z634" i="4"/>
  <c r="X633" i="4" l="1"/>
  <c r="AC634" i="4"/>
  <c r="AA634" i="4"/>
  <c r="AB678" i="4"/>
  <c r="Y679" i="4" s="1"/>
  <c r="K631" i="17" l="1"/>
  <c r="W634" i="4"/>
  <c r="J631" i="17" s="1"/>
  <c r="Z635" i="4"/>
  <c r="AB679" i="4"/>
  <c r="Y680" i="4" s="1"/>
  <c r="X634" i="4" l="1"/>
  <c r="AC635" i="4"/>
  <c r="AA635" i="4"/>
  <c r="AB680" i="4"/>
  <c r="Y681" i="4" s="1"/>
  <c r="AB681" i="4" l="1"/>
  <c r="Y682" i="4" s="1"/>
  <c r="K632" i="17"/>
  <c r="W635" i="4"/>
  <c r="J632" i="17" s="1"/>
  <c r="Z636" i="4"/>
  <c r="X635" i="4" l="1"/>
  <c r="AC636" i="4"/>
  <c r="AA636" i="4"/>
  <c r="AB682" i="4"/>
  <c r="Y683" i="4" s="1"/>
  <c r="AB683" i="4" l="1"/>
  <c r="Y684" i="4" s="1"/>
  <c r="K633" i="17"/>
  <c r="W636" i="4"/>
  <c r="J633" i="17" s="1"/>
  <c r="Z637" i="4"/>
  <c r="X636" i="4" l="1"/>
  <c r="AC637" i="4"/>
  <c r="AA637" i="4"/>
  <c r="AB684" i="4"/>
  <c r="Y685" i="4" s="1"/>
  <c r="AB685" i="4" l="1"/>
  <c r="Y686" i="4" s="1"/>
  <c r="K634" i="17"/>
  <c r="W637" i="4"/>
  <c r="J634" i="17" s="1"/>
  <c r="Z638" i="4"/>
  <c r="X637" i="4" l="1"/>
  <c r="AC638" i="4"/>
  <c r="AA638" i="4"/>
  <c r="AB686" i="4"/>
  <c r="Y687" i="4" s="1"/>
  <c r="AB687" i="4" l="1"/>
  <c r="Y688" i="4" s="1"/>
  <c r="K635" i="17"/>
  <c r="W638" i="4"/>
  <c r="J635" i="17" s="1"/>
  <c r="Z639" i="4"/>
  <c r="X638" i="4" l="1"/>
  <c r="AC639" i="4"/>
  <c r="AA639" i="4"/>
  <c r="AB688" i="4"/>
  <c r="Y689" i="4" s="1"/>
  <c r="AB689" i="4" l="1"/>
  <c r="Y690" i="4" s="1"/>
  <c r="K636" i="17"/>
  <c r="W639" i="4"/>
  <c r="J636" i="17" s="1"/>
  <c r="Z640" i="4"/>
  <c r="X639" i="4" l="1"/>
  <c r="AC640" i="4"/>
  <c r="AA640" i="4"/>
  <c r="AB690" i="4"/>
  <c r="Y691" i="4" s="1"/>
  <c r="AB691" i="4" l="1"/>
  <c r="Y692" i="4" s="1"/>
  <c r="K637" i="17"/>
  <c r="W640" i="4"/>
  <c r="J637" i="17" s="1"/>
  <c r="Z641" i="4"/>
  <c r="X640" i="4" l="1"/>
  <c r="AC641" i="4"/>
  <c r="AA641" i="4"/>
  <c r="AB692" i="4"/>
  <c r="Y693" i="4" s="1"/>
  <c r="AB693" i="4" l="1"/>
  <c r="Y694" i="4" s="1"/>
  <c r="AB694" i="4" s="1"/>
  <c r="Y695" i="4" s="1"/>
  <c r="AB695" i="4" s="1"/>
  <c r="Y696" i="4" s="1"/>
  <c r="AB696" i="4" s="1"/>
  <c r="Y697" i="4" s="1"/>
  <c r="AB697" i="4" s="1"/>
  <c r="Y698" i="4" s="1"/>
  <c r="AB698" i="4" s="1"/>
  <c r="Y699" i="4" s="1"/>
  <c r="AB699" i="4" s="1"/>
  <c r="Y700" i="4" s="1"/>
  <c r="AB700" i="4" s="1"/>
  <c r="Y701" i="4" s="1"/>
  <c r="AB701" i="4" s="1"/>
  <c r="Y702" i="4" s="1"/>
  <c r="AB702" i="4" s="1"/>
  <c r="Y703" i="4" s="1"/>
  <c r="AB703" i="4" s="1"/>
  <c r="K638" i="17"/>
  <c r="W641" i="4"/>
  <c r="J638" i="17" s="1"/>
  <c r="Z642" i="4"/>
  <c r="AC642" i="4" l="1"/>
  <c r="AA642" i="4"/>
  <c r="X641" i="4"/>
  <c r="K639" i="17" l="1"/>
  <c r="W642" i="4"/>
  <c r="J639" i="17" s="1"/>
  <c r="Z643" i="4"/>
  <c r="X642" i="4" l="1"/>
  <c r="AC643" i="4"/>
  <c r="AA643" i="4"/>
  <c r="K640" i="17" l="1"/>
  <c r="W643" i="4"/>
  <c r="J640" i="17" s="1"/>
  <c r="Z644" i="4"/>
  <c r="X643" i="4" l="1"/>
  <c r="AC644" i="4"/>
  <c r="AA644" i="4"/>
  <c r="K641" i="17" l="1"/>
  <c r="W644" i="4"/>
  <c r="J641" i="17" s="1"/>
  <c r="Z645" i="4"/>
  <c r="X644" i="4" l="1"/>
  <c r="AC645" i="4"/>
  <c r="AA645" i="4"/>
  <c r="K642" i="17" l="1"/>
  <c r="W645" i="4"/>
  <c r="J642" i="17" s="1"/>
  <c r="Z646" i="4"/>
  <c r="X645" i="4" l="1"/>
  <c r="AC646" i="4"/>
  <c r="AA646" i="4"/>
  <c r="K643" i="17" l="1"/>
  <c r="W646" i="4"/>
  <c r="J643" i="17" s="1"/>
  <c r="Z647" i="4"/>
  <c r="X646" i="4" l="1"/>
  <c r="AC647" i="4"/>
  <c r="AA647" i="4"/>
  <c r="K644" i="17" l="1"/>
  <c r="W647" i="4"/>
  <c r="J644" i="17" s="1"/>
  <c r="Z648" i="4"/>
  <c r="X647" i="4" l="1"/>
  <c r="AC648" i="4"/>
  <c r="AA648" i="4"/>
  <c r="K645" i="17" l="1"/>
  <c r="W648" i="4"/>
  <c r="J645" i="17" s="1"/>
  <c r="Z649" i="4"/>
  <c r="X648" i="4" l="1"/>
  <c r="AC649" i="4"/>
  <c r="AA649" i="4"/>
  <c r="K646" i="17" l="1"/>
  <c r="W649" i="4"/>
  <c r="J646" i="17" s="1"/>
  <c r="Z650" i="4"/>
  <c r="X649" i="4" l="1"/>
  <c r="AC650" i="4"/>
  <c r="AA650" i="4"/>
  <c r="K647" i="17" l="1"/>
  <c r="W650" i="4"/>
  <c r="J647" i="17" s="1"/>
  <c r="Z651" i="4"/>
  <c r="X650" i="4" l="1"/>
  <c r="AC651" i="4"/>
  <c r="AA651" i="4"/>
  <c r="K648" i="17" l="1"/>
  <c r="W651" i="4"/>
  <c r="J648" i="17" s="1"/>
  <c r="Z652" i="4"/>
  <c r="X651" i="4" l="1"/>
  <c r="AC652" i="4"/>
  <c r="AA652" i="4"/>
  <c r="Z653" i="4" l="1"/>
  <c r="K649" i="17"/>
  <c r="W652" i="4"/>
  <c r="J649" i="17" s="1"/>
  <c r="X652" i="4" l="1"/>
  <c r="AC653" i="4"/>
  <c r="AA653" i="4"/>
  <c r="Z654" i="4" l="1"/>
  <c r="K650" i="17"/>
  <c r="W653" i="4"/>
  <c r="J650" i="17" s="1"/>
  <c r="X653" i="4" l="1"/>
  <c r="AC654" i="4"/>
  <c r="AA654" i="4"/>
  <c r="Z655" i="4" l="1"/>
  <c r="K651" i="17"/>
  <c r="W654" i="4"/>
  <c r="J651" i="17" s="1"/>
  <c r="X654" i="4" l="1"/>
  <c r="AC655" i="4"/>
  <c r="AA655" i="4"/>
  <c r="Z656" i="4" l="1"/>
  <c r="K652" i="17"/>
  <c r="W655" i="4"/>
  <c r="J652" i="17" s="1"/>
  <c r="X655" i="4" l="1"/>
  <c r="AC656" i="4"/>
  <c r="AA656" i="4"/>
  <c r="Z657" i="4" l="1"/>
  <c r="K653" i="17"/>
  <c r="W656" i="4"/>
  <c r="J653" i="17" s="1"/>
  <c r="X656" i="4" l="1"/>
  <c r="AC657" i="4"/>
  <c r="AA657" i="4"/>
  <c r="Z658" i="4" l="1"/>
  <c r="K654" i="17"/>
  <c r="W657" i="4"/>
  <c r="J654" i="17" s="1"/>
  <c r="X657" i="4" l="1"/>
  <c r="AC658" i="4"/>
  <c r="AA658" i="4"/>
  <c r="K655" i="17" l="1"/>
  <c r="W658" i="4"/>
  <c r="J655" i="17" s="1"/>
  <c r="Z659" i="4"/>
  <c r="X658" i="4" l="1"/>
  <c r="AC659" i="4"/>
  <c r="AA659" i="4"/>
  <c r="Z660" i="4" l="1"/>
  <c r="K656" i="17"/>
  <c r="W659" i="4"/>
  <c r="J656" i="17" s="1"/>
  <c r="X659" i="4" l="1"/>
  <c r="AC660" i="4"/>
  <c r="AA660" i="4"/>
  <c r="K657" i="17" l="1"/>
  <c r="W660" i="4"/>
  <c r="J657" i="17" s="1"/>
  <c r="Z661" i="4"/>
  <c r="X660" i="4" l="1"/>
  <c r="AC661" i="4"/>
  <c r="AA661" i="4"/>
  <c r="Z662" i="4" l="1"/>
  <c r="K658" i="17"/>
  <c r="W661" i="4"/>
  <c r="J658" i="17" s="1"/>
  <c r="X661" i="4" l="1"/>
  <c r="AC662" i="4"/>
  <c r="AA662" i="4"/>
  <c r="Z663" i="4" l="1"/>
  <c r="K659" i="17"/>
  <c r="W662" i="4"/>
  <c r="J659" i="17" s="1"/>
  <c r="X662" i="4" l="1"/>
  <c r="AC663" i="4"/>
  <c r="AA663" i="4"/>
  <c r="Z664" i="4" l="1"/>
  <c r="K660" i="17"/>
  <c r="W663" i="4"/>
  <c r="J660" i="17" s="1"/>
  <c r="X663" i="4" l="1"/>
  <c r="AC664" i="4"/>
  <c r="AA664" i="4"/>
  <c r="K661" i="17" l="1"/>
  <c r="W664" i="4"/>
  <c r="J661" i="17" s="1"/>
  <c r="Z665" i="4"/>
  <c r="X664" i="4" l="1"/>
  <c r="AC665" i="4"/>
  <c r="AA665" i="4"/>
  <c r="Z666" i="4" l="1"/>
  <c r="K662" i="17"/>
  <c r="W665" i="4"/>
  <c r="J662" i="17" s="1"/>
  <c r="X665" i="4" l="1"/>
  <c r="AC666" i="4"/>
  <c r="AA666" i="4"/>
  <c r="Z667" i="4" l="1"/>
  <c r="K663" i="17"/>
  <c r="W666" i="4"/>
  <c r="J663" i="17" s="1"/>
  <c r="X666" i="4" l="1"/>
  <c r="AC667" i="4"/>
  <c r="AA667" i="4"/>
  <c r="K664" i="17" l="1"/>
  <c r="W667" i="4"/>
  <c r="J664" i="17" s="1"/>
  <c r="Z668" i="4"/>
  <c r="X667" i="4" l="1"/>
  <c r="AC668" i="4"/>
  <c r="AA668" i="4"/>
  <c r="Z669" i="4" l="1"/>
  <c r="K665" i="17"/>
  <c r="W668" i="4"/>
  <c r="J665" i="17" s="1"/>
  <c r="X668" i="4" l="1"/>
  <c r="AC669" i="4"/>
  <c r="AA669" i="4"/>
  <c r="Z670" i="4" l="1"/>
  <c r="K666" i="17"/>
  <c r="W669" i="4"/>
  <c r="J666" i="17" s="1"/>
  <c r="X669" i="4" l="1"/>
  <c r="AC670" i="4"/>
  <c r="AA670" i="4"/>
  <c r="K667" i="17" l="1"/>
  <c r="W670" i="4"/>
  <c r="J667" i="17" s="1"/>
  <c r="Z671" i="4"/>
  <c r="X670" i="4" l="1"/>
  <c r="AC671" i="4"/>
  <c r="AA671" i="4"/>
  <c r="Z672" i="4" l="1"/>
  <c r="K668" i="17"/>
  <c r="W671" i="4"/>
  <c r="J668" i="17" s="1"/>
  <c r="X671" i="4" l="1"/>
  <c r="AC672" i="4"/>
  <c r="AA672" i="4"/>
  <c r="Z673" i="4" l="1"/>
  <c r="K669" i="17"/>
  <c r="W672" i="4"/>
  <c r="J669" i="17" s="1"/>
  <c r="X672" i="4" l="1"/>
  <c r="AC673" i="4"/>
  <c r="AA673" i="4"/>
  <c r="K670" i="17" l="1"/>
  <c r="W673" i="4"/>
  <c r="J670" i="17" s="1"/>
  <c r="Z674" i="4"/>
  <c r="X673" i="4" l="1"/>
  <c r="AC674" i="4"/>
  <c r="AA674" i="4"/>
  <c r="Z675" i="4" l="1"/>
  <c r="K671" i="17"/>
  <c r="W674" i="4"/>
  <c r="J671" i="17" s="1"/>
  <c r="X674" i="4" l="1"/>
  <c r="AC675" i="4"/>
  <c r="AA675" i="4"/>
  <c r="K672" i="17" l="1"/>
  <c r="W675" i="4"/>
  <c r="J672" i="17" s="1"/>
  <c r="Z676" i="4"/>
  <c r="X675" i="4" l="1"/>
  <c r="AC676" i="4"/>
  <c r="AA676" i="4"/>
  <c r="Z677" i="4" l="1"/>
  <c r="K673" i="17"/>
  <c r="W676" i="4"/>
  <c r="J673" i="17" s="1"/>
  <c r="X676" i="4" l="1"/>
  <c r="AC677" i="4"/>
  <c r="AA677" i="4"/>
  <c r="Z678" i="4" l="1"/>
  <c r="K674" i="17"/>
  <c r="W677" i="4"/>
  <c r="J674" i="17" s="1"/>
  <c r="X677" i="4" l="1"/>
  <c r="AC678" i="4"/>
  <c r="AA678" i="4"/>
  <c r="K675" i="17" l="1"/>
  <c r="W678" i="4"/>
  <c r="J675" i="17" s="1"/>
  <c r="Z679" i="4"/>
  <c r="X678" i="4" l="1"/>
  <c r="AC679" i="4"/>
  <c r="Z680" i="4" s="1"/>
  <c r="AA679" i="4"/>
  <c r="K676" i="17" l="1"/>
  <c r="W679" i="4"/>
  <c r="J676" i="17" s="1"/>
  <c r="AC680" i="4"/>
  <c r="AA680" i="4"/>
  <c r="Z681" i="4" l="1"/>
  <c r="X679" i="4"/>
  <c r="K677" i="17"/>
  <c r="W680" i="4"/>
  <c r="J677" i="17" s="1"/>
  <c r="AC681" i="4" l="1"/>
  <c r="Z682" i="4" s="1"/>
  <c r="AA681" i="4"/>
  <c r="X680" i="4"/>
  <c r="AC682" i="4" l="1"/>
  <c r="Z683" i="4" s="1"/>
  <c r="AA682" i="4"/>
  <c r="K678" i="17"/>
  <c r="W681" i="4"/>
  <c r="J678" i="17" s="1"/>
  <c r="X681" i="4" l="1"/>
  <c r="K679" i="17"/>
  <c r="W682" i="4"/>
  <c r="J679" i="17" s="1"/>
  <c r="AC683" i="4"/>
  <c r="Z684" i="4" s="1"/>
  <c r="AA683" i="4"/>
  <c r="AC684" i="4" l="1"/>
  <c r="Z685" i="4" s="1"/>
  <c r="AA684" i="4"/>
  <c r="X682" i="4"/>
  <c r="K680" i="17"/>
  <c r="W683" i="4"/>
  <c r="J680" i="17" s="1"/>
  <c r="X683" i="4" l="1"/>
  <c r="K681" i="17"/>
  <c r="W684" i="4"/>
  <c r="J681" i="17" s="1"/>
  <c r="AC685" i="4"/>
  <c r="Z686" i="4" s="1"/>
  <c r="AA685" i="4"/>
  <c r="X684" i="4" l="1"/>
  <c r="K682" i="17"/>
  <c r="W685" i="4"/>
  <c r="J682" i="17" s="1"/>
  <c r="AC686" i="4"/>
  <c r="Z687" i="4" s="1"/>
  <c r="AA686" i="4"/>
  <c r="K683" i="17" l="1"/>
  <c r="W686" i="4"/>
  <c r="J683" i="17" s="1"/>
  <c r="AC687" i="4"/>
  <c r="Z688" i="4" s="1"/>
  <c r="AA687" i="4"/>
  <c r="X685" i="4"/>
  <c r="AC688" i="4" l="1"/>
  <c r="Z689" i="4" s="1"/>
  <c r="AA688" i="4"/>
  <c r="X686" i="4"/>
  <c r="K684" i="17"/>
  <c r="W687" i="4"/>
  <c r="J684" i="17" s="1"/>
  <c r="K685" i="17" l="1"/>
  <c r="W688" i="4"/>
  <c r="J685" i="17" s="1"/>
  <c r="AC689" i="4"/>
  <c r="AA689" i="4"/>
  <c r="X687" i="4"/>
  <c r="Z690" i="4" l="1"/>
  <c r="X688" i="4"/>
  <c r="K686" i="17"/>
  <c r="W689" i="4"/>
  <c r="J686" i="17" s="1"/>
  <c r="X689" i="4" l="1"/>
  <c r="AC690" i="4"/>
  <c r="AA690" i="4"/>
  <c r="K687" i="17" l="1"/>
  <c r="W690" i="4"/>
  <c r="J687" i="17" s="1"/>
  <c r="Z691" i="4"/>
  <c r="AC691" i="4" l="1"/>
  <c r="Z692" i="4" s="1"/>
  <c r="AA691" i="4"/>
  <c r="X690" i="4"/>
  <c r="AC692" i="4" l="1"/>
  <c r="Z693" i="4"/>
  <c r="AA692" i="4"/>
  <c r="K688" i="17"/>
  <c r="W691" i="4"/>
  <c r="J688" i="17" s="1"/>
  <c r="X691" i="4" l="1"/>
  <c r="K689" i="17"/>
  <c r="W692" i="4"/>
  <c r="J689" i="17" s="1"/>
  <c r="AC693" i="4"/>
  <c r="Z694" i="4" s="1"/>
  <c r="AA693" i="4"/>
  <c r="X692" i="4" l="1"/>
  <c r="K690" i="17"/>
  <c r="W693" i="4"/>
  <c r="J690" i="17" s="1"/>
  <c r="AC694" i="4"/>
  <c r="Z695" i="4" s="1"/>
  <c r="AA694" i="4"/>
  <c r="AC695" i="4" l="1"/>
  <c r="Z696" i="4" s="1"/>
  <c r="AA695" i="4"/>
  <c r="K691" i="17"/>
  <c r="W694" i="4"/>
  <c r="J691" i="17" s="1"/>
  <c r="X693" i="4"/>
  <c r="X694" i="4" l="1"/>
  <c r="AC696" i="4"/>
  <c r="Z697" i="4" s="1"/>
  <c r="AA696" i="4"/>
  <c r="K692" i="17"/>
  <c r="W695" i="4"/>
  <c r="J692" i="17" s="1"/>
  <c r="AC697" i="4" l="1"/>
  <c r="Z698" i="4" s="1"/>
  <c r="AA697" i="4"/>
  <c r="K693" i="17"/>
  <c r="W696" i="4"/>
  <c r="J693" i="17" s="1"/>
  <c r="X695" i="4"/>
  <c r="X696" i="4" l="1"/>
  <c r="AC698" i="4"/>
  <c r="Z699" i="4" s="1"/>
  <c r="AA698" i="4"/>
  <c r="K694" i="17"/>
  <c r="W697" i="4"/>
  <c r="J694" i="17" s="1"/>
  <c r="AC699" i="4" l="1"/>
  <c r="Z700" i="4" s="1"/>
  <c r="AA699" i="4"/>
  <c r="K695" i="17"/>
  <c r="W698" i="4"/>
  <c r="J695" i="17" s="1"/>
  <c r="X697" i="4"/>
  <c r="X698" i="4" l="1"/>
  <c r="AC700" i="4"/>
  <c r="Z701" i="4" s="1"/>
  <c r="AA700" i="4"/>
  <c r="K696" i="17"/>
  <c r="W699" i="4"/>
  <c r="J696" i="17" s="1"/>
  <c r="AC701" i="4" l="1"/>
  <c r="AA701" i="4"/>
  <c r="Z702" i="4"/>
  <c r="K697" i="17"/>
  <c r="W700" i="4"/>
  <c r="J697" i="17" s="1"/>
  <c r="X699" i="4"/>
  <c r="X700" i="4" l="1"/>
  <c r="AC702" i="4"/>
  <c r="Z703" i="4" s="1"/>
  <c r="AA702" i="4"/>
  <c r="K698" i="17"/>
  <c r="W701" i="4"/>
  <c r="J698" i="17" s="1"/>
  <c r="AC703" i="4" l="1"/>
  <c r="AA703" i="4"/>
  <c r="K699" i="17"/>
  <c r="W702" i="4"/>
  <c r="J699" i="17" s="1"/>
  <c r="X701" i="4"/>
  <c r="K700" i="17" l="1"/>
  <c r="W703" i="4"/>
  <c r="J700" i="17" s="1"/>
  <c r="X702" i="4"/>
  <c r="AC6" i="4"/>
  <c r="X703" i="4" l="1"/>
</calcChain>
</file>

<file path=xl/sharedStrings.xml><?xml version="1.0" encoding="utf-8"?>
<sst xmlns="http://schemas.openxmlformats.org/spreadsheetml/2006/main" count="449" uniqueCount="201">
  <si>
    <t>NOME</t>
  </si>
  <si>
    <t>DATA DE NASCIMENTO</t>
  </si>
  <si>
    <t>SEXO</t>
  </si>
  <si>
    <t>REMUNERAÇÃO</t>
  </si>
  <si>
    <t>DATA DA SIMULAÇÃO</t>
  </si>
  <si>
    <t>IDADE DE AP.</t>
  </si>
  <si>
    <t>M</t>
  </si>
  <si>
    <t>F</t>
  </si>
  <si>
    <t>TEMPO DE CONTR.</t>
  </si>
  <si>
    <t>APOSENTADORIA POR TEMPO DE CONTRIBUIÇÃO</t>
  </si>
  <si>
    <t>APOSENTADORIA POR IDADE</t>
  </si>
  <si>
    <t>EC 41/2003</t>
  </si>
  <si>
    <t>PROFESSOR ENSINO FUNDAMENTAL OU MÉDIO?</t>
  </si>
  <si>
    <t>TETO RGPS</t>
  </si>
  <si>
    <t>SALÁRIO MÍNIMO</t>
  </si>
  <si>
    <t>POSSUI TEMPO ANTERIOR NO RGPS?</t>
  </si>
  <si>
    <t>ANOS</t>
  </si>
  <si>
    <t>MESES</t>
  </si>
  <si>
    <t>SIM</t>
  </si>
  <si>
    <t>NÃO</t>
  </si>
  <si>
    <t>IDADE (MESES)</t>
  </si>
  <si>
    <t>TEMPO DE CONTRIBUIÇÃO (MESES)</t>
  </si>
  <si>
    <t>INFORMAÇÕES DE ENTRADA</t>
  </si>
  <si>
    <t>ELEGIBILIDADE RPPS</t>
  </si>
  <si>
    <t>DATA</t>
  </si>
  <si>
    <t>DATAS DE TRANSIÇÃO DE LEGISLAÇÃO</t>
  </si>
  <si>
    <t>INFORMAÇÕES FINANCEIRAS</t>
  </si>
  <si>
    <t>INFORMAÇÕE UTILZIADAS NA SIMULAÇÃO</t>
  </si>
  <si>
    <t>CRÍTÉRIOS DE APOSENTADORIA NO RPPS</t>
  </si>
  <si>
    <t>TABELA DE TRIBUTAÇÃO</t>
  </si>
  <si>
    <t>TABELA REGRESSIVA</t>
  </si>
  <si>
    <t>TABELA PROGRESSIVA</t>
  </si>
  <si>
    <t>BASE DE CÁLCULO ANUAL EM R$</t>
  </si>
  <si>
    <t>BASE DE CÁLCULO MENSAL EM R$</t>
  </si>
  <si>
    <t>ALÍQUOTA %</t>
  </si>
  <si>
    <t>+ que 55.976,16</t>
  </si>
  <si>
    <t>+ que 4.664,68</t>
  </si>
  <si>
    <t>PRAZO (anos) até</t>
  </si>
  <si>
    <t>CRESIMENTO SALARIAL</t>
  </si>
  <si>
    <t>TAXA DE CRESCIMENTO ANUAL</t>
  </si>
  <si>
    <t>PROJEÇÃO DA REMUNERAÇÃO</t>
  </si>
  <si>
    <t>REMUNERAÇÃO ATUAL</t>
  </si>
  <si>
    <t>REMUNERAÇÃO NA DATA DA APOSENTADORIA</t>
  </si>
  <si>
    <t>IDADE NA APOSENTADORIA</t>
  </si>
  <si>
    <t>Parcela a Deduzir do IR (R$)</t>
  </si>
  <si>
    <t>BENEFÍCIO LÍQUIDO DE IR</t>
  </si>
  <si>
    <t>EC 20/1998</t>
  </si>
  <si>
    <t>NORMA</t>
  </si>
  <si>
    <t>PUBLICAÇÃO</t>
  </si>
  <si>
    <t>VIGÊNCIA</t>
  </si>
  <si>
    <t>PLANO REAL</t>
  </si>
  <si>
    <t>REGRA:</t>
  </si>
  <si>
    <t>TEMPO DE SERVIÇO PÚBLICO</t>
  </si>
  <si>
    <t>TEMPO DE CARGO</t>
  </si>
  <si>
    <t>LEI 12..618 (FUNPRESP)</t>
  </si>
  <si>
    <t>IDADE (ANOS)</t>
  </si>
  <si>
    <t>TEMPO DE CONTRIBUIÇÃO (ANOS)</t>
  </si>
  <si>
    <t>TEMPO DE SERVIÇO PÚBLICO (ANOS)</t>
  </si>
  <si>
    <t>TEMPO DE SERVIÇO PÚBLICO (MESES)</t>
  </si>
  <si>
    <t>TEMPO NO CARGO (ANOS)</t>
  </si>
  <si>
    <t>TEMPO NO CARGO (MESES)</t>
  </si>
  <si>
    <t>DATA DE INGRESSO NO CARGO</t>
  </si>
  <si>
    <t>DATA DE INGRESSO NO SERVIÇO PÚBLICO</t>
  </si>
  <si>
    <t>(EC 41/2003)</t>
  </si>
  <si>
    <t>IDADE DE ELEGIBILIDADE AP. TC (MESES)</t>
  </si>
  <si>
    <t>IDADE ELEGIBILIDADE RPPS</t>
  </si>
  <si>
    <t>Qual regra o contribuinte cai?</t>
  </si>
  <si>
    <t>BENEFÍCIO RPC (FUNPRESP)</t>
  </si>
  <si>
    <t>DATA DE APOSENTADORIA</t>
  </si>
  <si>
    <t>BENEFÍCIO FUNPRESP</t>
  </si>
  <si>
    <t>SALÁRIO DE PARTICIPAÇÃO</t>
  </si>
  <si>
    <t>ELEGIBILIDADE FUNPRESP</t>
  </si>
  <si>
    <t>DATA DE ELEGIBILIDADE RPPS</t>
  </si>
  <si>
    <t>IDADE ELEGIBILIDADE FUNPRESP</t>
  </si>
  <si>
    <t>DATA DE ELEGIBILIDADE FUNPRESP</t>
  </si>
  <si>
    <t>PERCENTUAL DE CONTR. BÁSICA</t>
  </si>
  <si>
    <t>PERCENTUAL DE CONTR. FACULTATIVA</t>
  </si>
  <si>
    <t>CONTRIB. BÁSICA</t>
  </si>
  <si>
    <t>PARTICIPANTE</t>
  </si>
  <si>
    <t>PATROCINADORA</t>
  </si>
  <si>
    <t>CONTRIBUIÇÃO FCBE</t>
  </si>
  <si>
    <t>sobre a contribuição básica</t>
  </si>
  <si>
    <t>sobre o salário de part.</t>
  </si>
  <si>
    <t>SALDO RAP</t>
  </si>
  <si>
    <t>SALDO RAS</t>
  </si>
  <si>
    <t>CONTR. ADM.</t>
  </si>
  <si>
    <t>CONTR. FCBE.</t>
  </si>
  <si>
    <t>BENEFÍCIO SUPLEMENTAR</t>
  </si>
  <si>
    <t>SALDO RAP NA AP</t>
  </si>
  <si>
    <t>SALDO RAS NA AP</t>
  </si>
  <si>
    <t>AEAN</t>
  </si>
  <si>
    <t>BENEFÍCIO APOSENT. NORMAL</t>
  </si>
  <si>
    <t xml:space="preserve">            Idade     Ano</t>
  </si>
  <si>
    <t>ex</t>
  </si>
  <si>
    <t>FATOR AP NORMAL</t>
  </si>
  <si>
    <t>FATOR AP SUPLEMENTAR</t>
  </si>
  <si>
    <t>PRAZO DE RECEBIMENTO SUPLEMENTAR</t>
  </si>
  <si>
    <t>TAXA DE JUROS FUNPRESP a.m.</t>
  </si>
  <si>
    <t>TAXA DE JUROS FUNPRESP a.a.</t>
  </si>
  <si>
    <t>BENEFÍCIO TOTAL</t>
  </si>
  <si>
    <t>IMPOSTO DE RENDA</t>
  </si>
  <si>
    <t>DADOS DE TEMPO E IDADE PARA ELEGIBILIDADE</t>
  </si>
  <si>
    <t>TIPO DE PARTICIPANTE</t>
  </si>
  <si>
    <t>Normal</t>
  </si>
  <si>
    <t>Alternativo</t>
  </si>
  <si>
    <t>% DE CONTRIB. (DEDUÇÃO IR)</t>
  </si>
  <si>
    <t>INFORMAÇÕES NA DATA DA APOSENTADORIA NO RPC</t>
  </si>
  <si>
    <t>CUSTEIO ADM. NA CONTRIBUIÇÃO</t>
  </si>
  <si>
    <t>CUSTEIO ADM. NO BENEFÍCIO</t>
  </si>
  <si>
    <t>CUSTEIO ADMINISTRATIVO</t>
  </si>
  <si>
    <t>BENEFÍCIO APOSENT. NORMAL LÍQUIDO</t>
  </si>
  <si>
    <t>BENEFÍCIO SUPLEMENTAR LÍQUIDO</t>
  </si>
  <si>
    <t>idade</t>
  </si>
  <si>
    <t>tempo de serviço público</t>
  </si>
  <si>
    <t>PLANO DE CUSTEIO</t>
  </si>
  <si>
    <t>CRITÉRIOS DE APOSENTADORIA NO FUNPRESP</t>
  </si>
  <si>
    <t>sobre o benefício</t>
  </si>
  <si>
    <t>CONTRIB. ALTERNATIVA</t>
  </si>
  <si>
    <t>URP</t>
  </si>
  <si>
    <t>---&gt;</t>
  </si>
  <si>
    <t>IDADE NA APOSENTADORIA (POSTERGADA)</t>
  </si>
  <si>
    <t>Postergar Data de Início do Benefício?</t>
  </si>
  <si>
    <t>10+</t>
  </si>
  <si>
    <t>Informações Cadastrais</t>
  </si>
  <si>
    <t>Data de Nascimento:</t>
  </si>
  <si>
    <t>Sexo:</t>
  </si>
  <si>
    <t>Professor do Ensino Fundamental ou Médio?</t>
  </si>
  <si>
    <t>Remuneração atual:</t>
  </si>
  <si>
    <t>Situação na adesão à Funpresp:</t>
  </si>
  <si>
    <t>Data de elegibilidade ao benefício na Funpresp:</t>
  </si>
  <si>
    <t>Data de Ingresso no Serviço Público Federal:</t>
  </si>
  <si>
    <t>DATA DE INGRESSO NO SERVIÇO PÚBLICO FEDERAL</t>
  </si>
  <si>
    <t>Data de Ingresso no Cargo Na União:</t>
  </si>
  <si>
    <t>tempo de serviço público federal</t>
  </si>
  <si>
    <t>tempo no cargo</t>
  </si>
  <si>
    <t>Tabela Regressiva</t>
  </si>
  <si>
    <t>Tabela Progressiva</t>
  </si>
  <si>
    <t>Rentabilidade</t>
  </si>
  <si>
    <t>Contrib. da Patrocinadora</t>
  </si>
  <si>
    <t>Contrib. do Participante</t>
  </si>
  <si>
    <t>Informação para gráfico da evolução de saldo no período de atividade</t>
  </si>
  <si>
    <t>Informação para gráfico da evolução de saldo no período de inatividade</t>
  </si>
  <si>
    <t>Saldo</t>
  </si>
  <si>
    <t>Benef. Ap. Normal</t>
  </si>
  <si>
    <t>Benef. Suplementar</t>
  </si>
  <si>
    <t>DATA suplementar</t>
  </si>
  <si>
    <t>CONCESSÃO DO BENEFÍCIO</t>
  </si>
  <si>
    <t>EVOLUÇÃO PATRIMONIAL</t>
  </si>
  <si>
    <t>a.a.</t>
  </si>
  <si>
    <t>DATA DE INGRESSO NO MERCADO DE TRABALHO</t>
  </si>
  <si>
    <t>Saldo acumulado na data de aposentadoria:</t>
  </si>
  <si>
    <t>TEMPO</t>
  </si>
  <si>
    <t>Nome do Participante:</t>
  </si>
  <si>
    <t>Plano de Benefício:</t>
  </si>
  <si>
    <t>ExecPrev</t>
  </si>
  <si>
    <t>LegisPrev</t>
  </si>
  <si>
    <t>Informações para a Simulação</t>
  </si>
  <si>
    <t>Idade de Aposentadoria</t>
  </si>
  <si>
    <t>Rentabilidade Real esperada:</t>
  </si>
  <si>
    <t>Percentual de Contribuição</t>
  </si>
  <si>
    <t>anos e</t>
  </si>
  <si>
    <t>meses</t>
  </si>
  <si>
    <t>CONTRIB. FACULTATIVA MENSAL</t>
  </si>
  <si>
    <t>CONTRIB. FACULTATIVA ANUAL</t>
  </si>
  <si>
    <t>Rentabilidade:</t>
  </si>
  <si>
    <t>% de Contribuição:</t>
  </si>
  <si>
    <t>Idade de Aposentadoria:</t>
  </si>
  <si>
    <t>Equivale a :</t>
  </si>
  <si>
    <t>Portabilidade de outro Plano para a Funpresp:</t>
  </si>
  <si>
    <t>Saldo Atual em nome do Participante:</t>
  </si>
  <si>
    <t>Saldo da Reserva Acumulada do Participante:</t>
  </si>
  <si>
    <t>Saldo da Reserva Acumulada Suplementar:</t>
  </si>
  <si>
    <t>Primeira elegibilidade</t>
  </si>
  <si>
    <t>Deseja postergar a idade de aposentadoria?</t>
  </si>
  <si>
    <t>Percentual de Crescimento Salarial Real:</t>
  </si>
  <si>
    <t>Anualmente</t>
  </si>
  <si>
    <t>Semestralmente</t>
  </si>
  <si>
    <t>Mensalmente</t>
  </si>
  <si>
    <t>CONTRIB. FACULTATIVA SEMESTRAL</t>
  </si>
  <si>
    <t>Simulador de Benefícios Programados
Aposentadoria Normal / Benefício Suplementar</t>
  </si>
  <si>
    <t>Resultado da simulação Funpresp</t>
  </si>
  <si>
    <t>Benefício de Aposentadoria Normal</t>
  </si>
  <si>
    <t>Benefício Suplementar</t>
  </si>
  <si>
    <t>Benefício Total</t>
  </si>
  <si>
    <t>(-) Custeio Administrativo</t>
  </si>
  <si>
    <t>Benefício Líquido de Custeio Adm.</t>
  </si>
  <si>
    <t>(-) Imposto de Renda - tabela regressiva</t>
  </si>
  <si>
    <t>Benefício Funpresp Líquido após IR</t>
  </si>
  <si>
    <t>Quadro Comparativo do Salário x Benefícios</t>
  </si>
  <si>
    <t>Benefício Funpresp</t>
  </si>
  <si>
    <t>Salário da Data de Aposentadoria</t>
  </si>
  <si>
    <t>Evolução do Saldo de Conta na Funpresp na fase de Acumulação</t>
  </si>
  <si>
    <t xml:space="preserve">Evolução do Saldo de Conta na Funpresp na fase de Benefício            </t>
  </si>
  <si>
    <t>data de 18 anos</t>
  </si>
  <si>
    <t>data de nasc de quem tem 18 anos hoje</t>
  </si>
  <si>
    <t>Fulano</t>
  </si>
  <si>
    <t>Deseja realizar contribuição facultativa?</t>
  </si>
  <si>
    <t>Possui tempo anterior no RPPS (Estados, Municípios ou Distrito Federal)?</t>
  </si>
  <si>
    <t>Possui tempo anterior na iniciativa privada?</t>
  </si>
  <si>
    <t>Regime de Tributação Escolhido:</t>
  </si>
  <si>
    <t>(EC 20/1998)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</si>
</sst>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\-yy;@"/>
    <numFmt numFmtId="165" formatCode="0.0"/>
    <numFmt numFmtId="166" formatCode="#,##0.0000"/>
    <numFmt numFmtId="167" formatCode="_-* #,##0_-;\-* #,##0_-;_-* &quot;-&quot;??_-;_-@_-"/>
    <numFmt numFmtId="168" formatCode="0.0%"/>
    <numFmt numFmtId="169" formatCode="_(* #,##0.00_);_(* \(#,##0.00\);_(* &quot;-&quot;??_);_(@_)"/>
    <numFmt numFmtId="170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0"/>
      <color theme="1"/>
      <name val="Helvetica"/>
      <family val="2"/>
    </font>
    <font>
      <sz val="10"/>
      <color theme="1" tint="0.34998626667073579"/>
      <name val="Helvetica"/>
      <family val="2"/>
    </font>
    <font>
      <sz val="12"/>
      <color theme="1" tint="0.34998626667073579"/>
      <name val="Helvetica"/>
      <family val="2"/>
    </font>
    <font>
      <b/>
      <sz val="11"/>
      <color theme="4" tint="-0.499984740745262"/>
      <name val="Helvetica"/>
      <family val="2"/>
    </font>
    <font>
      <b/>
      <sz val="12"/>
      <color rgb="FF182A40"/>
      <name val="Helvetica"/>
      <family val="2"/>
    </font>
    <font>
      <b/>
      <sz val="11"/>
      <color rgb="FF182A40"/>
      <name val="Helvetica"/>
      <family val="2"/>
    </font>
    <font>
      <b/>
      <sz val="11"/>
      <color rgb="FF002060"/>
      <name val="Helvetica"/>
      <family val="2"/>
    </font>
    <font>
      <b/>
      <sz val="11"/>
      <color theme="1"/>
      <name val="Helvetica"/>
      <family val="2"/>
    </font>
    <font>
      <b/>
      <sz val="10"/>
      <color theme="4" tint="-0.499984740745262"/>
      <name val="Helvetica"/>
      <family val="2"/>
    </font>
    <font>
      <i/>
      <sz val="11"/>
      <color theme="4" tint="-0.499984740745262"/>
      <name val="Helvetica"/>
      <family val="2"/>
    </font>
    <font>
      <sz val="9"/>
      <color theme="1"/>
      <name val="Calibri"/>
      <family val="2"/>
      <scheme val="minor"/>
    </font>
    <font>
      <sz val="18"/>
      <color theme="1"/>
      <name val="Helvetica"/>
      <family val="2"/>
    </font>
    <font>
      <sz val="11"/>
      <color theme="4" tint="-0.499984740745262"/>
      <name val="Helvetica"/>
      <family val="2"/>
    </font>
    <font>
      <sz val="10"/>
      <color rgb="FF002060"/>
      <name val="Helvetica"/>
      <family val="2"/>
    </font>
    <font>
      <sz val="9"/>
      <color rgb="FFFF0000"/>
      <name val="Helvetica"/>
      <family val="2"/>
    </font>
    <font>
      <sz val="10"/>
      <color rgb="FFFF0000"/>
      <name val="Helvetica"/>
      <family val="2"/>
    </font>
    <font>
      <b/>
      <sz val="10"/>
      <color rgb="FF002060"/>
      <name val="Helvetica"/>
      <family val="2"/>
    </font>
    <font>
      <b/>
      <sz val="10"/>
      <color rgb="FF182A40"/>
      <name val="Helvetica"/>
      <family val="2"/>
    </font>
    <font>
      <b/>
      <sz val="9"/>
      <color rgb="FF182A40"/>
      <name val="Helvetica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medium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medium">
        <color auto="1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44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23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43" fontId="0" fillId="0" borderId="1" xfId="1" applyFont="1" applyBorder="1" applyAlignment="1">
      <alignment horizontal="right"/>
    </xf>
    <xf numFmtId="43" fontId="0" fillId="0" borderId="1" xfId="0" applyNumberFormat="1" applyBorder="1" applyAlignment="1">
      <alignment horizontal="center"/>
    </xf>
    <xf numFmtId="43" fontId="0" fillId="0" borderId="1" xfId="1" applyFont="1" applyFill="1" applyBorder="1" applyAlignment="1">
      <alignment horizontal="right"/>
    </xf>
    <xf numFmtId="43" fontId="0" fillId="0" borderId="1" xfId="1" quotePrefix="1" applyFont="1" applyFill="1" applyBorder="1" applyAlignment="1">
      <alignment horizontal="right"/>
    </xf>
    <xf numFmtId="10" fontId="0" fillId="0" borderId="1" xfId="2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1" quotePrefix="1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0" fillId="0" borderId="1" xfId="0" applyNumberFormat="1" applyBorder="1"/>
    <xf numFmtId="0" fontId="2" fillId="4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0" fillId="4" borderId="1" xfId="0" applyNumberFormat="1" applyFill="1" applyBorder="1"/>
    <xf numFmtId="43" fontId="0" fillId="0" borderId="1" xfId="1" applyFont="1" applyBorder="1" applyAlignment="1">
      <alignment horizontal="center"/>
    </xf>
    <xf numFmtId="0" fontId="0" fillId="3" borderId="0" xfId="0" applyFont="1" applyFill="1"/>
    <xf numFmtId="0" fontId="2" fillId="6" borderId="1" xfId="0" applyFont="1" applyFill="1" applyBorder="1" applyAlignment="1">
      <alignment horizontal="center"/>
    </xf>
    <xf numFmtId="165" fontId="0" fillId="0" borderId="0" xfId="0" applyNumberFormat="1"/>
    <xf numFmtId="0" fontId="0" fillId="0" borderId="0" xfId="0" quotePrefix="1"/>
    <xf numFmtId="0" fontId="4" fillId="8" borderId="3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43" fontId="0" fillId="0" borderId="13" xfId="1" applyFont="1" applyBorder="1"/>
    <xf numFmtId="43" fontId="0" fillId="0" borderId="10" xfId="1" applyFont="1" applyBorder="1"/>
    <xf numFmtId="43" fontId="0" fillId="0" borderId="0" xfId="1" applyFont="1" applyBorder="1"/>
    <xf numFmtId="10" fontId="0" fillId="0" borderId="1" xfId="2" applyNumberFormat="1" applyFont="1" applyBorder="1"/>
    <xf numFmtId="0" fontId="2" fillId="0" borderId="9" xfId="0" applyFont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  <xf numFmtId="14" fontId="2" fillId="4" borderId="12" xfId="0" applyNumberFormat="1" applyFont="1" applyFill="1" applyBorder="1" applyAlignment="1">
      <alignment horizontal="center"/>
    </xf>
    <xf numFmtId="14" fontId="2" fillId="4" borderId="13" xfId="0" applyNumberFormat="1" applyFont="1" applyFill="1" applyBorder="1" applyAlignment="1">
      <alignment horizontal="center"/>
    </xf>
    <xf numFmtId="0" fontId="0" fillId="9" borderId="7" xfId="0" applyFill="1" applyBorder="1"/>
    <xf numFmtId="0" fontId="0" fillId="9" borderId="9" xfId="0" applyFill="1" applyBorder="1"/>
    <xf numFmtId="0" fontId="0" fillId="9" borderId="11" xfId="0" applyFill="1" applyBorder="1"/>
    <xf numFmtId="0" fontId="0" fillId="0" borderId="1" xfId="0" applyNumberFormat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2" fillId="0" borderId="20" xfId="0" applyFont="1" applyBorder="1"/>
    <xf numFmtId="43" fontId="2" fillId="0" borderId="21" xfId="1" applyFont="1" applyBorder="1"/>
    <xf numFmtId="0" fontId="0" fillId="0" borderId="15" xfId="0" applyBorder="1"/>
    <xf numFmtId="0" fontId="5" fillId="0" borderId="0" xfId="3"/>
    <xf numFmtId="0" fontId="7" fillId="10" borderId="23" xfId="3" applyFont="1" applyFill="1" applyBorder="1" applyAlignment="1">
      <alignment horizontal="center"/>
    </xf>
    <xf numFmtId="0" fontId="5" fillId="0" borderId="0" xfId="3" applyAlignment="1">
      <alignment horizontal="center"/>
    </xf>
    <xf numFmtId="0" fontId="6" fillId="10" borderId="14" xfId="3" applyFont="1" applyFill="1" applyBorder="1" applyAlignment="1">
      <alignment horizontal="center"/>
    </xf>
    <xf numFmtId="0" fontId="6" fillId="10" borderId="23" xfId="3" applyFont="1" applyFill="1" applyBorder="1" applyAlignment="1">
      <alignment horizontal="center"/>
    </xf>
    <xf numFmtId="2" fontId="9" fillId="0" borderId="25" xfId="4" applyNumberFormat="1" applyFont="1" applyFill="1" applyBorder="1" applyAlignment="1">
      <alignment horizontal="right" wrapText="1"/>
    </xf>
    <xf numFmtId="4" fontId="5" fillId="11" borderId="0" xfId="3" applyNumberFormat="1" applyFill="1"/>
    <xf numFmtId="0" fontId="6" fillId="10" borderId="19" xfId="3" applyFont="1" applyFill="1" applyBorder="1" applyAlignment="1">
      <alignment horizontal="center"/>
    </xf>
    <xf numFmtId="166" fontId="5" fillId="11" borderId="0" xfId="3" applyNumberFormat="1" applyFill="1"/>
    <xf numFmtId="0" fontId="6" fillId="10" borderId="26" xfId="3" applyFont="1" applyFill="1" applyBorder="1" applyAlignment="1">
      <alignment horizontal="center"/>
    </xf>
    <xf numFmtId="2" fontId="9" fillId="0" borderId="27" xfId="4" applyNumberFormat="1" applyFont="1" applyFill="1" applyBorder="1" applyAlignment="1">
      <alignment horizontal="right" wrapText="1"/>
    </xf>
    <xf numFmtId="2" fontId="9" fillId="0" borderId="28" xfId="4" applyNumberFormat="1" applyFont="1" applyFill="1" applyBorder="1" applyAlignment="1">
      <alignment horizontal="right" wrapText="1"/>
    </xf>
    <xf numFmtId="2" fontId="9" fillId="0" borderId="29" xfId="4" applyNumberFormat="1" applyFont="1" applyFill="1" applyBorder="1" applyAlignment="1">
      <alignment horizontal="right" wrapText="1"/>
    </xf>
    <xf numFmtId="2" fontId="9" fillId="0" borderId="0" xfId="4" applyNumberFormat="1" applyFont="1" applyFill="1" applyBorder="1" applyAlignment="1">
      <alignment horizontal="right" wrapText="1"/>
    </xf>
    <xf numFmtId="10" fontId="0" fillId="0" borderId="1" xfId="0" applyNumberFormat="1" applyBorder="1"/>
    <xf numFmtId="43" fontId="2" fillId="0" borderId="10" xfId="1" applyNumberFormat="1" applyFont="1" applyBorder="1"/>
    <xf numFmtId="43" fontId="0" fillId="0" borderId="16" xfId="0" applyNumberFormat="1" applyBorder="1"/>
    <xf numFmtId="0" fontId="2" fillId="7" borderId="11" xfId="0" applyFont="1" applyFill="1" applyBorder="1"/>
    <xf numFmtId="43" fontId="2" fillId="7" borderId="13" xfId="0" applyNumberFormat="1" applyFont="1" applyFill="1" applyBorder="1"/>
    <xf numFmtId="0" fontId="0" fillId="12" borderId="7" xfId="0" applyFill="1" applyBorder="1"/>
    <xf numFmtId="43" fontId="0" fillId="12" borderId="8" xfId="1" applyFont="1" applyFill="1" applyBorder="1"/>
    <xf numFmtId="0" fontId="0" fillId="4" borderId="7" xfId="0" applyFill="1" applyBorder="1"/>
    <xf numFmtId="165" fontId="0" fillId="4" borderId="8" xfId="0" applyNumberFormat="1" applyFill="1" applyBorder="1"/>
    <xf numFmtId="0" fontId="0" fillId="0" borderId="10" xfId="0" applyBorder="1"/>
    <xf numFmtId="0" fontId="0" fillId="4" borderId="9" xfId="0" applyFill="1" applyBorder="1"/>
    <xf numFmtId="165" fontId="0" fillId="4" borderId="10" xfId="0" applyNumberFormat="1" applyFill="1" applyBorder="1"/>
    <xf numFmtId="0" fontId="0" fillId="9" borderId="32" xfId="0" applyFill="1" applyBorder="1"/>
    <xf numFmtId="43" fontId="0" fillId="9" borderId="1" xfId="1" applyFont="1" applyFill="1" applyBorder="1"/>
    <xf numFmtId="2" fontId="0" fillId="0" borderId="10" xfId="0" applyNumberFormat="1" applyBorder="1"/>
    <xf numFmtId="14" fontId="0" fillId="0" borderId="10" xfId="0" applyNumberFormat="1" applyBorder="1"/>
    <xf numFmtId="0" fontId="0" fillId="0" borderId="13" xfId="0" applyBorder="1" applyAlignment="1">
      <alignment horizontal="center"/>
    </xf>
    <xf numFmtId="0" fontId="0" fillId="0" borderId="35" xfId="0" applyBorder="1"/>
    <xf numFmtId="43" fontId="0" fillId="0" borderId="37" xfId="0" applyNumberFormat="1" applyBorder="1"/>
    <xf numFmtId="43" fontId="0" fillId="0" borderId="19" xfId="0" applyNumberFormat="1" applyBorder="1"/>
    <xf numFmtId="0" fontId="2" fillId="9" borderId="36" xfId="0" applyFont="1" applyFill="1" applyBorder="1"/>
    <xf numFmtId="43" fontId="0" fillId="9" borderId="14" xfId="0" applyNumberFormat="1" applyFill="1" applyBorder="1"/>
    <xf numFmtId="43" fontId="0" fillId="9" borderId="38" xfId="0" applyNumberFormat="1" applyFill="1" applyBorder="1"/>
    <xf numFmtId="0" fontId="2" fillId="13" borderId="17" xfId="0" applyFont="1" applyFill="1" applyBorder="1"/>
    <xf numFmtId="43" fontId="2" fillId="13" borderId="23" xfId="1" applyFont="1" applyFill="1" applyBorder="1"/>
    <xf numFmtId="43" fontId="2" fillId="13" borderId="18" xfId="1" applyFont="1" applyFill="1" applyBorder="1"/>
    <xf numFmtId="43" fontId="0" fillId="0" borderId="0" xfId="0" applyNumberFormat="1"/>
    <xf numFmtId="0" fontId="0" fillId="0" borderId="27" xfId="0" applyBorder="1"/>
    <xf numFmtId="43" fontId="0" fillId="0" borderId="27" xfId="1" applyFont="1" applyBorder="1"/>
    <xf numFmtId="10" fontId="0" fillId="0" borderId="0" xfId="0" applyNumberFormat="1"/>
    <xf numFmtId="0" fontId="2" fillId="14" borderId="33" xfId="0" applyFont="1" applyFill="1" applyBorder="1" applyAlignment="1"/>
    <xf numFmtId="0" fontId="2" fillId="14" borderId="30" xfId="0" applyFont="1" applyFill="1" applyBorder="1" applyAlignment="1">
      <alignment horizontal="center"/>
    </xf>
    <xf numFmtId="0" fontId="2" fillId="14" borderId="34" xfId="0" applyFont="1" applyFill="1" applyBorder="1" applyAlignment="1">
      <alignment horizontal="center"/>
    </xf>
    <xf numFmtId="43" fontId="0" fillId="0" borderId="41" xfId="0" applyNumberFormat="1" applyBorder="1"/>
    <xf numFmtId="43" fontId="0" fillId="0" borderId="42" xfId="1" applyFont="1" applyBorder="1"/>
    <xf numFmtId="0" fontId="0" fillId="0" borderId="0" xfId="0" applyBorder="1"/>
    <xf numFmtId="14" fontId="0" fillId="15" borderId="10" xfId="0" applyNumberFormat="1" applyFill="1" applyBorder="1" applyAlignment="1">
      <alignment horizontal="center"/>
    </xf>
    <xf numFmtId="0" fontId="0" fillId="15" borderId="8" xfId="0" applyFill="1" applyBorder="1"/>
    <xf numFmtId="0" fontId="0" fillId="15" borderId="10" xfId="0" applyFill="1" applyBorder="1" applyAlignment="1">
      <alignment horizontal="center"/>
    </xf>
    <xf numFmtId="43" fontId="0" fillId="15" borderId="10" xfId="1" applyFont="1" applyFill="1" applyBorder="1"/>
    <xf numFmtId="10" fontId="0" fillId="15" borderId="10" xfId="2" applyNumberFormat="1" applyFont="1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27" xfId="0" applyNumberFormat="1" applyBorder="1"/>
    <xf numFmtId="164" fontId="2" fillId="5" borderId="1" xfId="0" applyNumberFormat="1" applyFont="1" applyFill="1" applyBorder="1" applyAlignment="1">
      <alignment horizontal="center" vertical="center"/>
    </xf>
    <xf numFmtId="164" fontId="2" fillId="5" borderId="27" xfId="0" applyNumberFormat="1" applyFont="1" applyFill="1" applyBorder="1" applyAlignment="1">
      <alignment horizontal="center" vertical="center" wrapText="1"/>
    </xf>
    <xf numFmtId="43" fontId="0" fillId="0" borderId="27" xfId="0" applyNumberFormat="1" applyBorder="1"/>
    <xf numFmtId="8" fontId="0" fillId="0" borderId="0" xfId="0" applyNumberFormat="1"/>
    <xf numFmtId="0" fontId="0" fillId="5" borderId="1" xfId="0" applyFill="1" applyBorder="1"/>
    <xf numFmtId="10" fontId="0" fillId="5" borderId="1" xfId="0" applyNumberFormat="1" applyFill="1" applyBorder="1"/>
    <xf numFmtId="0" fontId="10" fillId="0" borderId="46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13" fillId="0" borderId="0" xfId="0" applyFont="1" applyBorder="1" applyProtection="1">
      <protection hidden="1"/>
    </xf>
    <xf numFmtId="0" fontId="10" fillId="0" borderId="47" xfId="0" applyFont="1" applyBorder="1" applyProtection="1">
      <protection hidden="1"/>
    </xf>
    <xf numFmtId="0" fontId="10" fillId="0" borderId="0" xfId="0" applyFont="1" applyProtection="1">
      <protection hidden="1"/>
    </xf>
    <xf numFmtId="0" fontId="15" fillId="0" borderId="0" xfId="0" applyFont="1" applyBorder="1" applyProtection="1">
      <protection hidden="1"/>
    </xf>
    <xf numFmtId="44" fontId="13" fillId="0" borderId="0" xfId="5" applyFont="1" applyBorder="1" applyProtection="1">
      <protection hidden="1"/>
    </xf>
    <xf numFmtId="14" fontId="10" fillId="0" borderId="0" xfId="0" applyNumberFormat="1" applyFont="1" applyBorder="1" applyAlignment="1" applyProtection="1">
      <alignment horizontal="center"/>
      <protection hidden="1"/>
    </xf>
    <xf numFmtId="0" fontId="10" fillId="0" borderId="48" xfId="0" applyFont="1" applyBorder="1" applyProtection="1">
      <protection hidden="1"/>
    </xf>
    <xf numFmtId="0" fontId="10" fillId="5" borderId="49" xfId="0" applyFont="1" applyFill="1" applyBorder="1" applyAlignment="1" applyProtection="1">
      <alignment horizontal="center"/>
      <protection locked="0"/>
    </xf>
    <xf numFmtId="10" fontId="10" fillId="5" borderId="49" xfId="2" applyNumberFormat="1" applyFont="1" applyFill="1" applyBorder="1" applyAlignment="1" applyProtection="1">
      <alignment horizontal="center"/>
      <protection locked="0"/>
    </xf>
    <xf numFmtId="14" fontId="10" fillId="5" borderId="49" xfId="0" applyNumberFormat="1" applyFont="1" applyFill="1" applyBorder="1" applyAlignment="1" applyProtection="1">
      <alignment horizontal="center"/>
      <protection locked="0"/>
    </xf>
    <xf numFmtId="0" fontId="13" fillId="5" borderId="49" xfId="0" applyFont="1" applyFill="1" applyBorder="1" applyAlignment="1" applyProtection="1">
      <alignment horizontal="center"/>
      <protection locked="0"/>
    </xf>
    <xf numFmtId="0" fontId="17" fillId="0" borderId="48" xfId="0" applyFont="1" applyBorder="1" applyProtection="1">
      <protection hidden="1"/>
    </xf>
    <xf numFmtId="167" fontId="0" fillId="0" borderId="0" xfId="1" applyNumberFormat="1" applyFont="1"/>
    <xf numFmtId="0" fontId="10" fillId="0" borderId="43" xfId="0" applyFont="1" applyBorder="1" applyProtection="1">
      <protection hidden="1"/>
    </xf>
    <xf numFmtId="0" fontId="12" fillId="0" borderId="44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0" fontId="0" fillId="0" borderId="27" xfId="0" applyFill="1" applyBorder="1"/>
    <xf numFmtId="0" fontId="11" fillId="0" borderId="48" xfId="0" applyFont="1" applyBorder="1" applyProtection="1">
      <protection hidden="1"/>
    </xf>
    <xf numFmtId="0" fontId="16" fillId="0" borderId="48" xfId="0" applyFont="1" applyBorder="1" applyProtection="1">
      <protection hidden="1"/>
    </xf>
    <xf numFmtId="0" fontId="12" fillId="0" borderId="48" xfId="0" applyFont="1" applyBorder="1" applyProtection="1">
      <protection hidden="1"/>
    </xf>
    <xf numFmtId="0" fontId="3" fillId="2" borderId="0" xfId="0" applyFont="1" applyFill="1" applyAlignment="1"/>
    <xf numFmtId="164" fontId="2" fillId="5" borderId="1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0" borderId="39" xfId="0" applyBorder="1"/>
    <xf numFmtId="10" fontId="0" fillId="0" borderId="40" xfId="2" applyNumberFormat="1" applyFont="1" applyBorder="1"/>
    <xf numFmtId="168" fontId="0" fillId="0" borderId="40" xfId="2" applyNumberFormat="1" applyFont="1" applyBorder="1"/>
    <xf numFmtId="14" fontId="0" fillId="0" borderId="40" xfId="0" applyNumberFormat="1" applyBorder="1"/>
    <xf numFmtId="44" fontId="14" fillId="0" borderId="0" xfId="5" applyFont="1" applyBorder="1" applyProtection="1">
      <protection hidden="1"/>
    </xf>
    <xf numFmtId="170" fontId="0" fillId="5" borderId="27" xfId="2" applyNumberFormat="1" applyFont="1" applyFill="1" applyBorder="1"/>
    <xf numFmtId="0" fontId="0" fillId="5" borderId="27" xfId="0" applyFill="1" applyBorder="1" applyAlignment="1">
      <alignment horizontal="center"/>
    </xf>
    <xf numFmtId="0" fontId="10" fillId="0" borderId="0" xfId="0" applyFont="1" applyBorder="1" applyAlignment="1" applyProtection="1">
      <alignment horizontal="center"/>
      <protection hidden="1"/>
    </xf>
    <xf numFmtId="0" fontId="0" fillId="0" borderId="7" xfId="0" applyBorder="1"/>
    <xf numFmtId="43" fontId="0" fillId="0" borderId="8" xfId="1" applyFont="1" applyBorder="1"/>
    <xf numFmtId="0" fontId="2" fillId="4" borderId="7" xfId="0" applyFont="1" applyFill="1" applyBorder="1"/>
    <xf numFmtId="0" fontId="2" fillId="4" borderId="8" xfId="0" applyFont="1" applyFill="1" applyBorder="1" applyAlignment="1">
      <alignment horizontal="center"/>
    </xf>
    <xf numFmtId="0" fontId="2" fillId="6" borderId="41" xfId="0" applyFont="1" applyFill="1" applyBorder="1"/>
    <xf numFmtId="0" fontId="2" fillId="6" borderId="52" xfId="0" applyFont="1" applyFill="1" applyBorder="1" applyAlignment="1">
      <alignment horizontal="center"/>
    </xf>
    <xf numFmtId="0" fontId="2" fillId="6" borderId="42" xfId="0" applyFont="1" applyFill="1" applyBorder="1" applyAlignment="1">
      <alignment horizontal="center"/>
    </xf>
    <xf numFmtId="0" fontId="10" fillId="5" borderId="49" xfId="5" applyNumberFormat="1" applyFont="1" applyFill="1" applyBorder="1" applyAlignment="1" applyProtection="1">
      <alignment horizontal="center"/>
      <protection locked="0"/>
    </xf>
    <xf numFmtId="0" fontId="0" fillId="0" borderId="51" xfId="0" applyBorder="1"/>
    <xf numFmtId="43" fontId="0" fillId="0" borderId="51" xfId="1" applyFont="1" applyBorder="1"/>
    <xf numFmtId="0" fontId="23" fillId="0" borderId="0" xfId="0" applyFont="1" applyAlignment="1">
      <alignment horizontal="center"/>
    </xf>
    <xf numFmtId="44" fontId="20" fillId="0" borderId="0" xfId="0" applyNumberFormat="1" applyFont="1" applyBorder="1" applyProtection="1">
      <protection hidden="1"/>
    </xf>
    <xf numFmtId="0" fontId="17" fillId="0" borderId="53" xfId="0" applyFont="1" applyBorder="1" applyProtection="1">
      <protection hidden="1"/>
    </xf>
    <xf numFmtId="0" fontId="10" fillId="0" borderId="53" xfId="0" applyFont="1" applyBorder="1" applyProtection="1">
      <protection hidden="1"/>
    </xf>
    <xf numFmtId="0" fontId="25" fillId="0" borderId="0" xfId="0" applyFont="1" applyBorder="1" applyProtection="1">
      <protection hidden="1"/>
    </xf>
    <xf numFmtId="44" fontId="26" fillId="0" borderId="0" xfId="5" applyFont="1" applyBorder="1" applyProtection="1">
      <protection hidden="1"/>
    </xf>
    <xf numFmtId="44" fontId="26" fillId="0" borderId="48" xfId="5" applyFont="1" applyBorder="1" applyProtection="1">
      <protection hidden="1"/>
    </xf>
    <xf numFmtId="0" fontId="27" fillId="0" borderId="0" xfId="0" applyFont="1" applyBorder="1" applyAlignment="1" applyProtection="1">
      <alignment horizontal="left" indent="1"/>
      <protection hidden="1"/>
    </xf>
    <xf numFmtId="44" fontId="28" fillId="0" borderId="48" xfId="5" applyFont="1" applyBorder="1" applyProtection="1">
      <protection hidden="1"/>
    </xf>
    <xf numFmtId="44" fontId="29" fillId="0" borderId="0" xfId="5" applyFont="1" applyBorder="1" applyProtection="1">
      <protection hidden="1"/>
    </xf>
    <xf numFmtId="0" fontId="30" fillId="0" borderId="0" xfId="0" applyFont="1" applyBorder="1" applyAlignment="1" applyProtection="1">
      <alignment wrapText="1"/>
      <protection hidden="1"/>
    </xf>
    <xf numFmtId="0" fontId="30" fillId="0" borderId="48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center"/>
      <protection hidden="1"/>
    </xf>
    <xf numFmtId="0" fontId="31" fillId="0" borderId="0" xfId="0" applyFont="1" applyBorder="1" applyAlignment="1" applyProtection="1">
      <alignment horizontal="right" vertical="center"/>
      <protection hidden="1"/>
    </xf>
    <xf numFmtId="164" fontId="2" fillId="5" borderId="51" xfId="0" applyNumberFormat="1" applyFont="1" applyFill="1" applyBorder="1" applyAlignment="1">
      <alignment horizontal="center" vertical="center"/>
    </xf>
    <xf numFmtId="164" fontId="2" fillId="5" borderId="51" xfId="0" applyNumberFormat="1" applyFont="1" applyFill="1" applyBorder="1" applyAlignment="1">
      <alignment horizontal="center" vertical="center" wrapText="1"/>
    </xf>
    <xf numFmtId="14" fontId="0" fillId="0" borderId="51" xfId="0" applyNumberFormat="1" applyBorder="1"/>
    <xf numFmtId="43" fontId="0" fillId="0" borderId="51" xfId="0" applyNumberFormat="1" applyBorder="1"/>
    <xf numFmtId="0" fontId="0" fillId="0" borderId="51" xfId="0" applyBorder="1" applyAlignment="1">
      <alignment horizontal="center" vertical="center" wrapText="1"/>
    </xf>
    <xf numFmtId="0" fontId="31" fillId="0" borderId="47" xfId="0" applyFont="1" applyBorder="1" applyAlignment="1" applyProtection="1">
      <alignment vertical="center"/>
      <protection hidden="1"/>
    </xf>
    <xf numFmtId="0" fontId="10" fillId="0" borderId="54" xfId="0" applyFont="1" applyBorder="1" applyProtection="1">
      <protection hidden="1"/>
    </xf>
    <xf numFmtId="0" fontId="10" fillId="0" borderId="55" xfId="0" applyFont="1" applyBorder="1" applyProtection="1">
      <protection hidden="1"/>
    </xf>
    <xf numFmtId="0" fontId="10" fillId="5" borderId="49" xfId="0" applyFont="1" applyFill="1" applyBorder="1" applyAlignment="1" applyProtection="1">
      <alignment horizontal="center"/>
      <protection locked="0"/>
    </xf>
    <xf numFmtId="44" fontId="10" fillId="5" borderId="49" xfId="5" applyFont="1" applyFill="1" applyBorder="1" applyAlignment="1" applyProtection="1">
      <alignment horizontal="center"/>
      <protection locked="0"/>
    </xf>
    <xf numFmtId="0" fontId="6" fillId="10" borderId="22" xfId="3" applyFont="1" applyFill="1" applyBorder="1" applyAlignment="1">
      <alignment horizontal="left" wrapText="1"/>
    </xf>
    <xf numFmtId="0" fontId="5" fillId="0" borderId="24" xfId="3" applyBorder="1"/>
    <xf numFmtId="0" fontId="3" fillId="2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 vertical="center" wrapText="1"/>
    </xf>
    <xf numFmtId="0" fontId="0" fillId="14" borderId="29" xfId="0" applyFill="1" applyBorder="1" applyAlignment="1">
      <alignment horizontal="center"/>
    </xf>
    <xf numFmtId="0" fontId="0" fillId="14" borderId="39" xfId="0" applyFill="1" applyBorder="1" applyAlignment="1">
      <alignment horizontal="center"/>
    </xf>
    <xf numFmtId="0" fontId="0" fillId="14" borderId="40" xfId="0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14" borderId="30" xfId="0" applyFill="1" applyBorder="1" applyAlignment="1">
      <alignment horizontal="center" vertical="center" wrapText="1"/>
    </xf>
    <xf numFmtId="0" fontId="0" fillId="14" borderId="31" xfId="0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9" borderId="30" xfId="0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44" fontId="19" fillId="0" borderId="0" xfId="5" applyFont="1" applyBorder="1" applyAlignment="1" applyProtection="1">
      <alignment horizontal="right"/>
      <protection hidden="1"/>
    </xf>
    <xf numFmtId="0" fontId="24" fillId="0" borderId="44" xfId="0" applyFont="1" applyBorder="1" applyAlignment="1" applyProtection="1">
      <alignment horizontal="left" wrapText="1"/>
      <protection hidden="1"/>
    </xf>
    <xf numFmtId="0" fontId="24" fillId="0" borderId="44" xfId="0" applyFont="1" applyBorder="1" applyAlignment="1" applyProtection="1">
      <alignment horizontal="left"/>
      <protection hidden="1"/>
    </xf>
    <xf numFmtId="0" fontId="10" fillId="5" borderId="50" xfId="0" applyFont="1" applyFill="1" applyBorder="1" applyAlignment="1" applyProtection="1">
      <alignment horizontal="center"/>
      <protection locked="0"/>
    </xf>
    <xf numFmtId="0" fontId="10" fillId="5" borderId="49" xfId="0" applyFont="1" applyFill="1" applyBorder="1" applyAlignment="1" applyProtection="1">
      <alignment horizontal="center"/>
      <protection locked="0"/>
    </xf>
    <xf numFmtId="44" fontId="13" fillId="0" borderId="0" xfId="5" applyFont="1" applyBorder="1" applyAlignment="1" applyProtection="1">
      <alignment horizontal="right" vertical="top"/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44" fontId="13" fillId="5" borderId="50" xfId="5" applyFont="1" applyFill="1" applyBorder="1" applyAlignment="1" applyProtection="1">
      <alignment horizontal="center"/>
      <protection locked="0"/>
    </xf>
    <xf numFmtId="44" fontId="13" fillId="5" borderId="49" xfId="5" applyFont="1" applyFill="1" applyBorder="1" applyAlignment="1" applyProtection="1">
      <alignment horizontal="center"/>
      <protection locked="0"/>
    </xf>
    <xf numFmtId="44" fontId="10" fillId="5" borderId="50" xfId="5" applyFont="1" applyFill="1" applyBorder="1" applyAlignment="1" applyProtection="1">
      <alignment horizontal="center"/>
      <protection locked="0"/>
    </xf>
    <xf numFmtId="44" fontId="10" fillId="5" borderId="49" xfId="5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16" fillId="0" borderId="0" xfId="0" applyFont="1" applyBorder="1" applyAlignment="1" applyProtection="1">
      <alignment horizontal="left" vertical="top" wrapText="1"/>
      <protection hidden="1"/>
    </xf>
    <xf numFmtId="0" fontId="22" fillId="5" borderId="50" xfId="0" applyFont="1" applyFill="1" applyBorder="1" applyAlignment="1" applyProtection="1">
      <alignment horizontal="left"/>
      <protection locked="0" hidden="1"/>
    </xf>
    <xf numFmtId="0" fontId="22" fillId="5" borderId="49" xfId="0" applyFont="1" applyFill="1" applyBorder="1" applyAlignment="1" applyProtection="1">
      <alignment horizontal="left"/>
      <protection locked="0" hidden="1"/>
    </xf>
    <xf numFmtId="0" fontId="22" fillId="5" borderId="50" xfId="0" applyFont="1" applyFill="1" applyBorder="1" applyAlignment="1" applyProtection="1">
      <alignment horizontal="center"/>
      <protection locked="0" hidden="1"/>
    </xf>
    <xf numFmtId="0" fontId="22" fillId="5" borderId="49" xfId="0" applyFont="1" applyFill="1" applyBorder="1" applyAlignment="1" applyProtection="1">
      <alignment horizontal="center"/>
      <protection locked="0" hidden="1"/>
    </xf>
  </cellXfs>
  <cellStyles count="9">
    <cellStyle name="Moeda" xfId="5" builtinId="4"/>
    <cellStyle name="Normal" xfId="0" builtinId="0"/>
    <cellStyle name="Normal 2" xfId="3"/>
    <cellStyle name="Normal 2 2" xfId="6"/>
    <cellStyle name="Normal_Plan1" xfId="4"/>
    <cellStyle name="Porcentagem" xfId="2" builtinId="5"/>
    <cellStyle name="Porcentagem 2" xfId="7"/>
    <cellStyle name="Vírgula" xfId="1" builtinId="3"/>
    <cellStyle name="Vírgula 2" xfId="8"/>
  </cellStyles>
  <dxfs count="21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Medium9"/>
  <colors>
    <mruColors>
      <color rgb="FF8DC53F"/>
      <color rgb="FF182A40"/>
      <color rgb="FF002060"/>
      <color rgb="FFD9D9D9"/>
      <color rgb="FFC0E4E6"/>
      <color rgb="FF119A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660081597595"/>
          <c:y val="0.10826970084042817"/>
          <c:w val="0.36924848397539578"/>
          <c:h val="0.825151070904995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INFOGRAF!$B$5</c:f>
              <c:strCache>
                <c:ptCount val="1"/>
                <c:pt idx="0">
                  <c:v>Salário da Data de Aposentadoria</c:v>
                </c:pt>
              </c:strCache>
            </c:strRef>
          </c:tx>
          <c:invertIfNegative val="0"/>
          <c:cat>
            <c:strRef>
              <c:f>INFOGRAF!$B$5:$B$6</c:f>
              <c:strCache>
                <c:ptCount val="2"/>
                <c:pt idx="0">
                  <c:v>Salário da Data de Aposentadoria</c:v>
                </c:pt>
                <c:pt idx="1">
                  <c:v>Benefício Funpresp</c:v>
                </c:pt>
              </c:strCache>
            </c:strRef>
          </c:cat>
          <c:val>
            <c:numRef>
              <c:f>INFOGRAF!$C$5</c:f>
              <c:numCache>
                <c:formatCode>_(* #,##0.00_);_(* \(#,##0.00\);_(* "-"??_);_(@_)</c:formatCode>
                <c:ptCount val="1"/>
                <c:pt idx="0">
                  <c:v>2000</c:v>
                </c:pt>
              </c:numCache>
            </c:numRef>
          </c:val>
        </c:ser>
        <c:ser>
          <c:idx val="1"/>
          <c:order val="1"/>
          <c:tx>
            <c:strRef>
              <c:f>INFOGRAF!$B$6</c:f>
              <c:strCache>
                <c:ptCount val="1"/>
                <c:pt idx="0">
                  <c:v>Benefício Funpresp</c:v>
                </c:pt>
              </c:strCache>
            </c:strRef>
          </c:tx>
          <c:spPr>
            <a:solidFill>
              <a:srgbClr val="8DC53F"/>
            </a:solidFill>
          </c:spPr>
          <c:invertIfNegative val="0"/>
          <c:cat>
            <c:strRef>
              <c:f>INFOGRAF!$B$5:$B$6</c:f>
              <c:strCache>
                <c:ptCount val="2"/>
                <c:pt idx="0">
                  <c:v>Salário da Data de Aposentadoria</c:v>
                </c:pt>
                <c:pt idx="1">
                  <c:v>Benefício Funpresp</c:v>
                </c:pt>
              </c:strCache>
            </c:strRef>
          </c:cat>
          <c:val>
            <c:numRef>
              <c:f>INFOGRAF!$C$6</c:f>
              <c:numCache>
                <c:formatCode>_(* #,##0.00_);_(* \(#,##0.00\);_(* "-"??_);_(@_)</c:formatCode>
                <c:ptCount val="1"/>
                <c:pt idx="0">
                  <c:v>1.1787198661911809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19"/>
        <c:axId val="265418896"/>
        <c:axId val="265410192"/>
      </c:barChart>
      <c:catAx>
        <c:axId val="26541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5410192"/>
        <c:crosses val="autoZero"/>
        <c:auto val="1"/>
        <c:lblAlgn val="ctr"/>
        <c:lblOffset val="10"/>
        <c:noMultiLvlLbl val="0"/>
      </c:catAx>
      <c:valAx>
        <c:axId val="26541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5418896"/>
        <c:crosses val="autoZero"/>
        <c:crossBetween val="between"/>
        <c:majorUnit val="5000"/>
        <c:minorUnit val="1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28813029521367"/>
          <c:y val="0.29337525141139137"/>
          <c:w val="0.34116499457737498"/>
          <c:h val="0.50685399407039444"/>
        </c:manualLayout>
      </c:layout>
      <c:overlay val="0"/>
      <c:spPr>
        <a:solidFill>
          <a:schemeClr val="bg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pattFill prst="ltDnDiag">
      <a:fgClr>
        <a:srgbClr val="D9D9D9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55896336158935"/>
          <c:y val="6.7366196704798376E-2"/>
          <c:w val="0.75302683923129421"/>
          <c:h val="0.58550689399220579"/>
        </c:manualLayout>
      </c:layout>
      <c:areaChart>
        <c:grouping val="stacked"/>
        <c:varyColors val="0"/>
        <c:ser>
          <c:idx val="0"/>
          <c:order val="0"/>
          <c:tx>
            <c:strRef>
              <c:f>INFOGRAF!$F$4</c:f>
              <c:strCache>
                <c:ptCount val="1"/>
                <c:pt idx="0">
                  <c:v>Contrib. do Participante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INFOGRAF!$E$5:$E$700</c:f>
              <c:strCache>
                <c:ptCount val="1"/>
                <c:pt idx="0">
                  <c:v>31/07/2017</c:v>
                </c:pt>
              </c:strCache>
            </c:strRef>
          </c:cat>
          <c:val>
            <c:numRef>
              <c:f>INFOGRAF!$F$5:$F$700</c:f>
              <c:numCache>
                <c:formatCode>_(* #,##0.00_);_(* \(#,##0.00\);_(* "-"??_);_(@_)</c:formatCode>
                <c:ptCount val="696"/>
                <c:pt idx="0">
                  <c:v>158.1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</c:numCache>
            </c:numRef>
          </c:val>
        </c:ser>
        <c:ser>
          <c:idx val="1"/>
          <c:order val="1"/>
          <c:tx>
            <c:strRef>
              <c:f>INFOGRAF!$G$4</c:f>
              <c:strCache>
                <c:ptCount val="1"/>
                <c:pt idx="0">
                  <c:v>Contrib. da Patrocinadora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INFOGRAF!$E$5:$E$700</c:f>
              <c:strCache>
                <c:ptCount val="1"/>
                <c:pt idx="0">
                  <c:v>31/07/2017</c:v>
                </c:pt>
              </c:strCache>
            </c:strRef>
          </c:cat>
          <c:val>
            <c:numRef>
              <c:f>INFOGRAF!$G$5:$G$700</c:f>
              <c:numCache>
                <c:formatCode>_(* #,##0.00_);_(* \(#,##0.00\);_(* "-"??_);_(@_)</c:formatCode>
                <c:ptCount val="6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</c:numCache>
            </c:numRef>
          </c:val>
        </c:ser>
        <c:ser>
          <c:idx val="2"/>
          <c:order val="2"/>
          <c:tx>
            <c:strRef>
              <c:f>INFOGRAF!$H$4</c:f>
              <c:strCache>
                <c:ptCount val="1"/>
                <c:pt idx="0">
                  <c:v>Rentabilidade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25400"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INFOGRAF!$E$5:$E$700</c:f>
              <c:strCache>
                <c:ptCount val="1"/>
                <c:pt idx="0">
                  <c:v>31/07/2017</c:v>
                </c:pt>
              </c:strCache>
            </c:strRef>
          </c:cat>
          <c:val>
            <c:numRef>
              <c:f>INFOGRAF!$H$5:$H$700</c:f>
              <c:numCache>
                <c:formatCode>_(* #,##0.00_);_(* \(#,##0.00\);_(* "-"??_);_(@_)</c:formatCode>
                <c:ptCount val="6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407472"/>
        <c:axId val="265413456"/>
      </c:areaChart>
      <c:dateAx>
        <c:axId val="26540747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5413456"/>
        <c:crosses val="autoZero"/>
        <c:auto val="1"/>
        <c:lblOffset val="100"/>
        <c:baseTimeUnit val="months"/>
      </c:dateAx>
      <c:valAx>
        <c:axId val="2654134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R$&quot;\ 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5407472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4599905526147464E-2"/>
                <c:y val="0.15596955245348568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040893509164122E-2"/>
          <c:y val="0.89750948943376929"/>
          <c:w val="0.93898187893454554"/>
          <c:h val="0.1003076195591556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0511740845224"/>
          <c:y val="6.0771733565404495E-2"/>
          <c:w val="0.77825901441464207"/>
          <c:h val="0.70616062050137052"/>
        </c:manualLayout>
      </c:layout>
      <c:areaChart>
        <c:grouping val="standard"/>
        <c:varyColors val="0"/>
        <c:ser>
          <c:idx val="0"/>
          <c:order val="0"/>
          <c:tx>
            <c:strRef>
              <c:f>INFOGRAF!$K$4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INFOGRAF!$J$5:$J$700</c:f>
              <c:strCache>
                <c:ptCount val="159"/>
                <c:pt idx="0">
                  <c:v>31/07/2017</c:v>
                </c:pt>
                <c:pt idx="1">
                  <c:v>31/08/2017</c:v>
                </c:pt>
                <c:pt idx="2">
                  <c:v>30/09/2017</c:v>
                </c:pt>
                <c:pt idx="3">
                  <c:v>31/10/2017</c:v>
                </c:pt>
                <c:pt idx="4">
                  <c:v>30/11/2017</c:v>
                </c:pt>
                <c:pt idx="5">
                  <c:v>31/12/2017</c:v>
                </c:pt>
                <c:pt idx="6">
                  <c:v>31/01/2018</c:v>
                </c:pt>
                <c:pt idx="7">
                  <c:v>28/02/2018</c:v>
                </c:pt>
                <c:pt idx="8">
                  <c:v>31/03/2018</c:v>
                </c:pt>
                <c:pt idx="9">
                  <c:v>30/04/2018</c:v>
                </c:pt>
                <c:pt idx="10">
                  <c:v>31/05/2018</c:v>
                </c:pt>
                <c:pt idx="11">
                  <c:v>30/06/2018</c:v>
                </c:pt>
                <c:pt idx="12">
                  <c:v>31/07/2018</c:v>
                </c:pt>
                <c:pt idx="13">
                  <c:v>31/08/2018</c:v>
                </c:pt>
                <c:pt idx="14">
                  <c:v>30/09/2018</c:v>
                </c:pt>
                <c:pt idx="15">
                  <c:v>31/10/2018</c:v>
                </c:pt>
                <c:pt idx="16">
                  <c:v>30/11/2018</c:v>
                </c:pt>
                <c:pt idx="17">
                  <c:v>31/12/2018</c:v>
                </c:pt>
                <c:pt idx="18">
                  <c:v>31/01/2019</c:v>
                </c:pt>
                <c:pt idx="19">
                  <c:v>28/02/2019</c:v>
                </c:pt>
                <c:pt idx="20">
                  <c:v>31/03/2019</c:v>
                </c:pt>
                <c:pt idx="21">
                  <c:v>30/04/2019</c:v>
                </c:pt>
                <c:pt idx="22">
                  <c:v>31/05/2019</c:v>
                </c:pt>
                <c:pt idx="23">
                  <c:v>30/06/2019</c:v>
                </c:pt>
                <c:pt idx="24">
                  <c:v>31/07/2019</c:v>
                </c:pt>
                <c:pt idx="25">
                  <c:v>31/08/2019</c:v>
                </c:pt>
                <c:pt idx="26">
                  <c:v>30/09/2019</c:v>
                </c:pt>
                <c:pt idx="27">
                  <c:v>31/10/2019</c:v>
                </c:pt>
                <c:pt idx="28">
                  <c:v>30/11/2019</c:v>
                </c:pt>
                <c:pt idx="29">
                  <c:v>31/12/2019</c:v>
                </c:pt>
                <c:pt idx="30">
                  <c:v>31/01/2020</c:v>
                </c:pt>
                <c:pt idx="31">
                  <c:v>29/02/2020</c:v>
                </c:pt>
                <c:pt idx="32">
                  <c:v>31/03/2020</c:v>
                </c:pt>
                <c:pt idx="33">
                  <c:v>30/04/2020</c:v>
                </c:pt>
                <c:pt idx="34">
                  <c:v>31/05/2020</c:v>
                </c:pt>
                <c:pt idx="35">
                  <c:v>30/06/2020</c:v>
                </c:pt>
                <c:pt idx="36">
                  <c:v>31/07/2020</c:v>
                </c:pt>
                <c:pt idx="37">
                  <c:v>31/08/2020</c:v>
                </c:pt>
                <c:pt idx="38">
                  <c:v>30/09/2020</c:v>
                </c:pt>
                <c:pt idx="39">
                  <c:v>31/10/2020</c:v>
                </c:pt>
                <c:pt idx="40">
                  <c:v>30/11/2020</c:v>
                </c:pt>
                <c:pt idx="41">
                  <c:v>31/12/2020</c:v>
                </c:pt>
                <c:pt idx="42">
                  <c:v>31/01/2021</c:v>
                </c:pt>
                <c:pt idx="43">
                  <c:v>28/02/2021</c:v>
                </c:pt>
                <c:pt idx="44">
                  <c:v>31/03/2021</c:v>
                </c:pt>
                <c:pt idx="45">
                  <c:v>30/04/2021</c:v>
                </c:pt>
                <c:pt idx="46">
                  <c:v>31/05/2021</c:v>
                </c:pt>
                <c:pt idx="47">
                  <c:v>30/06/2021</c:v>
                </c:pt>
                <c:pt idx="48">
                  <c:v>31/07/2021</c:v>
                </c:pt>
                <c:pt idx="49">
                  <c:v>31/08/2021</c:v>
                </c:pt>
                <c:pt idx="50">
                  <c:v>30/09/2021</c:v>
                </c:pt>
                <c:pt idx="51">
                  <c:v>31/10/2021</c:v>
                </c:pt>
                <c:pt idx="52">
                  <c:v>30/11/2021</c:v>
                </c:pt>
                <c:pt idx="53">
                  <c:v>31/12/2021</c:v>
                </c:pt>
                <c:pt idx="54">
                  <c:v>31/01/2022</c:v>
                </c:pt>
                <c:pt idx="55">
                  <c:v>28/02/2022</c:v>
                </c:pt>
                <c:pt idx="56">
                  <c:v>31/03/2022</c:v>
                </c:pt>
                <c:pt idx="57">
                  <c:v>30/04/2022</c:v>
                </c:pt>
                <c:pt idx="58">
                  <c:v>31/05/2022</c:v>
                </c:pt>
                <c:pt idx="59">
                  <c:v>30/06/2022</c:v>
                </c:pt>
                <c:pt idx="60">
                  <c:v>31/07/2022</c:v>
                </c:pt>
                <c:pt idx="61">
                  <c:v>31/08/2022</c:v>
                </c:pt>
                <c:pt idx="62">
                  <c:v>30/09/2022</c:v>
                </c:pt>
                <c:pt idx="63">
                  <c:v>31/10/2022</c:v>
                </c:pt>
                <c:pt idx="64">
                  <c:v>30/11/2022</c:v>
                </c:pt>
                <c:pt idx="65">
                  <c:v>31/12/2022</c:v>
                </c:pt>
                <c:pt idx="66">
                  <c:v>31/01/2023</c:v>
                </c:pt>
                <c:pt idx="67">
                  <c:v>28/02/2023</c:v>
                </c:pt>
                <c:pt idx="68">
                  <c:v>31/03/2023</c:v>
                </c:pt>
                <c:pt idx="69">
                  <c:v>30/04/2023</c:v>
                </c:pt>
                <c:pt idx="70">
                  <c:v>31/05/2023</c:v>
                </c:pt>
                <c:pt idx="71">
                  <c:v>30/06/2023</c:v>
                </c:pt>
                <c:pt idx="72">
                  <c:v>31/07/2023</c:v>
                </c:pt>
                <c:pt idx="73">
                  <c:v>31/08/2023</c:v>
                </c:pt>
                <c:pt idx="74">
                  <c:v>30/09/2023</c:v>
                </c:pt>
                <c:pt idx="75">
                  <c:v>31/10/2023</c:v>
                </c:pt>
                <c:pt idx="76">
                  <c:v>30/11/2023</c:v>
                </c:pt>
                <c:pt idx="77">
                  <c:v>31/12/2023</c:v>
                </c:pt>
                <c:pt idx="78">
                  <c:v>31/01/2024</c:v>
                </c:pt>
                <c:pt idx="79">
                  <c:v>29/02/2024</c:v>
                </c:pt>
                <c:pt idx="80">
                  <c:v>31/03/2024</c:v>
                </c:pt>
                <c:pt idx="81">
                  <c:v>30/04/2024</c:v>
                </c:pt>
                <c:pt idx="82">
                  <c:v>31/05/2024</c:v>
                </c:pt>
                <c:pt idx="83">
                  <c:v>30/06/2024</c:v>
                </c:pt>
                <c:pt idx="84">
                  <c:v>31/07/2024</c:v>
                </c:pt>
                <c:pt idx="85">
                  <c:v>31/08/2024</c:v>
                </c:pt>
                <c:pt idx="86">
                  <c:v>30/09/2024</c:v>
                </c:pt>
                <c:pt idx="87">
                  <c:v>31/10/2024</c:v>
                </c:pt>
                <c:pt idx="88">
                  <c:v>30/11/2024</c:v>
                </c:pt>
                <c:pt idx="89">
                  <c:v>31/12/2024</c:v>
                </c:pt>
                <c:pt idx="90">
                  <c:v>31/01/2025</c:v>
                </c:pt>
                <c:pt idx="91">
                  <c:v>28/02/2025</c:v>
                </c:pt>
                <c:pt idx="92">
                  <c:v>31/03/2025</c:v>
                </c:pt>
                <c:pt idx="93">
                  <c:v>30/04/2025</c:v>
                </c:pt>
                <c:pt idx="94">
                  <c:v>31/05/2025</c:v>
                </c:pt>
                <c:pt idx="95">
                  <c:v>30/06/2025</c:v>
                </c:pt>
                <c:pt idx="96">
                  <c:v>31/07/2025</c:v>
                </c:pt>
                <c:pt idx="97">
                  <c:v>31/08/2025</c:v>
                </c:pt>
                <c:pt idx="98">
                  <c:v>30/09/2025</c:v>
                </c:pt>
                <c:pt idx="99">
                  <c:v>31/10/2025</c:v>
                </c:pt>
                <c:pt idx="100">
                  <c:v>30/11/2025</c:v>
                </c:pt>
                <c:pt idx="101">
                  <c:v>31/12/2025</c:v>
                </c:pt>
                <c:pt idx="102">
                  <c:v>31/01/2026</c:v>
                </c:pt>
                <c:pt idx="103">
                  <c:v>28/02/2026</c:v>
                </c:pt>
                <c:pt idx="104">
                  <c:v>31/03/2026</c:v>
                </c:pt>
                <c:pt idx="105">
                  <c:v>30/04/2026</c:v>
                </c:pt>
                <c:pt idx="106">
                  <c:v>31/05/2026</c:v>
                </c:pt>
                <c:pt idx="107">
                  <c:v>30/06/2026</c:v>
                </c:pt>
                <c:pt idx="108">
                  <c:v>31/07/2026</c:v>
                </c:pt>
                <c:pt idx="109">
                  <c:v>31/08/2026</c:v>
                </c:pt>
                <c:pt idx="110">
                  <c:v>30/09/2026</c:v>
                </c:pt>
                <c:pt idx="111">
                  <c:v>31/10/2026</c:v>
                </c:pt>
                <c:pt idx="112">
                  <c:v>30/11/2026</c:v>
                </c:pt>
                <c:pt idx="113">
                  <c:v>31/12/2026</c:v>
                </c:pt>
                <c:pt idx="114">
                  <c:v>31/01/2027</c:v>
                </c:pt>
                <c:pt idx="115">
                  <c:v>28/02/2027</c:v>
                </c:pt>
                <c:pt idx="116">
                  <c:v>31/03/2027</c:v>
                </c:pt>
                <c:pt idx="117">
                  <c:v>30/04/2027</c:v>
                </c:pt>
                <c:pt idx="118">
                  <c:v>31/05/2027</c:v>
                </c:pt>
                <c:pt idx="119">
                  <c:v>30/06/2027</c:v>
                </c:pt>
                <c:pt idx="120">
                  <c:v>31/07/2027</c:v>
                </c:pt>
                <c:pt idx="121">
                  <c:v>31/08/2027</c:v>
                </c:pt>
                <c:pt idx="122">
                  <c:v>30/09/2027</c:v>
                </c:pt>
                <c:pt idx="123">
                  <c:v>31/10/2027</c:v>
                </c:pt>
                <c:pt idx="124">
                  <c:v>30/11/2027</c:v>
                </c:pt>
                <c:pt idx="125">
                  <c:v>31/12/2027</c:v>
                </c:pt>
                <c:pt idx="126">
                  <c:v>31/01/2028</c:v>
                </c:pt>
                <c:pt idx="127">
                  <c:v>29/02/2028</c:v>
                </c:pt>
                <c:pt idx="128">
                  <c:v>31/03/2028</c:v>
                </c:pt>
                <c:pt idx="129">
                  <c:v>30/04/2028</c:v>
                </c:pt>
                <c:pt idx="130">
                  <c:v>31/05/2028</c:v>
                </c:pt>
                <c:pt idx="131">
                  <c:v>30/06/2028</c:v>
                </c:pt>
                <c:pt idx="132">
                  <c:v>31/07/2028</c:v>
                </c:pt>
                <c:pt idx="133">
                  <c:v>31/08/2028</c:v>
                </c:pt>
                <c:pt idx="134">
                  <c:v>30/09/2028</c:v>
                </c:pt>
                <c:pt idx="135">
                  <c:v>31/10/2028</c:v>
                </c:pt>
                <c:pt idx="136">
                  <c:v>30/11/2028</c:v>
                </c:pt>
                <c:pt idx="137">
                  <c:v>31/12/2028</c:v>
                </c:pt>
                <c:pt idx="138">
                  <c:v>31/01/2029</c:v>
                </c:pt>
                <c:pt idx="139">
                  <c:v>28/02/2029</c:v>
                </c:pt>
                <c:pt idx="140">
                  <c:v>31/03/2029</c:v>
                </c:pt>
                <c:pt idx="141">
                  <c:v>30/04/2029</c:v>
                </c:pt>
                <c:pt idx="142">
                  <c:v>31/05/2029</c:v>
                </c:pt>
                <c:pt idx="143">
                  <c:v>30/06/2029</c:v>
                </c:pt>
                <c:pt idx="144">
                  <c:v>31/07/2029</c:v>
                </c:pt>
                <c:pt idx="145">
                  <c:v>31/08/2029</c:v>
                </c:pt>
                <c:pt idx="146">
                  <c:v>30/09/2029</c:v>
                </c:pt>
                <c:pt idx="147">
                  <c:v>31/10/2029</c:v>
                </c:pt>
                <c:pt idx="148">
                  <c:v>30/11/2029</c:v>
                </c:pt>
                <c:pt idx="149">
                  <c:v>31/12/2029</c:v>
                </c:pt>
                <c:pt idx="150">
                  <c:v>31/01/2030</c:v>
                </c:pt>
                <c:pt idx="151">
                  <c:v>28/02/2030</c:v>
                </c:pt>
                <c:pt idx="152">
                  <c:v>31/03/2030</c:v>
                </c:pt>
                <c:pt idx="153">
                  <c:v>30/04/2030</c:v>
                </c:pt>
                <c:pt idx="154">
                  <c:v>31/05/2030</c:v>
                </c:pt>
                <c:pt idx="155">
                  <c:v>30/06/2030</c:v>
                </c:pt>
                <c:pt idx="156">
                  <c:v>31/07/2030</c:v>
                </c:pt>
                <c:pt idx="157">
                  <c:v>31/08/2030</c:v>
                </c:pt>
                <c:pt idx="158">
                  <c:v>30/09/2030</c:v>
                </c:pt>
              </c:strCache>
            </c:strRef>
          </c:cat>
          <c:val>
            <c:numRef>
              <c:f>INFOGRAF!$K$5:$K$700</c:f>
              <c:numCache>
                <c:formatCode>_(* #,##0.00_);_(* \(#,##0.00\);_(* "-"??_);_(@_)</c:formatCode>
                <c:ptCount val="696"/>
                <c:pt idx="0">
                  <c:v>158.1</c:v>
                </c:pt>
                <c:pt idx="1">
                  <c:v>157.33645134723068</c:v>
                </c:pt>
                <c:pt idx="2">
                  <c:v>156.57040303486113</c:v>
                </c:pt>
                <c:pt idx="3">
                  <c:v>155.8018468796563</c:v>
                </c:pt>
                <c:pt idx="4">
                  <c:v>155.03077467159133</c:v>
                </c:pt>
                <c:pt idx="5">
                  <c:v>154.25717817376386</c:v>
                </c:pt>
                <c:pt idx="6">
                  <c:v>153.48104912230608</c:v>
                </c:pt>
                <c:pt idx="7">
                  <c:v>152.70237922629642</c:v>
                </c:pt>
                <c:pt idx="8">
                  <c:v>151.92116016767099</c:v>
                </c:pt>
                <c:pt idx="9">
                  <c:v>151.13738360113473</c:v>
                </c:pt>
                <c:pt idx="10">
                  <c:v>150.35104115407225</c:v>
                </c:pt>
                <c:pt idx="11">
                  <c:v>149.56212442645838</c:v>
                </c:pt>
                <c:pt idx="12">
                  <c:v>148.77062499076848</c:v>
                </c:pt>
                <c:pt idx="13">
                  <c:v>147.97653439188838</c:v>
                </c:pt>
                <c:pt idx="14">
                  <c:v>147.17984414702406</c:v>
                </c:pt>
                <c:pt idx="15">
                  <c:v>146.38054574561104</c:v>
                </c:pt>
                <c:pt idx="16">
                  <c:v>145.57863064922347</c:v>
                </c:pt>
                <c:pt idx="17">
                  <c:v>144.77409029148291</c:v>
                </c:pt>
                <c:pt idx="18">
                  <c:v>143.96691607796683</c:v>
                </c:pt>
                <c:pt idx="19">
                  <c:v>143.15709938611678</c:v>
                </c:pt>
                <c:pt idx="20">
                  <c:v>142.34463156514636</c:v>
                </c:pt>
                <c:pt idx="21">
                  <c:v>141.52950393594867</c:v>
                </c:pt>
                <c:pt idx="22">
                  <c:v>140.7117077910037</c:v>
                </c:pt>
                <c:pt idx="23">
                  <c:v>139.89123439428531</c:v>
                </c:pt>
                <c:pt idx="24">
                  <c:v>139.06807498116783</c:v>
                </c:pt>
                <c:pt idx="25">
                  <c:v>138.24222075833254</c:v>
                </c:pt>
                <c:pt idx="26">
                  <c:v>137.41366290367364</c:v>
                </c:pt>
                <c:pt idx="27">
                  <c:v>136.58239256620411</c:v>
                </c:pt>
                <c:pt idx="28">
                  <c:v>135.74840086596103</c:v>
                </c:pt>
                <c:pt idx="29">
                  <c:v>134.91167889391085</c:v>
                </c:pt>
                <c:pt idx="30">
                  <c:v>134.07221771185411</c:v>
                </c:pt>
                <c:pt idx="31">
                  <c:v>133.23000835233006</c:v>
                </c:pt>
                <c:pt idx="32">
                  <c:v>132.38504181852082</c:v>
                </c:pt>
                <c:pt idx="33">
                  <c:v>131.5373090841552</c:v>
                </c:pt>
                <c:pt idx="34">
                  <c:v>130.68680109341241</c:v>
                </c:pt>
                <c:pt idx="35">
                  <c:v>129.83350876082525</c:v>
                </c:pt>
                <c:pt idx="36">
                  <c:v>128.97742297118307</c:v>
                </c:pt>
                <c:pt idx="37">
                  <c:v>128.11853457943437</c:v>
                </c:pt>
                <c:pt idx="38">
                  <c:v>127.25683441058912</c:v>
                </c:pt>
                <c:pt idx="39">
                  <c:v>126.39231325962079</c:v>
                </c:pt>
                <c:pt idx="40">
                  <c:v>125.52496189136799</c:v>
                </c:pt>
                <c:pt idx="41">
                  <c:v>124.6547710404358</c:v>
                </c:pt>
                <c:pt idx="42">
                  <c:v>123.7817314110968</c:v>
                </c:pt>
                <c:pt idx="43">
                  <c:v>122.90583367719179</c:v>
                </c:pt>
                <c:pt idx="44">
                  <c:v>122.02706848203017</c:v>
                </c:pt>
                <c:pt idx="45">
                  <c:v>121.14542643828993</c:v>
                </c:pt>
                <c:pt idx="46">
                  <c:v>120.26089812791744</c:v>
                </c:pt>
                <c:pt idx="47">
                  <c:v>119.3734741020268</c:v>
                </c:pt>
                <c:pt idx="48">
                  <c:v>118.48314488079893</c:v>
                </c:pt>
                <c:pt idx="49">
                  <c:v>117.58990095338027</c:v>
                </c:pt>
                <c:pt idx="50">
                  <c:v>116.69373277778121</c:v>
                </c:pt>
                <c:pt idx="51">
                  <c:v>115.79463078077414</c:v>
                </c:pt>
                <c:pt idx="52">
                  <c:v>114.89258535779123</c:v>
                </c:pt>
                <c:pt idx="53">
                  <c:v>113.98758687282175</c:v>
                </c:pt>
                <c:pt idx="54">
                  <c:v>113.0796256583092</c:v>
                </c:pt>
                <c:pt idx="55">
                  <c:v>112.16869201504799</c:v>
                </c:pt>
                <c:pt idx="56">
                  <c:v>111.2547762120799</c:v>
                </c:pt>
                <c:pt idx="57">
                  <c:v>110.33786848659005</c:v>
                </c:pt>
                <c:pt idx="58">
                  <c:v>109.41795904380267</c:v>
                </c:pt>
                <c:pt idx="59">
                  <c:v>108.49503805687641</c:v>
                </c:pt>
                <c:pt idx="60">
                  <c:v>107.56909566679943</c:v>
                </c:pt>
                <c:pt idx="61">
                  <c:v>106.64012198228401</c:v>
                </c:pt>
                <c:pt idx="62">
                  <c:v>105.70810707966099</c:v>
                </c:pt>
                <c:pt idx="63">
                  <c:v>104.77304100277365</c:v>
                </c:pt>
                <c:pt idx="64">
                  <c:v>103.83491376287142</c:v>
                </c:pt>
                <c:pt idx="65">
                  <c:v>102.89371533850316</c:v>
                </c:pt>
                <c:pt idx="66">
                  <c:v>101.9494356754101</c:v>
                </c:pt>
                <c:pt idx="67">
                  <c:v>101.00206468641845</c:v>
                </c:pt>
                <c:pt idx="68">
                  <c:v>100.05159225133164</c:v>
                </c:pt>
                <c:pt idx="69">
                  <c:v>99.098008216822194</c:v>
                </c:pt>
                <c:pt idx="70">
                  <c:v>98.141302396323312</c:v>
                </c:pt>
                <c:pt idx="71">
                  <c:v>97.181464569919996</c:v>
                </c:pt>
                <c:pt idx="72">
                  <c:v>96.218484484239923</c:v>
                </c:pt>
                <c:pt idx="73">
                  <c:v>95.252351852343892</c:v>
                </c:pt>
                <c:pt idx="74">
                  <c:v>94.283056353615947</c:v>
                </c:pt>
                <c:pt idx="75">
                  <c:v>93.310587633653114</c:v>
                </c:pt>
                <c:pt idx="76">
                  <c:v>92.334935304154797</c:v>
                </c:pt>
                <c:pt idx="77">
                  <c:v>91.356088942811795</c:v>
                </c:pt>
                <c:pt idx="78">
                  <c:v>90.374038093195011</c:v>
                </c:pt>
                <c:pt idx="79">
                  <c:v>89.388772264643691</c:v>
                </c:pt>
                <c:pt idx="80">
                  <c:v>88.400280932153407</c:v>
                </c:pt>
                <c:pt idx="81">
                  <c:v>87.408553536263582</c:v>
                </c:pt>
                <c:pt idx="82">
                  <c:v>86.413579482944741</c:v>
                </c:pt>
                <c:pt idx="83">
                  <c:v>85.415348143485289</c:v>
                </c:pt>
                <c:pt idx="84">
                  <c:v>84.413848854378017</c:v>
                </c:pt>
                <c:pt idx="85">
                  <c:v>83.409070917206151</c:v>
                </c:pt>
                <c:pt idx="86">
                  <c:v>82.401003598529087</c:v>
                </c:pt>
                <c:pt idx="87">
                  <c:v>81.389636129767737</c:v>
                </c:pt>
                <c:pt idx="88">
                  <c:v>80.374957707089479</c:v>
                </c:pt>
                <c:pt idx="89">
                  <c:v>79.356957491292761</c:v>
                </c:pt>
                <c:pt idx="90">
                  <c:v>78.335624607691301</c:v>
                </c:pt>
                <c:pt idx="91">
                  <c:v>77.310948145997926</c:v>
                </c:pt>
                <c:pt idx="92">
                  <c:v>76.282917160208029</c:v>
                </c:pt>
                <c:pt idx="93">
                  <c:v>75.251520668482613</c:v>
                </c:pt>
                <c:pt idx="94">
                  <c:v>74.216747653031021</c:v>
                </c:pt>
                <c:pt idx="95">
                  <c:v>73.178587059993191</c:v>
                </c:pt>
                <c:pt idx="96">
                  <c:v>72.137027799321629</c:v>
                </c:pt>
                <c:pt idx="97">
                  <c:v>71.092058744662893</c:v>
                </c:pt>
                <c:pt idx="98">
                  <c:v>70.043668733238746</c:v>
                </c:pt>
                <c:pt idx="99">
                  <c:v>68.991846565726945</c:v>
                </c:pt>
                <c:pt idx="100">
                  <c:v>67.936581006141552</c:v>
                </c:pt>
                <c:pt idx="101">
                  <c:v>66.877860781712968</c:v>
                </c:pt>
                <c:pt idx="102">
                  <c:v>65.815674582767457</c:v>
                </c:pt>
                <c:pt idx="103">
                  <c:v>64.750011062606347</c:v>
                </c:pt>
                <c:pt idx="104">
                  <c:v>63.680858837384861</c:v>
                </c:pt>
                <c:pt idx="105">
                  <c:v>62.608206485990436</c:v>
                </c:pt>
                <c:pt idx="106">
                  <c:v>61.532042549920781</c:v>
                </c:pt>
                <c:pt idx="107">
                  <c:v>60.452355533161452</c:v>
                </c:pt>
                <c:pt idx="108">
                  <c:v>59.369133902063034</c:v>
                </c:pt>
                <c:pt idx="109">
                  <c:v>58.282366085217951</c:v>
                </c:pt>
                <c:pt idx="110">
                  <c:v>57.192040473336846</c:v>
                </c:pt>
                <c:pt idx="111">
                  <c:v>56.098145419124577</c:v>
                </c:pt>
                <c:pt idx="112">
                  <c:v>55.000669237155783</c:v>
                </c:pt>
                <c:pt idx="113">
                  <c:v>53.899600203750062</c:v>
                </c:pt>
                <c:pt idx="114">
                  <c:v>52.794926556846733</c:v>
                </c:pt>
                <c:pt idx="115">
                  <c:v>51.686636495879192</c:v>
                </c:pt>
                <c:pt idx="116">
                  <c:v>50.574718181648841</c:v>
                </c:pt>
                <c:pt idx="117">
                  <c:v>49.459159736198643</c:v>
                </c:pt>
                <c:pt idx="118">
                  <c:v>48.339949242686203</c:v>
                </c:pt>
                <c:pt idx="119">
                  <c:v>47.217074745256497</c:v>
                </c:pt>
                <c:pt idx="120">
                  <c:v>46.090524248914143</c:v>
                </c:pt>
                <c:pt idx="121">
                  <c:v>44.960285719395252</c:v>
                </c:pt>
                <c:pt idx="122">
                  <c:v>43.826347083038904</c:v>
                </c:pt>
                <c:pt idx="123">
                  <c:v>42.688696226658145</c:v>
                </c:pt>
                <c:pt idx="124">
                  <c:v>41.547320997410594</c:v>
                </c:pt>
                <c:pt idx="125">
                  <c:v>40.402209202668644</c:v>
                </c:pt>
                <c:pt idx="126">
                  <c:v>39.25334860988918</c:v>
                </c:pt>
                <c:pt idx="127">
                  <c:v>38.100726946482936</c:v>
                </c:pt>
                <c:pt idx="128">
                  <c:v>36.94433189968337</c:v>
                </c:pt>
                <c:pt idx="129">
                  <c:v>35.78415111641516</c:v>
                </c:pt>
                <c:pt idx="130">
                  <c:v>34.62017220316222</c:v>
                </c:pt>
                <c:pt idx="131">
                  <c:v>33.452382725835328</c:v>
                </c:pt>
                <c:pt idx="132">
                  <c:v>32.280770209639279</c:v>
                </c:pt>
                <c:pt idx="133">
                  <c:v>31.105322138939631</c:v>
                </c:pt>
                <c:pt idx="134">
                  <c:v>29.926025957129024</c:v>
                </c:pt>
                <c:pt idx="135">
                  <c:v>28.742869066493029</c:v>
                </c:pt>
                <c:pt idx="136">
                  <c:v>27.555838828075576</c:v>
                </c:pt>
                <c:pt idx="137">
                  <c:v>26.364922561543942</c:v>
                </c:pt>
                <c:pt idx="138">
                  <c:v>25.170107545053295</c:v>
                </c:pt>
                <c:pt idx="139">
                  <c:v>23.971381015110794</c:v>
                </c:pt>
                <c:pt idx="140">
                  <c:v>22.768730166439244</c:v>
                </c:pt>
                <c:pt idx="141">
                  <c:v>21.562142151840302</c:v>
                </c:pt>
                <c:pt idx="142">
                  <c:v>20.351604082057243</c:v>
                </c:pt>
                <c:pt idx="143">
                  <c:v>19.13710302563727</c:v>
                </c:pt>
                <c:pt idx="144">
                  <c:v>17.918626008793371</c:v>
                </c:pt>
                <c:pt idx="145">
                  <c:v>16.696160015265736</c:v>
                </c:pt>
                <c:pt idx="146">
                  <c:v>15.469691986182706</c:v>
                </c:pt>
                <c:pt idx="147">
                  <c:v>14.239208819921272</c:v>
                </c:pt>
                <c:pt idx="148">
                  <c:v>13.00469737196712</c:v>
                </c:pt>
                <c:pt idx="149">
                  <c:v>11.766144454774222</c:v>
                </c:pt>
                <c:pt idx="150">
                  <c:v>10.523536837623951</c:v>
                </c:pt>
                <c:pt idx="151">
                  <c:v>9.276861246483751</c:v>
                </c:pt>
                <c:pt idx="152">
                  <c:v>8.026104363865338</c:v>
                </c:pt>
                <c:pt idx="153">
                  <c:v>6.7712528286824387</c:v>
                </c:pt>
                <c:pt idx="154">
                  <c:v>5.5122932361080572</c:v>
                </c:pt>
                <c:pt idx="155">
                  <c:v>4.2492121374312841</c:v>
                </c:pt>
                <c:pt idx="156">
                  <c:v>2.9819960399136294</c:v>
                </c:pt>
                <c:pt idx="157">
                  <c:v>1.7106314066448887</c:v>
                </c:pt>
                <c:pt idx="158">
                  <c:v>0.43510465639853529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408560"/>
        <c:axId val="265414000"/>
      </c:areaChart>
      <c:dateAx>
        <c:axId val="26540856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5414000"/>
        <c:crosses val="autoZero"/>
        <c:auto val="1"/>
        <c:lblOffset val="100"/>
        <c:baseTimeUnit val="months"/>
        <c:majorUnit val="12"/>
      </c:dateAx>
      <c:valAx>
        <c:axId val="2654140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R$&quot;\ 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54085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7711177067954914E-5"/>
                <c:y val="0.17057542503398501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</xdr:row>
      <xdr:rowOff>133351</xdr:rowOff>
    </xdr:from>
    <xdr:to>
      <xdr:col>6</xdr:col>
      <xdr:colOff>533400</xdr:colOff>
      <xdr:row>1</xdr:row>
      <xdr:rowOff>1098551</xdr:rowOff>
    </xdr:to>
    <xdr:pic>
      <xdr:nvPicPr>
        <xdr:cNvPr id="3" name="Imagem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14326"/>
          <a:ext cx="21336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304801</xdr:colOff>
      <xdr:row>66</xdr:row>
      <xdr:rowOff>38101</xdr:rowOff>
    </xdr:from>
    <xdr:to>
      <xdr:col>14</xdr:col>
      <xdr:colOff>38100</xdr:colOff>
      <xdr:row>73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85725</xdr:colOff>
      <xdr:row>75</xdr:row>
      <xdr:rowOff>19051</xdr:rowOff>
    </xdr:from>
    <xdr:to>
      <xdr:col>7</xdr:col>
      <xdr:colOff>541734</xdr:colOff>
      <xdr:row>84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553641</xdr:colOff>
      <xdr:row>75</xdr:row>
      <xdr:rowOff>17808</xdr:rowOff>
    </xdr:from>
    <xdr:to>
      <xdr:col>13</xdr:col>
      <xdr:colOff>504826</xdr:colOff>
      <xdr:row>84</xdr:row>
      <xdr:rowOff>148828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BEN\Geral\Atu&#225;ria\Simuladores\Simulador%20de%20Ades&#227;o%20-%20Novo%20Participante\Simula&#231;&#245;es_Participantes\Simulador%20Exec-Prev%20e%20LegisPrev_Facult_Teto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4341437755\Downloads\SIMULADOR%20MIGRA&#199;&#195;O%20-%20VCA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ÂMETROS"/>
      <sheetName val="DADOS"/>
      <sheetName val="Plan1"/>
      <sheetName val="Tabua(fem)"/>
      <sheetName val="Tabua(masc)"/>
      <sheetName val="Calculo"/>
      <sheetName val="Relatório (Ativo Normal))"/>
      <sheetName val="Relatório (Ativo Alternativo)"/>
    </sheetNames>
    <sheetDataSet>
      <sheetData sheetId="0">
        <row r="7">
          <cell r="E7">
            <v>42894</v>
          </cell>
        </row>
        <row r="9">
          <cell r="E9">
            <v>3.2737397821989145E-3</v>
          </cell>
        </row>
        <row r="11">
          <cell r="E11">
            <v>5531.31</v>
          </cell>
        </row>
        <row r="12">
          <cell r="E12">
            <v>7.0000000000000007E-2</v>
          </cell>
        </row>
        <row r="13">
          <cell r="E13">
            <v>75</v>
          </cell>
        </row>
        <row r="17">
          <cell r="E17">
            <v>3.6600000000000001E-2</v>
          </cell>
        </row>
        <row r="19">
          <cell r="E19">
            <v>5</v>
          </cell>
        </row>
        <row r="20">
          <cell r="E20">
            <v>10</v>
          </cell>
        </row>
        <row r="22">
          <cell r="E22">
            <v>35</v>
          </cell>
        </row>
        <row r="23">
          <cell r="E23">
            <v>30</v>
          </cell>
        </row>
      </sheetData>
      <sheetData sheetId="1">
        <row r="11">
          <cell r="C11" t="str">
            <v>fulano</v>
          </cell>
        </row>
        <row r="13">
          <cell r="C13">
            <v>0</v>
          </cell>
        </row>
        <row r="15">
          <cell r="C15">
            <v>30974</v>
          </cell>
        </row>
        <row r="19">
          <cell r="G19">
            <v>11</v>
          </cell>
          <cell r="I19">
            <v>4</v>
          </cell>
        </row>
        <row r="21">
          <cell r="F21">
            <v>2</v>
          </cell>
          <cell r="H21">
            <v>4</v>
          </cell>
        </row>
        <row r="29">
          <cell r="C29">
            <v>13000</v>
          </cell>
        </row>
      </sheetData>
      <sheetData sheetId="2"/>
      <sheetData sheetId="3"/>
      <sheetData sheetId="4"/>
      <sheetData sheetId="5">
        <row r="10">
          <cell r="D10" t="str">
            <v>Feminino</v>
          </cell>
        </row>
        <row r="14">
          <cell r="G14">
            <v>30</v>
          </cell>
        </row>
        <row r="16">
          <cell r="D16" t="str">
            <v>NÃO</v>
          </cell>
        </row>
        <row r="30">
          <cell r="B30">
            <v>1</v>
          </cell>
        </row>
        <row r="68">
          <cell r="E68">
            <v>51075</v>
          </cell>
        </row>
        <row r="82">
          <cell r="D82">
            <v>380</v>
          </cell>
        </row>
        <row r="91">
          <cell r="D91">
            <v>560.15174999999999</v>
          </cell>
          <cell r="G91">
            <v>1776.319046136728</v>
          </cell>
        </row>
        <row r="92">
          <cell r="D92">
            <v>597.49519999999995</v>
          </cell>
          <cell r="G92">
            <v>1936.8610007438376</v>
          </cell>
        </row>
        <row r="93">
          <cell r="D93">
            <v>634.83865000000003</v>
          </cell>
          <cell r="G93">
            <v>2097.4029553509472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AS RPPS"/>
      <sheetName val="IPCA"/>
      <sheetName val="Tabua(fem)"/>
      <sheetName val="Tabua(masc)"/>
      <sheetName val="PREMISSAS"/>
      <sheetName val="ELEGIBILIDADE"/>
      <sheetName val="CÁLCULO RPPS"/>
      <sheetName val="CÁLCULO FUNPRESP"/>
      <sheetName val="RESULTADOS"/>
      <sheetName val="CONFIG"/>
      <sheetName val="LST"/>
      <sheetName val="HOME"/>
      <sheetName val="SIMULAC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C2">
            <v>1</v>
          </cell>
        </row>
        <row r="23">
          <cell r="C23">
            <v>8000</v>
          </cell>
        </row>
      </sheetData>
      <sheetData sheetId="10">
        <row r="3">
          <cell r="C3">
            <v>7.4999999999999997E-2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NL90"/>
  <sheetViews>
    <sheetView topLeftCell="MJ1" workbookViewId="0">
      <selection activeCell="C5" sqref="C5"/>
    </sheetView>
  </sheetViews>
  <sheetFormatPr defaultRowHeight="15" x14ac:dyDescent="0.2"/>
  <cols>
    <col min="1" max="1" width="9.140625" style="58"/>
    <col min="2" max="2" width="14.5703125" style="58" customWidth="1"/>
    <col min="3" max="4" width="12.7109375" style="58" customWidth="1"/>
    <col min="5" max="14" width="13.42578125" style="58" bestFit="1" customWidth="1"/>
    <col min="15" max="16384" width="9.140625" style="58"/>
  </cols>
  <sheetData>
    <row r="1" spans="1:376" ht="15" customHeight="1" x14ac:dyDescent="0.2">
      <c r="B1" s="195" t="s">
        <v>92</v>
      </c>
      <c r="C1" s="59">
        <f>INT(C2/12)</f>
        <v>45</v>
      </c>
      <c r="D1" s="59">
        <f t="shared" ref="D1:BO1" si="0">INT(D2/12)</f>
        <v>45</v>
      </c>
      <c r="E1" s="59">
        <f t="shared" si="0"/>
        <v>45</v>
      </c>
      <c r="F1" s="59">
        <f t="shared" si="0"/>
        <v>45</v>
      </c>
      <c r="G1" s="59">
        <f t="shared" si="0"/>
        <v>45</v>
      </c>
      <c r="H1" s="59">
        <f t="shared" si="0"/>
        <v>45</v>
      </c>
      <c r="I1" s="59">
        <f t="shared" si="0"/>
        <v>45</v>
      </c>
      <c r="J1" s="59">
        <f t="shared" si="0"/>
        <v>45</v>
      </c>
      <c r="K1" s="59">
        <f t="shared" si="0"/>
        <v>45</v>
      </c>
      <c r="L1" s="59">
        <f t="shared" si="0"/>
        <v>45</v>
      </c>
      <c r="M1" s="59">
        <f t="shared" si="0"/>
        <v>45</v>
      </c>
      <c r="N1" s="59">
        <f t="shared" si="0"/>
        <v>45</v>
      </c>
      <c r="O1" s="59">
        <f t="shared" si="0"/>
        <v>46</v>
      </c>
      <c r="P1" s="59">
        <f t="shared" si="0"/>
        <v>46</v>
      </c>
      <c r="Q1" s="59">
        <f t="shared" si="0"/>
        <v>46</v>
      </c>
      <c r="R1" s="59">
        <f t="shared" si="0"/>
        <v>46</v>
      </c>
      <c r="S1" s="59">
        <f t="shared" si="0"/>
        <v>46</v>
      </c>
      <c r="T1" s="59">
        <f t="shared" si="0"/>
        <v>46</v>
      </c>
      <c r="U1" s="59">
        <f t="shared" si="0"/>
        <v>46</v>
      </c>
      <c r="V1" s="59">
        <f t="shared" si="0"/>
        <v>46</v>
      </c>
      <c r="W1" s="59">
        <f t="shared" si="0"/>
        <v>46</v>
      </c>
      <c r="X1" s="59">
        <f t="shared" si="0"/>
        <v>46</v>
      </c>
      <c r="Y1" s="59">
        <f t="shared" si="0"/>
        <v>46</v>
      </c>
      <c r="Z1" s="59">
        <f t="shared" si="0"/>
        <v>46</v>
      </c>
      <c r="AA1" s="59">
        <f t="shared" si="0"/>
        <v>47</v>
      </c>
      <c r="AB1" s="59">
        <f t="shared" si="0"/>
        <v>47</v>
      </c>
      <c r="AC1" s="59">
        <f t="shared" si="0"/>
        <v>47</v>
      </c>
      <c r="AD1" s="59">
        <f t="shared" si="0"/>
        <v>47</v>
      </c>
      <c r="AE1" s="59">
        <f t="shared" si="0"/>
        <v>47</v>
      </c>
      <c r="AF1" s="59">
        <f t="shared" si="0"/>
        <v>47</v>
      </c>
      <c r="AG1" s="59">
        <f t="shared" si="0"/>
        <v>47</v>
      </c>
      <c r="AH1" s="59">
        <f t="shared" si="0"/>
        <v>47</v>
      </c>
      <c r="AI1" s="59">
        <f t="shared" si="0"/>
        <v>47</v>
      </c>
      <c r="AJ1" s="59">
        <f t="shared" si="0"/>
        <v>47</v>
      </c>
      <c r="AK1" s="59">
        <f t="shared" si="0"/>
        <v>47</v>
      </c>
      <c r="AL1" s="59">
        <f t="shared" si="0"/>
        <v>47</v>
      </c>
      <c r="AM1" s="59">
        <f t="shared" si="0"/>
        <v>48</v>
      </c>
      <c r="AN1" s="59">
        <f t="shared" si="0"/>
        <v>48</v>
      </c>
      <c r="AO1" s="59">
        <f t="shared" si="0"/>
        <v>48</v>
      </c>
      <c r="AP1" s="59">
        <f t="shared" si="0"/>
        <v>48</v>
      </c>
      <c r="AQ1" s="59">
        <f t="shared" si="0"/>
        <v>48</v>
      </c>
      <c r="AR1" s="59">
        <f t="shared" si="0"/>
        <v>48</v>
      </c>
      <c r="AS1" s="59">
        <f t="shared" si="0"/>
        <v>48</v>
      </c>
      <c r="AT1" s="59">
        <f t="shared" si="0"/>
        <v>48</v>
      </c>
      <c r="AU1" s="59">
        <f t="shared" si="0"/>
        <v>48</v>
      </c>
      <c r="AV1" s="59">
        <f t="shared" si="0"/>
        <v>48</v>
      </c>
      <c r="AW1" s="59">
        <f t="shared" si="0"/>
        <v>48</v>
      </c>
      <c r="AX1" s="59">
        <f t="shared" si="0"/>
        <v>48</v>
      </c>
      <c r="AY1" s="59">
        <f t="shared" si="0"/>
        <v>49</v>
      </c>
      <c r="AZ1" s="59">
        <f t="shared" si="0"/>
        <v>49</v>
      </c>
      <c r="BA1" s="59">
        <f t="shared" si="0"/>
        <v>49</v>
      </c>
      <c r="BB1" s="59">
        <f t="shared" si="0"/>
        <v>49</v>
      </c>
      <c r="BC1" s="59">
        <f t="shared" si="0"/>
        <v>49</v>
      </c>
      <c r="BD1" s="59">
        <f t="shared" si="0"/>
        <v>49</v>
      </c>
      <c r="BE1" s="59">
        <f t="shared" si="0"/>
        <v>49</v>
      </c>
      <c r="BF1" s="59">
        <f t="shared" si="0"/>
        <v>49</v>
      </c>
      <c r="BG1" s="59">
        <f t="shared" si="0"/>
        <v>49</v>
      </c>
      <c r="BH1" s="59">
        <f t="shared" si="0"/>
        <v>49</v>
      </c>
      <c r="BI1" s="59">
        <f t="shared" si="0"/>
        <v>49</v>
      </c>
      <c r="BJ1" s="59">
        <f t="shared" si="0"/>
        <v>49</v>
      </c>
      <c r="BK1" s="59">
        <f t="shared" si="0"/>
        <v>50</v>
      </c>
      <c r="BL1" s="59">
        <f t="shared" si="0"/>
        <v>50</v>
      </c>
      <c r="BM1" s="59">
        <f t="shared" si="0"/>
        <v>50</v>
      </c>
      <c r="BN1" s="59">
        <f t="shared" si="0"/>
        <v>50</v>
      </c>
      <c r="BO1" s="59">
        <f t="shared" si="0"/>
        <v>50</v>
      </c>
      <c r="BP1" s="59">
        <f t="shared" ref="BP1:EA1" si="1">INT(BP2/12)</f>
        <v>50</v>
      </c>
      <c r="BQ1" s="59">
        <f t="shared" si="1"/>
        <v>50</v>
      </c>
      <c r="BR1" s="59">
        <f t="shared" si="1"/>
        <v>50</v>
      </c>
      <c r="BS1" s="59">
        <f t="shared" si="1"/>
        <v>50</v>
      </c>
      <c r="BT1" s="59">
        <f t="shared" si="1"/>
        <v>50</v>
      </c>
      <c r="BU1" s="59">
        <f t="shared" si="1"/>
        <v>50</v>
      </c>
      <c r="BV1" s="59">
        <f t="shared" si="1"/>
        <v>50</v>
      </c>
      <c r="BW1" s="59">
        <f t="shared" si="1"/>
        <v>51</v>
      </c>
      <c r="BX1" s="59">
        <f t="shared" si="1"/>
        <v>51</v>
      </c>
      <c r="BY1" s="59">
        <f t="shared" si="1"/>
        <v>51</v>
      </c>
      <c r="BZ1" s="59">
        <f t="shared" si="1"/>
        <v>51</v>
      </c>
      <c r="CA1" s="59">
        <f t="shared" si="1"/>
        <v>51</v>
      </c>
      <c r="CB1" s="59">
        <f t="shared" si="1"/>
        <v>51</v>
      </c>
      <c r="CC1" s="59">
        <f t="shared" si="1"/>
        <v>51</v>
      </c>
      <c r="CD1" s="59">
        <f t="shared" si="1"/>
        <v>51</v>
      </c>
      <c r="CE1" s="59">
        <f t="shared" si="1"/>
        <v>51</v>
      </c>
      <c r="CF1" s="59">
        <f t="shared" si="1"/>
        <v>51</v>
      </c>
      <c r="CG1" s="59">
        <f t="shared" si="1"/>
        <v>51</v>
      </c>
      <c r="CH1" s="59">
        <f t="shared" si="1"/>
        <v>51</v>
      </c>
      <c r="CI1" s="59">
        <f t="shared" si="1"/>
        <v>52</v>
      </c>
      <c r="CJ1" s="59">
        <f t="shared" si="1"/>
        <v>52</v>
      </c>
      <c r="CK1" s="59">
        <f t="shared" si="1"/>
        <v>52</v>
      </c>
      <c r="CL1" s="59">
        <f t="shared" si="1"/>
        <v>52</v>
      </c>
      <c r="CM1" s="59">
        <f t="shared" si="1"/>
        <v>52</v>
      </c>
      <c r="CN1" s="59">
        <f t="shared" si="1"/>
        <v>52</v>
      </c>
      <c r="CO1" s="59">
        <f t="shared" si="1"/>
        <v>52</v>
      </c>
      <c r="CP1" s="59">
        <f t="shared" si="1"/>
        <v>52</v>
      </c>
      <c r="CQ1" s="59">
        <f t="shared" si="1"/>
        <v>52</v>
      </c>
      <c r="CR1" s="59">
        <f t="shared" si="1"/>
        <v>52</v>
      </c>
      <c r="CS1" s="59">
        <f t="shared" si="1"/>
        <v>52</v>
      </c>
      <c r="CT1" s="59">
        <f t="shared" si="1"/>
        <v>52</v>
      </c>
      <c r="CU1" s="59">
        <f t="shared" si="1"/>
        <v>53</v>
      </c>
      <c r="CV1" s="59">
        <f t="shared" si="1"/>
        <v>53</v>
      </c>
      <c r="CW1" s="59">
        <f t="shared" si="1"/>
        <v>53</v>
      </c>
      <c r="CX1" s="59">
        <f t="shared" si="1"/>
        <v>53</v>
      </c>
      <c r="CY1" s="59">
        <f t="shared" si="1"/>
        <v>53</v>
      </c>
      <c r="CZ1" s="59">
        <f t="shared" si="1"/>
        <v>53</v>
      </c>
      <c r="DA1" s="59">
        <f t="shared" si="1"/>
        <v>53</v>
      </c>
      <c r="DB1" s="59">
        <f t="shared" si="1"/>
        <v>53</v>
      </c>
      <c r="DC1" s="59">
        <f t="shared" si="1"/>
        <v>53</v>
      </c>
      <c r="DD1" s="59">
        <f t="shared" si="1"/>
        <v>53</v>
      </c>
      <c r="DE1" s="59">
        <f t="shared" si="1"/>
        <v>53</v>
      </c>
      <c r="DF1" s="59">
        <f t="shared" si="1"/>
        <v>53</v>
      </c>
      <c r="DG1" s="59">
        <f t="shared" si="1"/>
        <v>54</v>
      </c>
      <c r="DH1" s="59">
        <f t="shared" si="1"/>
        <v>54</v>
      </c>
      <c r="DI1" s="59">
        <f t="shared" si="1"/>
        <v>54</v>
      </c>
      <c r="DJ1" s="59">
        <f t="shared" si="1"/>
        <v>54</v>
      </c>
      <c r="DK1" s="59">
        <f t="shared" si="1"/>
        <v>54</v>
      </c>
      <c r="DL1" s="59">
        <f t="shared" si="1"/>
        <v>54</v>
      </c>
      <c r="DM1" s="59">
        <f t="shared" si="1"/>
        <v>54</v>
      </c>
      <c r="DN1" s="59">
        <f t="shared" si="1"/>
        <v>54</v>
      </c>
      <c r="DO1" s="59">
        <f t="shared" si="1"/>
        <v>54</v>
      </c>
      <c r="DP1" s="59">
        <f t="shared" si="1"/>
        <v>54</v>
      </c>
      <c r="DQ1" s="59">
        <f t="shared" si="1"/>
        <v>54</v>
      </c>
      <c r="DR1" s="59">
        <f t="shared" si="1"/>
        <v>54</v>
      </c>
      <c r="DS1" s="59">
        <f t="shared" si="1"/>
        <v>55</v>
      </c>
      <c r="DT1" s="59">
        <f t="shared" si="1"/>
        <v>55</v>
      </c>
      <c r="DU1" s="59">
        <f t="shared" si="1"/>
        <v>55</v>
      </c>
      <c r="DV1" s="59">
        <f t="shared" si="1"/>
        <v>55</v>
      </c>
      <c r="DW1" s="59">
        <f t="shared" si="1"/>
        <v>55</v>
      </c>
      <c r="DX1" s="59">
        <f t="shared" si="1"/>
        <v>55</v>
      </c>
      <c r="DY1" s="59">
        <f t="shared" si="1"/>
        <v>55</v>
      </c>
      <c r="DZ1" s="59">
        <f t="shared" si="1"/>
        <v>55</v>
      </c>
      <c r="EA1" s="59">
        <f t="shared" si="1"/>
        <v>55</v>
      </c>
      <c r="EB1" s="59">
        <f t="shared" ref="EB1:GM1" si="2">INT(EB2/12)</f>
        <v>55</v>
      </c>
      <c r="EC1" s="59">
        <f t="shared" si="2"/>
        <v>55</v>
      </c>
      <c r="ED1" s="59">
        <f t="shared" si="2"/>
        <v>55</v>
      </c>
      <c r="EE1" s="59">
        <f t="shared" si="2"/>
        <v>56</v>
      </c>
      <c r="EF1" s="59">
        <f t="shared" si="2"/>
        <v>56</v>
      </c>
      <c r="EG1" s="59">
        <f t="shared" si="2"/>
        <v>56</v>
      </c>
      <c r="EH1" s="59">
        <f t="shared" si="2"/>
        <v>56</v>
      </c>
      <c r="EI1" s="59">
        <f t="shared" si="2"/>
        <v>56</v>
      </c>
      <c r="EJ1" s="59">
        <f t="shared" si="2"/>
        <v>56</v>
      </c>
      <c r="EK1" s="59">
        <f t="shared" si="2"/>
        <v>56</v>
      </c>
      <c r="EL1" s="59">
        <f t="shared" si="2"/>
        <v>56</v>
      </c>
      <c r="EM1" s="59">
        <f t="shared" si="2"/>
        <v>56</v>
      </c>
      <c r="EN1" s="59">
        <f t="shared" si="2"/>
        <v>56</v>
      </c>
      <c r="EO1" s="59">
        <f t="shared" si="2"/>
        <v>56</v>
      </c>
      <c r="EP1" s="59">
        <f t="shared" si="2"/>
        <v>56</v>
      </c>
      <c r="EQ1" s="59">
        <f t="shared" si="2"/>
        <v>57</v>
      </c>
      <c r="ER1" s="59">
        <f t="shared" si="2"/>
        <v>57</v>
      </c>
      <c r="ES1" s="59">
        <f t="shared" si="2"/>
        <v>57</v>
      </c>
      <c r="ET1" s="59">
        <f t="shared" si="2"/>
        <v>57</v>
      </c>
      <c r="EU1" s="59">
        <f t="shared" si="2"/>
        <v>57</v>
      </c>
      <c r="EV1" s="59">
        <f t="shared" si="2"/>
        <v>57</v>
      </c>
      <c r="EW1" s="59">
        <f t="shared" si="2"/>
        <v>57</v>
      </c>
      <c r="EX1" s="59">
        <f t="shared" si="2"/>
        <v>57</v>
      </c>
      <c r="EY1" s="59">
        <f t="shared" si="2"/>
        <v>57</v>
      </c>
      <c r="EZ1" s="59">
        <f t="shared" si="2"/>
        <v>57</v>
      </c>
      <c r="FA1" s="59">
        <f t="shared" si="2"/>
        <v>57</v>
      </c>
      <c r="FB1" s="59">
        <f t="shared" si="2"/>
        <v>57</v>
      </c>
      <c r="FC1" s="59">
        <f t="shared" si="2"/>
        <v>58</v>
      </c>
      <c r="FD1" s="59">
        <f t="shared" si="2"/>
        <v>58</v>
      </c>
      <c r="FE1" s="59">
        <f t="shared" si="2"/>
        <v>58</v>
      </c>
      <c r="FF1" s="59">
        <f t="shared" si="2"/>
        <v>58</v>
      </c>
      <c r="FG1" s="59">
        <f t="shared" si="2"/>
        <v>58</v>
      </c>
      <c r="FH1" s="59">
        <f t="shared" si="2"/>
        <v>58</v>
      </c>
      <c r="FI1" s="59">
        <f t="shared" si="2"/>
        <v>58</v>
      </c>
      <c r="FJ1" s="59">
        <f t="shared" si="2"/>
        <v>58</v>
      </c>
      <c r="FK1" s="59">
        <f t="shared" si="2"/>
        <v>58</v>
      </c>
      <c r="FL1" s="59">
        <f t="shared" si="2"/>
        <v>58</v>
      </c>
      <c r="FM1" s="59">
        <f t="shared" si="2"/>
        <v>58</v>
      </c>
      <c r="FN1" s="59">
        <f t="shared" si="2"/>
        <v>58</v>
      </c>
      <c r="FO1" s="59">
        <f t="shared" si="2"/>
        <v>59</v>
      </c>
      <c r="FP1" s="59">
        <f t="shared" si="2"/>
        <v>59</v>
      </c>
      <c r="FQ1" s="59">
        <f t="shared" si="2"/>
        <v>59</v>
      </c>
      <c r="FR1" s="59">
        <f t="shared" si="2"/>
        <v>59</v>
      </c>
      <c r="FS1" s="59">
        <f t="shared" si="2"/>
        <v>59</v>
      </c>
      <c r="FT1" s="59">
        <f t="shared" si="2"/>
        <v>59</v>
      </c>
      <c r="FU1" s="59">
        <f t="shared" si="2"/>
        <v>59</v>
      </c>
      <c r="FV1" s="59">
        <f t="shared" si="2"/>
        <v>59</v>
      </c>
      <c r="FW1" s="59">
        <f t="shared" si="2"/>
        <v>59</v>
      </c>
      <c r="FX1" s="59">
        <f t="shared" si="2"/>
        <v>59</v>
      </c>
      <c r="FY1" s="59">
        <f t="shared" si="2"/>
        <v>59</v>
      </c>
      <c r="FZ1" s="59">
        <f t="shared" si="2"/>
        <v>59</v>
      </c>
      <c r="GA1" s="59">
        <f t="shared" si="2"/>
        <v>60</v>
      </c>
      <c r="GB1" s="59">
        <f t="shared" si="2"/>
        <v>60</v>
      </c>
      <c r="GC1" s="59">
        <f t="shared" si="2"/>
        <v>60</v>
      </c>
      <c r="GD1" s="59">
        <f t="shared" si="2"/>
        <v>60</v>
      </c>
      <c r="GE1" s="59">
        <f t="shared" si="2"/>
        <v>60</v>
      </c>
      <c r="GF1" s="59">
        <f t="shared" si="2"/>
        <v>60</v>
      </c>
      <c r="GG1" s="59">
        <f t="shared" si="2"/>
        <v>60</v>
      </c>
      <c r="GH1" s="59">
        <f t="shared" si="2"/>
        <v>60</v>
      </c>
      <c r="GI1" s="59">
        <f t="shared" si="2"/>
        <v>60</v>
      </c>
      <c r="GJ1" s="59">
        <f t="shared" si="2"/>
        <v>60</v>
      </c>
      <c r="GK1" s="59">
        <f t="shared" si="2"/>
        <v>60</v>
      </c>
      <c r="GL1" s="59">
        <f t="shared" si="2"/>
        <v>60</v>
      </c>
      <c r="GM1" s="59">
        <f t="shared" si="2"/>
        <v>61</v>
      </c>
      <c r="GN1" s="59">
        <f t="shared" ref="GN1:IY1" si="3">INT(GN2/12)</f>
        <v>61</v>
      </c>
      <c r="GO1" s="59">
        <f t="shared" si="3"/>
        <v>61</v>
      </c>
      <c r="GP1" s="59">
        <f t="shared" si="3"/>
        <v>61</v>
      </c>
      <c r="GQ1" s="59">
        <f t="shared" si="3"/>
        <v>61</v>
      </c>
      <c r="GR1" s="59">
        <f t="shared" si="3"/>
        <v>61</v>
      </c>
      <c r="GS1" s="59">
        <f t="shared" si="3"/>
        <v>61</v>
      </c>
      <c r="GT1" s="59">
        <f t="shared" si="3"/>
        <v>61</v>
      </c>
      <c r="GU1" s="59">
        <f t="shared" si="3"/>
        <v>61</v>
      </c>
      <c r="GV1" s="59">
        <f t="shared" si="3"/>
        <v>61</v>
      </c>
      <c r="GW1" s="59">
        <f t="shared" si="3"/>
        <v>61</v>
      </c>
      <c r="GX1" s="59">
        <f t="shared" si="3"/>
        <v>61</v>
      </c>
      <c r="GY1" s="59">
        <f t="shared" si="3"/>
        <v>62</v>
      </c>
      <c r="GZ1" s="59">
        <f t="shared" si="3"/>
        <v>62</v>
      </c>
      <c r="HA1" s="59">
        <f t="shared" si="3"/>
        <v>62</v>
      </c>
      <c r="HB1" s="59">
        <f t="shared" si="3"/>
        <v>62</v>
      </c>
      <c r="HC1" s="59">
        <f t="shared" si="3"/>
        <v>62</v>
      </c>
      <c r="HD1" s="59">
        <f t="shared" si="3"/>
        <v>62</v>
      </c>
      <c r="HE1" s="59">
        <f t="shared" si="3"/>
        <v>62</v>
      </c>
      <c r="HF1" s="59">
        <f t="shared" si="3"/>
        <v>62</v>
      </c>
      <c r="HG1" s="59">
        <f t="shared" si="3"/>
        <v>62</v>
      </c>
      <c r="HH1" s="59">
        <f t="shared" si="3"/>
        <v>62</v>
      </c>
      <c r="HI1" s="59">
        <f t="shared" si="3"/>
        <v>62</v>
      </c>
      <c r="HJ1" s="59">
        <f t="shared" si="3"/>
        <v>62</v>
      </c>
      <c r="HK1" s="59">
        <f t="shared" si="3"/>
        <v>63</v>
      </c>
      <c r="HL1" s="59">
        <f t="shared" si="3"/>
        <v>63</v>
      </c>
      <c r="HM1" s="59">
        <f t="shared" si="3"/>
        <v>63</v>
      </c>
      <c r="HN1" s="59">
        <f t="shared" si="3"/>
        <v>63</v>
      </c>
      <c r="HO1" s="59">
        <f t="shared" si="3"/>
        <v>63</v>
      </c>
      <c r="HP1" s="59">
        <f t="shared" si="3"/>
        <v>63</v>
      </c>
      <c r="HQ1" s="59">
        <f t="shared" si="3"/>
        <v>63</v>
      </c>
      <c r="HR1" s="59">
        <f t="shared" si="3"/>
        <v>63</v>
      </c>
      <c r="HS1" s="59">
        <f t="shared" si="3"/>
        <v>63</v>
      </c>
      <c r="HT1" s="59">
        <f t="shared" si="3"/>
        <v>63</v>
      </c>
      <c r="HU1" s="59">
        <f t="shared" si="3"/>
        <v>63</v>
      </c>
      <c r="HV1" s="59">
        <f t="shared" si="3"/>
        <v>63</v>
      </c>
      <c r="HW1" s="59">
        <f t="shared" si="3"/>
        <v>64</v>
      </c>
      <c r="HX1" s="59">
        <f t="shared" si="3"/>
        <v>64</v>
      </c>
      <c r="HY1" s="59">
        <f t="shared" si="3"/>
        <v>64</v>
      </c>
      <c r="HZ1" s="59">
        <f t="shared" si="3"/>
        <v>64</v>
      </c>
      <c r="IA1" s="59">
        <f t="shared" si="3"/>
        <v>64</v>
      </c>
      <c r="IB1" s="59">
        <f t="shared" si="3"/>
        <v>64</v>
      </c>
      <c r="IC1" s="59">
        <f t="shared" si="3"/>
        <v>64</v>
      </c>
      <c r="ID1" s="59">
        <f t="shared" si="3"/>
        <v>64</v>
      </c>
      <c r="IE1" s="59">
        <f t="shared" si="3"/>
        <v>64</v>
      </c>
      <c r="IF1" s="59">
        <f t="shared" si="3"/>
        <v>64</v>
      </c>
      <c r="IG1" s="59">
        <f t="shared" si="3"/>
        <v>64</v>
      </c>
      <c r="IH1" s="59">
        <f t="shared" si="3"/>
        <v>64</v>
      </c>
      <c r="II1" s="59">
        <f t="shared" si="3"/>
        <v>65</v>
      </c>
      <c r="IJ1" s="59">
        <f t="shared" si="3"/>
        <v>65</v>
      </c>
      <c r="IK1" s="59">
        <f t="shared" si="3"/>
        <v>65</v>
      </c>
      <c r="IL1" s="59">
        <f t="shared" si="3"/>
        <v>65</v>
      </c>
      <c r="IM1" s="59">
        <f t="shared" si="3"/>
        <v>65</v>
      </c>
      <c r="IN1" s="59">
        <f t="shared" si="3"/>
        <v>65</v>
      </c>
      <c r="IO1" s="59">
        <f t="shared" si="3"/>
        <v>65</v>
      </c>
      <c r="IP1" s="59">
        <f t="shared" si="3"/>
        <v>65</v>
      </c>
      <c r="IQ1" s="59">
        <f t="shared" si="3"/>
        <v>65</v>
      </c>
      <c r="IR1" s="59">
        <f t="shared" si="3"/>
        <v>65</v>
      </c>
      <c r="IS1" s="59">
        <f t="shared" si="3"/>
        <v>65</v>
      </c>
      <c r="IT1" s="59">
        <f t="shared" si="3"/>
        <v>65</v>
      </c>
      <c r="IU1" s="59">
        <f t="shared" si="3"/>
        <v>66</v>
      </c>
      <c r="IV1" s="59">
        <f t="shared" si="3"/>
        <v>66</v>
      </c>
      <c r="IW1" s="59">
        <f t="shared" si="3"/>
        <v>66</v>
      </c>
      <c r="IX1" s="59">
        <f t="shared" si="3"/>
        <v>66</v>
      </c>
      <c r="IY1" s="59">
        <f t="shared" si="3"/>
        <v>66</v>
      </c>
      <c r="IZ1" s="59">
        <f t="shared" ref="IZ1:LB1" si="4">INT(IZ2/12)</f>
        <v>66</v>
      </c>
      <c r="JA1" s="59">
        <f t="shared" si="4"/>
        <v>66</v>
      </c>
      <c r="JB1" s="59">
        <f t="shared" si="4"/>
        <v>66</v>
      </c>
      <c r="JC1" s="59">
        <f t="shared" si="4"/>
        <v>66</v>
      </c>
      <c r="JD1" s="59">
        <f t="shared" si="4"/>
        <v>66</v>
      </c>
      <c r="JE1" s="59">
        <f t="shared" si="4"/>
        <v>66</v>
      </c>
      <c r="JF1" s="59">
        <f t="shared" si="4"/>
        <v>66</v>
      </c>
      <c r="JG1" s="59">
        <f t="shared" si="4"/>
        <v>67</v>
      </c>
      <c r="JH1" s="59">
        <f t="shared" si="4"/>
        <v>67</v>
      </c>
      <c r="JI1" s="59">
        <f t="shared" si="4"/>
        <v>67</v>
      </c>
      <c r="JJ1" s="59">
        <f t="shared" si="4"/>
        <v>67</v>
      </c>
      <c r="JK1" s="59">
        <f t="shared" si="4"/>
        <v>67</v>
      </c>
      <c r="JL1" s="59">
        <f t="shared" si="4"/>
        <v>67</v>
      </c>
      <c r="JM1" s="59">
        <f t="shared" si="4"/>
        <v>67</v>
      </c>
      <c r="JN1" s="59">
        <f t="shared" si="4"/>
        <v>67</v>
      </c>
      <c r="JO1" s="59">
        <f t="shared" si="4"/>
        <v>67</v>
      </c>
      <c r="JP1" s="59">
        <f t="shared" si="4"/>
        <v>67</v>
      </c>
      <c r="JQ1" s="59">
        <f t="shared" si="4"/>
        <v>67</v>
      </c>
      <c r="JR1" s="59">
        <f t="shared" si="4"/>
        <v>67</v>
      </c>
      <c r="JS1" s="59">
        <f t="shared" si="4"/>
        <v>68</v>
      </c>
      <c r="JT1" s="59">
        <f t="shared" si="4"/>
        <v>68</v>
      </c>
      <c r="JU1" s="59">
        <f t="shared" si="4"/>
        <v>68</v>
      </c>
      <c r="JV1" s="59">
        <f t="shared" si="4"/>
        <v>68</v>
      </c>
      <c r="JW1" s="59">
        <f t="shared" si="4"/>
        <v>68</v>
      </c>
      <c r="JX1" s="59">
        <f t="shared" si="4"/>
        <v>68</v>
      </c>
      <c r="JY1" s="59">
        <f t="shared" si="4"/>
        <v>68</v>
      </c>
      <c r="JZ1" s="59">
        <f t="shared" si="4"/>
        <v>68</v>
      </c>
      <c r="KA1" s="59">
        <f t="shared" si="4"/>
        <v>68</v>
      </c>
      <c r="KB1" s="59">
        <f t="shared" si="4"/>
        <v>68</v>
      </c>
      <c r="KC1" s="59">
        <f t="shared" si="4"/>
        <v>68</v>
      </c>
      <c r="KD1" s="59">
        <f t="shared" si="4"/>
        <v>68</v>
      </c>
      <c r="KE1" s="59">
        <f t="shared" si="4"/>
        <v>69</v>
      </c>
      <c r="KF1" s="59">
        <f t="shared" si="4"/>
        <v>69</v>
      </c>
      <c r="KG1" s="59">
        <f t="shared" si="4"/>
        <v>69</v>
      </c>
      <c r="KH1" s="59">
        <f t="shared" si="4"/>
        <v>69</v>
      </c>
      <c r="KI1" s="59">
        <f t="shared" si="4"/>
        <v>69</v>
      </c>
      <c r="KJ1" s="59">
        <f t="shared" si="4"/>
        <v>69</v>
      </c>
      <c r="KK1" s="59">
        <f t="shared" si="4"/>
        <v>69</v>
      </c>
      <c r="KL1" s="59">
        <f t="shared" si="4"/>
        <v>69</v>
      </c>
      <c r="KM1" s="59">
        <f t="shared" si="4"/>
        <v>69</v>
      </c>
      <c r="KN1" s="59">
        <f t="shared" si="4"/>
        <v>69</v>
      </c>
      <c r="KO1" s="59">
        <f t="shared" si="4"/>
        <v>69</v>
      </c>
      <c r="KP1" s="59">
        <f t="shared" si="4"/>
        <v>69</v>
      </c>
      <c r="KQ1" s="59">
        <f t="shared" si="4"/>
        <v>70</v>
      </c>
      <c r="KR1" s="59">
        <f t="shared" si="4"/>
        <v>70</v>
      </c>
      <c r="KS1" s="59">
        <f t="shared" si="4"/>
        <v>70</v>
      </c>
      <c r="KT1" s="59">
        <f t="shared" si="4"/>
        <v>70</v>
      </c>
      <c r="KU1" s="59">
        <f t="shared" si="4"/>
        <v>70</v>
      </c>
      <c r="KV1" s="59">
        <f t="shared" si="4"/>
        <v>70</v>
      </c>
      <c r="KW1" s="59">
        <f t="shared" si="4"/>
        <v>70</v>
      </c>
      <c r="KX1" s="59">
        <f t="shared" si="4"/>
        <v>70</v>
      </c>
      <c r="KY1" s="59">
        <f t="shared" si="4"/>
        <v>70</v>
      </c>
      <c r="KZ1" s="59">
        <f t="shared" si="4"/>
        <v>70</v>
      </c>
      <c r="LA1" s="59">
        <f t="shared" si="4"/>
        <v>70</v>
      </c>
      <c r="LB1" s="59">
        <f t="shared" si="4"/>
        <v>70</v>
      </c>
      <c r="LC1" s="59">
        <f>INT(LC2/12)</f>
        <v>71</v>
      </c>
      <c r="LD1" s="59">
        <f>INT(LD2/12)</f>
        <v>71</v>
      </c>
      <c r="LE1" s="59">
        <f t="shared" ref="LE1:NJ1" si="5">INT(LE2/12)</f>
        <v>71</v>
      </c>
      <c r="LF1" s="59">
        <f t="shared" si="5"/>
        <v>71</v>
      </c>
      <c r="LG1" s="59">
        <f t="shared" si="5"/>
        <v>71</v>
      </c>
      <c r="LH1" s="59">
        <f t="shared" si="5"/>
        <v>71</v>
      </c>
      <c r="LI1" s="59">
        <f t="shared" si="5"/>
        <v>71</v>
      </c>
      <c r="LJ1" s="59">
        <f t="shared" si="5"/>
        <v>71</v>
      </c>
      <c r="LK1" s="59">
        <f t="shared" si="5"/>
        <v>71</v>
      </c>
      <c r="LL1" s="59">
        <f t="shared" si="5"/>
        <v>71</v>
      </c>
      <c r="LM1" s="59">
        <f t="shared" si="5"/>
        <v>71</v>
      </c>
      <c r="LN1" s="59">
        <f t="shared" si="5"/>
        <v>71</v>
      </c>
      <c r="LO1" s="59">
        <f t="shared" si="5"/>
        <v>72</v>
      </c>
      <c r="LP1" s="59">
        <f t="shared" si="5"/>
        <v>72</v>
      </c>
      <c r="LQ1" s="59">
        <f t="shared" si="5"/>
        <v>72</v>
      </c>
      <c r="LR1" s="59">
        <f t="shared" si="5"/>
        <v>72</v>
      </c>
      <c r="LS1" s="59">
        <f t="shared" si="5"/>
        <v>72</v>
      </c>
      <c r="LT1" s="59">
        <f t="shared" si="5"/>
        <v>72</v>
      </c>
      <c r="LU1" s="59">
        <f t="shared" si="5"/>
        <v>72</v>
      </c>
      <c r="LV1" s="59">
        <f t="shared" si="5"/>
        <v>72</v>
      </c>
      <c r="LW1" s="59">
        <f t="shared" si="5"/>
        <v>72</v>
      </c>
      <c r="LX1" s="59">
        <f t="shared" si="5"/>
        <v>72</v>
      </c>
      <c r="LY1" s="59">
        <f t="shared" si="5"/>
        <v>72</v>
      </c>
      <c r="LZ1" s="59">
        <f t="shared" si="5"/>
        <v>72</v>
      </c>
      <c r="MA1" s="59">
        <f t="shared" si="5"/>
        <v>73</v>
      </c>
      <c r="MB1" s="59">
        <f t="shared" si="5"/>
        <v>73</v>
      </c>
      <c r="MC1" s="59">
        <f t="shared" si="5"/>
        <v>73</v>
      </c>
      <c r="MD1" s="59">
        <f t="shared" si="5"/>
        <v>73</v>
      </c>
      <c r="ME1" s="59">
        <f t="shared" si="5"/>
        <v>73</v>
      </c>
      <c r="MF1" s="59">
        <f t="shared" si="5"/>
        <v>73</v>
      </c>
      <c r="MG1" s="59">
        <f t="shared" si="5"/>
        <v>73</v>
      </c>
      <c r="MH1" s="59">
        <f t="shared" si="5"/>
        <v>73</v>
      </c>
      <c r="MI1" s="59">
        <f t="shared" si="5"/>
        <v>73</v>
      </c>
      <c r="MJ1" s="59">
        <f t="shared" si="5"/>
        <v>73</v>
      </c>
      <c r="MK1" s="59">
        <f t="shared" si="5"/>
        <v>73</v>
      </c>
      <c r="ML1" s="59">
        <f t="shared" si="5"/>
        <v>73</v>
      </c>
      <c r="MM1" s="59">
        <f t="shared" si="5"/>
        <v>74</v>
      </c>
      <c r="MN1" s="59">
        <f t="shared" si="5"/>
        <v>74</v>
      </c>
      <c r="MO1" s="59">
        <f t="shared" si="5"/>
        <v>74</v>
      </c>
      <c r="MP1" s="59">
        <f t="shared" si="5"/>
        <v>74</v>
      </c>
      <c r="MQ1" s="59">
        <f t="shared" si="5"/>
        <v>74</v>
      </c>
      <c r="MR1" s="59">
        <f t="shared" si="5"/>
        <v>74</v>
      </c>
      <c r="MS1" s="59">
        <f t="shared" si="5"/>
        <v>74</v>
      </c>
      <c r="MT1" s="59">
        <f t="shared" si="5"/>
        <v>74</v>
      </c>
      <c r="MU1" s="59">
        <f t="shared" si="5"/>
        <v>74</v>
      </c>
      <c r="MV1" s="59">
        <f t="shared" si="5"/>
        <v>74</v>
      </c>
      <c r="MW1" s="59">
        <f t="shared" si="5"/>
        <v>74</v>
      </c>
      <c r="MX1" s="59">
        <f t="shared" si="5"/>
        <v>74</v>
      </c>
      <c r="MY1" s="59">
        <f t="shared" si="5"/>
        <v>75</v>
      </c>
      <c r="MZ1" s="59">
        <f t="shared" si="5"/>
        <v>75</v>
      </c>
      <c r="NA1" s="59">
        <f t="shared" si="5"/>
        <v>75</v>
      </c>
      <c r="NB1" s="59">
        <f t="shared" si="5"/>
        <v>75</v>
      </c>
      <c r="NC1" s="59">
        <f t="shared" si="5"/>
        <v>75</v>
      </c>
      <c r="ND1" s="59">
        <f t="shared" si="5"/>
        <v>75</v>
      </c>
      <c r="NE1" s="59">
        <f t="shared" si="5"/>
        <v>75</v>
      </c>
      <c r="NF1" s="59">
        <f t="shared" si="5"/>
        <v>75</v>
      </c>
      <c r="NG1" s="59">
        <f t="shared" si="5"/>
        <v>75</v>
      </c>
      <c r="NH1" s="59">
        <f t="shared" si="5"/>
        <v>75</v>
      </c>
      <c r="NI1" s="59">
        <f t="shared" si="5"/>
        <v>75</v>
      </c>
      <c r="NJ1" s="59">
        <f t="shared" si="5"/>
        <v>75</v>
      </c>
      <c r="NK1" s="59"/>
      <c r="NL1" s="59"/>
    </row>
    <row r="2" spans="1:376" ht="16.5" thickBot="1" x14ac:dyDescent="0.3">
      <c r="A2" s="60" t="s">
        <v>2</v>
      </c>
      <c r="B2" s="196"/>
      <c r="C2" s="61">
        <f>45*12</f>
        <v>540</v>
      </c>
      <c r="D2" s="61">
        <f>IF((C2/12)&lt;71,C2+1,0)</f>
        <v>541</v>
      </c>
      <c r="E2" s="61">
        <f t="shared" ref="E2:BP2" si="6">IF((D2/12)&lt;71,D2+1,0)</f>
        <v>542</v>
      </c>
      <c r="F2" s="61">
        <f t="shared" si="6"/>
        <v>543</v>
      </c>
      <c r="G2" s="61">
        <f t="shared" si="6"/>
        <v>544</v>
      </c>
      <c r="H2" s="61">
        <f t="shared" si="6"/>
        <v>545</v>
      </c>
      <c r="I2" s="61">
        <f t="shared" si="6"/>
        <v>546</v>
      </c>
      <c r="J2" s="61">
        <f t="shared" si="6"/>
        <v>547</v>
      </c>
      <c r="K2" s="61">
        <f t="shared" si="6"/>
        <v>548</v>
      </c>
      <c r="L2" s="61">
        <f t="shared" si="6"/>
        <v>549</v>
      </c>
      <c r="M2" s="61">
        <f t="shared" si="6"/>
        <v>550</v>
      </c>
      <c r="N2" s="61">
        <f t="shared" si="6"/>
        <v>551</v>
      </c>
      <c r="O2" s="61">
        <f t="shared" si="6"/>
        <v>552</v>
      </c>
      <c r="P2" s="61">
        <f t="shared" si="6"/>
        <v>553</v>
      </c>
      <c r="Q2" s="61">
        <f t="shared" si="6"/>
        <v>554</v>
      </c>
      <c r="R2" s="61">
        <f t="shared" si="6"/>
        <v>555</v>
      </c>
      <c r="S2" s="61">
        <f t="shared" si="6"/>
        <v>556</v>
      </c>
      <c r="T2" s="61">
        <f t="shared" si="6"/>
        <v>557</v>
      </c>
      <c r="U2" s="61">
        <f t="shared" si="6"/>
        <v>558</v>
      </c>
      <c r="V2" s="61">
        <f t="shared" si="6"/>
        <v>559</v>
      </c>
      <c r="W2" s="61">
        <f t="shared" si="6"/>
        <v>560</v>
      </c>
      <c r="X2" s="61">
        <f t="shared" si="6"/>
        <v>561</v>
      </c>
      <c r="Y2" s="61">
        <f t="shared" si="6"/>
        <v>562</v>
      </c>
      <c r="Z2" s="61">
        <f t="shared" si="6"/>
        <v>563</v>
      </c>
      <c r="AA2" s="61">
        <f t="shared" si="6"/>
        <v>564</v>
      </c>
      <c r="AB2" s="61">
        <f t="shared" si="6"/>
        <v>565</v>
      </c>
      <c r="AC2" s="61">
        <f t="shared" si="6"/>
        <v>566</v>
      </c>
      <c r="AD2" s="61">
        <f t="shared" si="6"/>
        <v>567</v>
      </c>
      <c r="AE2" s="61">
        <f t="shared" si="6"/>
        <v>568</v>
      </c>
      <c r="AF2" s="61">
        <f t="shared" si="6"/>
        <v>569</v>
      </c>
      <c r="AG2" s="61">
        <f t="shared" si="6"/>
        <v>570</v>
      </c>
      <c r="AH2" s="61">
        <f t="shared" si="6"/>
        <v>571</v>
      </c>
      <c r="AI2" s="61">
        <f t="shared" si="6"/>
        <v>572</v>
      </c>
      <c r="AJ2" s="61">
        <f t="shared" si="6"/>
        <v>573</v>
      </c>
      <c r="AK2" s="61">
        <f t="shared" si="6"/>
        <v>574</v>
      </c>
      <c r="AL2" s="61">
        <f t="shared" si="6"/>
        <v>575</v>
      </c>
      <c r="AM2" s="61">
        <f t="shared" si="6"/>
        <v>576</v>
      </c>
      <c r="AN2" s="61">
        <f t="shared" si="6"/>
        <v>577</v>
      </c>
      <c r="AO2" s="61">
        <f t="shared" si="6"/>
        <v>578</v>
      </c>
      <c r="AP2" s="61">
        <f t="shared" si="6"/>
        <v>579</v>
      </c>
      <c r="AQ2" s="61">
        <f t="shared" si="6"/>
        <v>580</v>
      </c>
      <c r="AR2" s="61">
        <f t="shared" si="6"/>
        <v>581</v>
      </c>
      <c r="AS2" s="61">
        <f t="shared" si="6"/>
        <v>582</v>
      </c>
      <c r="AT2" s="61">
        <f t="shared" si="6"/>
        <v>583</v>
      </c>
      <c r="AU2" s="61">
        <f t="shared" si="6"/>
        <v>584</v>
      </c>
      <c r="AV2" s="61">
        <f t="shared" si="6"/>
        <v>585</v>
      </c>
      <c r="AW2" s="61">
        <f t="shared" si="6"/>
        <v>586</v>
      </c>
      <c r="AX2" s="61">
        <f t="shared" si="6"/>
        <v>587</v>
      </c>
      <c r="AY2" s="61">
        <f t="shared" si="6"/>
        <v>588</v>
      </c>
      <c r="AZ2" s="61">
        <f t="shared" si="6"/>
        <v>589</v>
      </c>
      <c r="BA2" s="61">
        <f t="shared" si="6"/>
        <v>590</v>
      </c>
      <c r="BB2" s="61">
        <f t="shared" si="6"/>
        <v>591</v>
      </c>
      <c r="BC2" s="61">
        <f t="shared" si="6"/>
        <v>592</v>
      </c>
      <c r="BD2" s="61">
        <f t="shared" si="6"/>
        <v>593</v>
      </c>
      <c r="BE2" s="61">
        <f t="shared" si="6"/>
        <v>594</v>
      </c>
      <c r="BF2" s="61">
        <f t="shared" si="6"/>
        <v>595</v>
      </c>
      <c r="BG2" s="61">
        <f t="shared" si="6"/>
        <v>596</v>
      </c>
      <c r="BH2" s="61">
        <f t="shared" si="6"/>
        <v>597</v>
      </c>
      <c r="BI2" s="61">
        <f t="shared" si="6"/>
        <v>598</v>
      </c>
      <c r="BJ2" s="61">
        <f t="shared" si="6"/>
        <v>599</v>
      </c>
      <c r="BK2" s="61">
        <f t="shared" si="6"/>
        <v>600</v>
      </c>
      <c r="BL2" s="61">
        <f t="shared" si="6"/>
        <v>601</v>
      </c>
      <c r="BM2" s="61">
        <f t="shared" si="6"/>
        <v>602</v>
      </c>
      <c r="BN2" s="61">
        <f t="shared" si="6"/>
        <v>603</v>
      </c>
      <c r="BO2" s="61">
        <f t="shared" si="6"/>
        <v>604</v>
      </c>
      <c r="BP2" s="61">
        <f t="shared" si="6"/>
        <v>605</v>
      </c>
      <c r="BQ2" s="61">
        <f t="shared" ref="BQ2:EB2" si="7">IF((BP2/12)&lt;71,BP2+1,0)</f>
        <v>606</v>
      </c>
      <c r="BR2" s="61">
        <f t="shared" si="7"/>
        <v>607</v>
      </c>
      <c r="BS2" s="61">
        <f t="shared" si="7"/>
        <v>608</v>
      </c>
      <c r="BT2" s="61">
        <f t="shared" si="7"/>
        <v>609</v>
      </c>
      <c r="BU2" s="61">
        <f t="shared" si="7"/>
        <v>610</v>
      </c>
      <c r="BV2" s="61">
        <f t="shared" si="7"/>
        <v>611</v>
      </c>
      <c r="BW2" s="61">
        <f t="shared" si="7"/>
        <v>612</v>
      </c>
      <c r="BX2" s="61">
        <f t="shared" si="7"/>
        <v>613</v>
      </c>
      <c r="BY2" s="61">
        <f t="shared" si="7"/>
        <v>614</v>
      </c>
      <c r="BZ2" s="61">
        <f t="shared" si="7"/>
        <v>615</v>
      </c>
      <c r="CA2" s="61">
        <f t="shared" si="7"/>
        <v>616</v>
      </c>
      <c r="CB2" s="61">
        <f t="shared" si="7"/>
        <v>617</v>
      </c>
      <c r="CC2" s="61">
        <f t="shared" si="7"/>
        <v>618</v>
      </c>
      <c r="CD2" s="61">
        <f t="shared" si="7"/>
        <v>619</v>
      </c>
      <c r="CE2" s="61">
        <f t="shared" si="7"/>
        <v>620</v>
      </c>
      <c r="CF2" s="61">
        <f t="shared" si="7"/>
        <v>621</v>
      </c>
      <c r="CG2" s="61">
        <f t="shared" si="7"/>
        <v>622</v>
      </c>
      <c r="CH2" s="61">
        <f t="shared" si="7"/>
        <v>623</v>
      </c>
      <c r="CI2" s="61">
        <f t="shared" si="7"/>
        <v>624</v>
      </c>
      <c r="CJ2" s="61">
        <f t="shared" si="7"/>
        <v>625</v>
      </c>
      <c r="CK2" s="61">
        <f t="shared" si="7"/>
        <v>626</v>
      </c>
      <c r="CL2" s="61">
        <f t="shared" si="7"/>
        <v>627</v>
      </c>
      <c r="CM2" s="61">
        <f t="shared" si="7"/>
        <v>628</v>
      </c>
      <c r="CN2" s="61">
        <f t="shared" si="7"/>
        <v>629</v>
      </c>
      <c r="CO2" s="61">
        <f t="shared" si="7"/>
        <v>630</v>
      </c>
      <c r="CP2" s="61">
        <f t="shared" si="7"/>
        <v>631</v>
      </c>
      <c r="CQ2" s="61">
        <f t="shared" si="7"/>
        <v>632</v>
      </c>
      <c r="CR2" s="61">
        <f t="shared" si="7"/>
        <v>633</v>
      </c>
      <c r="CS2" s="61">
        <f t="shared" si="7"/>
        <v>634</v>
      </c>
      <c r="CT2" s="61">
        <f t="shared" si="7"/>
        <v>635</v>
      </c>
      <c r="CU2" s="61">
        <f t="shared" si="7"/>
        <v>636</v>
      </c>
      <c r="CV2" s="61">
        <f t="shared" si="7"/>
        <v>637</v>
      </c>
      <c r="CW2" s="61">
        <f t="shared" si="7"/>
        <v>638</v>
      </c>
      <c r="CX2" s="61">
        <f t="shared" si="7"/>
        <v>639</v>
      </c>
      <c r="CY2" s="61">
        <f t="shared" si="7"/>
        <v>640</v>
      </c>
      <c r="CZ2" s="61">
        <f t="shared" si="7"/>
        <v>641</v>
      </c>
      <c r="DA2" s="61">
        <f t="shared" si="7"/>
        <v>642</v>
      </c>
      <c r="DB2" s="61">
        <f t="shared" si="7"/>
        <v>643</v>
      </c>
      <c r="DC2" s="61">
        <f t="shared" si="7"/>
        <v>644</v>
      </c>
      <c r="DD2" s="61">
        <f t="shared" si="7"/>
        <v>645</v>
      </c>
      <c r="DE2" s="61">
        <f t="shared" si="7"/>
        <v>646</v>
      </c>
      <c r="DF2" s="61">
        <f t="shared" si="7"/>
        <v>647</v>
      </c>
      <c r="DG2" s="61">
        <f t="shared" si="7"/>
        <v>648</v>
      </c>
      <c r="DH2" s="61">
        <f t="shared" si="7"/>
        <v>649</v>
      </c>
      <c r="DI2" s="61">
        <f t="shared" si="7"/>
        <v>650</v>
      </c>
      <c r="DJ2" s="61">
        <f t="shared" si="7"/>
        <v>651</v>
      </c>
      <c r="DK2" s="61">
        <f t="shared" si="7"/>
        <v>652</v>
      </c>
      <c r="DL2" s="61">
        <f t="shared" si="7"/>
        <v>653</v>
      </c>
      <c r="DM2" s="61">
        <f t="shared" si="7"/>
        <v>654</v>
      </c>
      <c r="DN2" s="61">
        <f t="shared" si="7"/>
        <v>655</v>
      </c>
      <c r="DO2" s="61">
        <f t="shared" si="7"/>
        <v>656</v>
      </c>
      <c r="DP2" s="61">
        <f t="shared" si="7"/>
        <v>657</v>
      </c>
      <c r="DQ2" s="61">
        <f t="shared" si="7"/>
        <v>658</v>
      </c>
      <c r="DR2" s="61">
        <f t="shared" si="7"/>
        <v>659</v>
      </c>
      <c r="DS2" s="61">
        <f t="shared" si="7"/>
        <v>660</v>
      </c>
      <c r="DT2" s="61">
        <f t="shared" si="7"/>
        <v>661</v>
      </c>
      <c r="DU2" s="61">
        <f t="shared" si="7"/>
        <v>662</v>
      </c>
      <c r="DV2" s="61">
        <f t="shared" si="7"/>
        <v>663</v>
      </c>
      <c r="DW2" s="61">
        <f t="shared" si="7"/>
        <v>664</v>
      </c>
      <c r="DX2" s="61">
        <f t="shared" si="7"/>
        <v>665</v>
      </c>
      <c r="DY2" s="61">
        <f t="shared" si="7"/>
        <v>666</v>
      </c>
      <c r="DZ2" s="61">
        <f t="shared" si="7"/>
        <v>667</v>
      </c>
      <c r="EA2" s="61">
        <f t="shared" si="7"/>
        <v>668</v>
      </c>
      <c r="EB2" s="61">
        <f t="shared" si="7"/>
        <v>669</v>
      </c>
      <c r="EC2" s="61">
        <f t="shared" ref="EC2:GN2" si="8">IF((EB2/12)&lt;71,EB2+1,0)</f>
        <v>670</v>
      </c>
      <c r="ED2" s="61">
        <f t="shared" si="8"/>
        <v>671</v>
      </c>
      <c r="EE2" s="61">
        <f t="shared" si="8"/>
        <v>672</v>
      </c>
      <c r="EF2" s="61">
        <f t="shared" si="8"/>
        <v>673</v>
      </c>
      <c r="EG2" s="61">
        <f t="shared" si="8"/>
        <v>674</v>
      </c>
      <c r="EH2" s="61">
        <f t="shared" si="8"/>
        <v>675</v>
      </c>
      <c r="EI2" s="61">
        <f t="shared" si="8"/>
        <v>676</v>
      </c>
      <c r="EJ2" s="61">
        <f t="shared" si="8"/>
        <v>677</v>
      </c>
      <c r="EK2" s="61">
        <f t="shared" si="8"/>
        <v>678</v>
      </c>
      <c r="EL2" s="61">
        <f t="shared" si="8"/>
        <v>679</v>
      </c>
      <c r="EM2" s="61">
        <f t="shared" si="8"/>
        <v>680</v>
      </c>
      <c r="EN2" s="61">
        <f t="shared" si="8"/>
        <v>681</v>
      </c>
      <c r="EO2" s="61">
        <f t="shared" si="8"/>
        <v>682</v>
      </c>
      <c r="EP2" s="61">
        <f t="shared" si="8"/>
        <v>683</v>
      </c>
      <c r="EQ2" s="61">
        <f t="shared" si="8"/>
        <v>684</v>
      </c>
      <c r="ER2" s="61">
        <f t="shared" si="8"/>
        <v>685</v>
      </c>
      <c r="ES2" s="61">
        <f t="shared" si="8"/>
        <v>686</v>
      </c>
      <c r="ET2" s="61">
        <f t="shared" si="8"/>
        <v>687</v>
      </c>
      <c r="EU2" s="61">
        <f t="shared" si="8"/>
        <v>688</v>
      </c>
      <c r="EV2" s="61">
        <f t="shared" si="8"/>
        <v>689</v>
      </c>
      <c r="EW2" s="61">
        <f t="shared" si="8"/>
        <v>690</v>
      </c>
      <c r="EX2" s="61">
        <f t="shared" si="8"/>
        <v>691</v>
      </c>
      <c r="EY2" s="61">
        <f t="shared" si="8"/>
        <v>692</v>
      </c>
      <c r="EZ2" s="61">
        <f t="shared" si="8"/>
        <v>693</v>
      </c>
      <c r="FA2" s="61">
        <f t="shared" si="8"/>
        <v>694</v>
      </c>
      <c r="FB2" s="61">
        <f t="shared" si="8"/>
        <v>695</v>
      </c>
      <c r="FC2" s="61">
        <f t="shared" si="8"/>
        <v>696</v>
      </c>
      <c r="FD2" s="61">
        <f t="shared" si="8"/>
        <v>697</v>
      </c>
      <c r="FE2" s="61">
        <f t="shared" si="8"/>
        <v>698</v>
      </c>
      <c r="FF2" s="61">
        <f t="shared" si="8"/>
        <v>699</v>
      </c>
      <c r="FG2" s="61">
        <f t="shared" si="8"/>
        <v>700</v>
      </c>
      <c r="FH2" s="61">
        <f t="shared" si="8"/>
        <v>701</v>
      </c>
      <c r="FI2" s="61">
        <f t="shared" si="8"/>
        <v>702</v>
      </c>
      <c r="FJ2" s="61">
        <f t="shared" si="8"/>
        <v>703</v>
      </c>
      <c r="FK2" s="61">
        <f t="shared" si="8"/>
        <v>704</v>
      </c>
      <c r="FL2" s="61">
        <f t="shared" si="8"/>
        <v>705</v>
      </c>
      <c r="FM2" s="61">
        <f t="shared" si="8"/>
        <v>706</v>
      </c>
      <c r="FN2" s="61">
        <f t="shared" si="8"/>
        <v>707</v>
      </c>
      <c r="FO2" s="61">
        <f t="shared" si="8"/>
        <v>708</v>
      </c>
      <c r="FP2" s="61">
        <f t="shared" si="8"/>
        <v>709</v>
      </c>
      <c r="FQ2" s="61">
        <f t="shared" si="8"/>
        <v>710</v>
      </c>
      <c r="FR2" s="61">
        <f t="shared" si="8"/>
        <v>711</v>
      </c>
      <c r="FS2" s="61">
        <f t="shared" si="8"/>
        <v>712</v>
      </c>
      <c r="FT2" s="61">
        <f t="shared" si="8"/>
        <v>713</v>
      </c>
      <c r="FU2" s="61">
        <f t="shared" si="8"/>
        <v>714</v>
      </c>
      <c r="FV2" s="61">
        <f t="shared" si="8"/>
        <v>715</v>
      </c>
      <c r="FW2" s="61">
        <f t="shared" si="8"/>
        <v>716</v>
      </c>
      <c r="FX2" s="61">
        <f t="shared" si="8"/>
        <v>717</v>
      </c>
      <c r="FY2" s="61">
        <f t="shared" si="8"/>
        <v>718</v>
      </c>
      <c r="FZ2" s="61">
        <f t="shared" si="8"/>
        <v>719</v>
      </c>
      <c r="GA2" s="61">
        <f t="shared" si="8"/>
        <v>720</v>
      </c>
      <c r="GB2" s="61">
        <f t="shared" si="8"/>
        <v>721</v>
      </c>
      <c r="GC2" s="61">
        <f t="shared" si="8"/>
        <v>722</v>
      </c>
      <c r="GD2" s="61">
        <f t="shared" si="8"/>
        <v>723</v>
      </c>
      <c r="GE2" s="61">
        <f t="shared" si="8"/>
        <v>724</v>
      </c>
      <c r="GF2" s="61">
        <f t="shared" si="8"/>
        <v>725</v>
      </c>
      <c r="GG2" s="61">
        <f t="shared" si="8"/>
        <v>726</v>
      </c>
      <c r="GH2" s="61">
        <f t="shared" si="8"/>
        <v>727</v>
      </c>
      <c r="GI2" s="61">
        <f t="shared" si="8"/>
        <v>728</v>
      </c>
      <c r="GJ2" s="61">
        <f t="shared" si="8"/>
        <v>729</v>
      </c>
      <c r="GK2" s="61">
        <f t="shared" si="8"/>
        <v>730</v>
      </c>
      <c r="GL2" s="61">
        <f t="shared" si="8"/>
        <v>731</v>
      </c>
      <c r="GM2" s="61">
        <f t="shared" si="8"/>
        <v>732</v>
      </c>
      <c r="GN2" s="61">
        <f t="shared" si="8"/>
        <v>733</v>
      </c>
      <c r="GO2" s="61">
        <f t="shared" ref="GO2:IZ2" si="9">IF((GN2/12)&lt;71,GN2+1,0)</f>
        <v>734</v>
      </c>
      <c r="GP2" s="61">
        <f t="shared" si="9"/>
        <v>735</v>
      </c>
      <c r="GQ2" s="61">
        <f t="shared" si="9"/>
        <v>736</v>
      </c>
      <c r="GR2" s="61">
        <f t="shared" si="9"/>
        <v>737</v>
      </c>
      <c r="GS2" s="61">
        <f t="shared" si="9"/>
        <v>738</v>
      </c>
      <c r="GT2" s="61">
        <f t="shared" si="9"/>
        <v>739</v>
      </c>
      <c r="GU2" s="61">
        <f t="shared" si="9"/>
        <v>740</v>
      </c>
      <c r="GV2" s="61">
        <f t="shared" si="9"/>
        <v>741</v>
      </c>
      <c r="GW2" s="61">
        <f t="shared" si="9"/>
        <v>742</v>
      </c>
      <c r="GX2" s="61">
        <f t="shared" si="9"/>
        <v>743</v>
      </c>
      <c r="GY2" s="61">
        <f t="shared" si="9"/>
        <v>744</v>
      </c>
      <c r="GZ2" s="61">
        <f t="shared" si="9"/>
        <v>745</v>
      </c>
      <c r="HA2" s="61">
        <f t="shared" si="9"/>
        <v>746</v>
      </c>
      <c r="HB2" s="61">
        <f t="shared" si="9"/>
        <v>747</v>
      </c>
      <c r="HC2" s="61">
        <f t="shared" si="9"/>
        <v>748</v>
      </c>
      <c r="HD2" s="61">
        <f t="shared" si="9"/>
        <v>749</v>
      </c>
      <c r="HE2" s="61">
        <f t="shared" si="9"/>
        <v>750</v>
      </c>
      <c r="HF2" s="61">
        <f t="shared" si="9"/>
        <v>751</v>
      </c>
      <c r="HG2" s="61">
        <f t="shared" si="9"/>
        <v>752</v>
      </c>
      <c r="HH2" s="61">
        <f t="shared" si="9"/>
        <v>753</v>
      </c>
      <c r="HI2" s="61">
        <f t="shared" si="9"/>
        <v>754</v>
      </c>
      <c r="HJ2" s="61">
        <f t="shared" si="9"/>
        <v>755</v>
      </c>
      <c r="HK2" s="61">
        <f t="shared" si="9"/>
        <v>756</v>
      </c>
      <c r="HL2" s="61">
        <f t="shared" si="9"/>
        <v>757</v>
      </c>
      <c r="HM2" s="61">
        <f t="shared" si="9"/>
        <v>758</v>
      </c>
      <c r="HN2" s="61">
        <f t="shared" si="9"/>
        <v>759</v>
      </c>
      <c r="HO2" s="61">
        <f t="shared" si="9"/>
        <v>760</v>
      </c>
      <c r="HP2" s="61">
        <f t="shared" si="9"/>
        <v>761</v>
      </c>
      <c r="HQ2" s="61">
        <f t="shared" si="9"/>
        <v>762</v>
      </c>
      <c r="HR2" s="61">
        <f t="shared" si="9"/>
        <v>763</v>
      </c>
      <c r="HS2" s="61">
        <f t="shared" si="9"/>
        <v>764</v>
      </c>
      <c r="HT2" s="61">
        <f t="shared" si="9"/>
        <v>765</v>
      </c>
      <c r="HU2" s="61">
        <f t="shared" si="9"/>
        <v>766</v>
      </c>
      <c r="HV2" s="61">
        <f t="shared" si="9"/>
        <v>767</v>
      </c>
      <c r="HW2" s="61">
        <f t="shared" si="9"/>
        <v>768</v>
      </c>
      <c r="HX2" s="61">
        <f t="shared" si="9"/>
        <v>769</v>
      </c>
      <c r="HY2" s="61">
        <f t="shared" si="9"/>
        <v>770</v>
      </c>
      <c r="HZ2" s="61">
        <f t="shared" si="9"/>
        <v>771</v>
      </c>
      <c r="IA2" s="61">
        <f t="shared" si="9"/>
        <v>772</v>
      </c>
      <c r="IB2" s="61">
        <f t="shared" si="9"/>
        <v>773</v>
      </c>
      <c r="IC2" s="61">
        <f t="shared" si="9"/>
        <v>774</v>
      </c>
      <c r="ID2" s="61">
        <f t="shared" si="9"/>
        <v>775</v>
      </c>
      <c r="IE2" s="61">
        <f t="shared" si="9"/>
        <v>776</v>
      </c>
      <c r="IF2" s="61">
        <f t="shared" si="9"/>
        <v>777</v>
      </c>
      <c r="IG2" s="61">
        <f t="shared" si="9"/>
        <v>778</v>
      </c>
      <c r="IH2" s="61">
        <f t="shared" si="9"/>
        <v>779</v>
      </c>
      <c r="II2" s="61">
        <f t="shared" si="9"/>
        <v>780</v>
      </c>
      <c r="IJ2" s="61">
        <f t="shared" si="9"/>
        <v>781</v>
      </c>
      <c r="IK2" s="61">
        <f t="shared" si="9"/>
        <v>782</v>
      </c>
      <c r="IL2" s="61">
        <f t="shared" si="9"/>
        <v>783</v>
      </c>
      <c r="IM2" s="61">
        <f t="shared" si="9"/>
        <v>784</v>
      </c>
      <c r="IN2" s="61">
        <f t="shared" si="9"/>
        <v>785</v>
      </c>
      <c r="IO2" s="61">
        <f t="shared" si="9"/>
        <v>786</v>
      </c>
      <c r="IP2" s="61">
        <f t="shared" si="9"/>
        <v>787</v>
      </c>
      <c r="IQ2" s="61">
        <f t="shared" si="9"/>
        <v>788</v>
      </c>
      <c r="IR2" s="61">
        <f t="shared" si="9"/>
        <v>789</v>
      </c>
      <c r="IS2" s="61">
        <f t="shared" si="9"/>
        <v>790</v>
      </c>
      <c r="IT2" s="61">
        <f t="shared" si="9"/>
        <v>791</v>
      </c>
      <c r="IU2" s="61">
        <f t="shared" si="9"/>
        <v>792</v>
      </c>
      <c r="IV2" s="61">
        <f t="shared" si="9"/>
        <v>793</v>
      </c>
      <c r="IW2" s="61">
        <f t="shared" si="9"/>
        <v>794</v>
      </c>
      <c r="IX2" s="61">
        <f t="shared" si="9"/>
        <v>795</v>
      </c>
      <c r="IY2" s="61">
        <f t="shared" si="9"/>
        <v>796</v>
      </c>
      <c r="IZ2" s="61">
        <f t="shared" si="9"/>
        <v>797</v>
      </c>
      <c r="JA2" s="61">
        <f t="shared" ref="JA2:LB2" si="10">IF((IZ2/12)&lt;71,IZ2+1,0)</f>
        <v>798</v>
      </c>
      <c r="JB2" s="61">
        <f t="shared" si="10"/>
        <v>799</v>
      </c>
      <c r="JC2" s="61">
        <f t="shared" si="10"/>
        <v>800</v>
      </c>
      <c r="JD2" s="61">
        <f t="shared" si="10"/>
        <v>801</v>
      </c>
      <c r="JE2" s="61">
        <f t="shared" si="10"/>
        <v>802</v>
      </c>
      <c r="JF2" s="61">
        <f t="shared" si="10"/>
        <v>803</v>
      </c>
      <c r="JG2" s="61">
        <f t="shared" si="10"/>
        <v>804</v>
      </c>
      <c r="JH2" s="61">
        <f t="shared" si="10"/>
        <v>805</v>
      </c>
      <c r="JI2" s="61">
        <f t="shared" si="10"/>
        <v>806</v>
      </c>
      <c r="JJ2" s="61">
        <f t="shared" si="10"/>
        <v>807</v>
      </c>
      <c r="JK2" s="61">
        <f t="shared" si="10"/>
        <v>808</v>
      </c>
      <c r="JL2" s="61">
        <f t="shared" si="10"/>
        <v>809</v>
      </c>
      <c r="JM2" s="61">
        <f t="shared" si="10"/>
        <v>810</v>
      </c>
      <c r="JN2" s="61">
        <f t="shared" si="10"/>
        <v>811</v>
      </c>
      <c r="JO2" s="61">
        <f t="shared" si="10"/>
        <v>812</v>
      </c>
      <c r="JP2" s="61">
        <f t="shared" si="10"/>
        <v>813</v>
      </c>
      <c r="JQ2" s="61">
        <f t="shared" si="10"/>
        <v>814</v>
      </c>
      <c r="JR2" s="61">
        <f t="shared" si="10"/>
        <v>815</v>
      </c>
      <c r="JS2" s="61">
        <f t="shared" si="10"/>
        <v>816</v>
      </c>
      <c r="JT2" s="61">
        <f t="shared" si="10"/>
        <v>817</v>
      </c>
      <c r="JU2" s="61">
        <f t="shared" si="10"/>
        <v>818</v>
      </c>
      <c r="JV2" s="61">
        <f t="shared" si="10"/>
        <v>819</v>
      </c>
      <c r="JW2" s="61">
        <f t="shared" si="10"/>
        <v>820</v>
      </c>
      <c r="JX2" s="61">
        <f t="shared" si="10"/>
        <v>821</v>
      </c>
      <c r="JY2" s="61">
        <f t="shared" si="10"/>
        <v>822</v>
      </c>
      <c r="JZ2" s="61">
        <f t="shared" si="10"/>
        <v>823</v>
      </c>
      <c r="KA2" s="61">
        <f t="shared" si="10"/>
        <v>824</v>
      </c>
      <c r="KB2" s="61">
        <f t="shared" si="10"/>
        <v>825</v>
      </c>
      <c r="KC2" s="61">
        <f t="shared" si="10"/>
        <v>826</v>
      </c>
      <c r="KD2" s="61">
        <f t="shared" si="10"/>
        <v>827</v>
      </c>
      <c r="KE2" s="61">
        <f t="shared" si="10"/>
        <v>828</v>
      </c>
      <c r="KF2" s="61">
        <f t="shared" si="10"/>
        <v>829</v>
      </c>
      <c r="KG2" s="61">
        <f t="shared" si="10"/>
        <v>830</v>
      </c>
      <c r="KH2" s="61">
        <f t="shared" si="10"/>
        <v>831</v>
      </c>
      <c r="KI2" s="61">
        <f t="shared" si="10"/>
        <v>832</v>
      </c>
      <c r="KJ2" s="61">
        <f t="shared" si="10"/>
        <v>833</v>
      </c>
      <c r="KK2" s="61">
        <f t="shared" si="10"/>
        <v>834</v>
      </c>
      <c r="KL2" s="61">
        <f t="shared" si="10"/>
        <v>835</v>
      </c>
      <c r="KM2" s="61">
        <f t="shared" si="10"/>
        <v>836</v>
      </c>
      <c r="KN2" s="61">
        <f t="shared" si="10"/>
        <v>837</v>
      </c>
      <c r="KO2" s="61">
        <f t="shared" si="10"/>
        <v>838</v>
      </c>
      <c r="KP2" s="61">
        <f t="shared" si="10"/>
        <v>839</v>
      </c>
      <c r="KQ2" s="61">
        <f t="shared" si="10"/>
        <v>840</v>
      </c>
      <c r="KR2" s="61">
        <f>IF((KQ2/12)&lt;71,KQ2+1,0)</f>
        <v>841</v>
      </c>
      <c r="KS2" s="61">
        <f t="shared" si="10"/>
        <v>842</v>
      </c>
      <c r="KT2" s="61">
        <f t="shared" si="10"/>
        <v>843</v>
      </c>
      <c r="KU2" s="61">
        <f t="shared" si="10"/>
        <v>844</v>
      </c>
      <c r="KV2" s="61">
        <f t="shared" si="10"/>
        <v>845</v>
      </c>
      <c r="KW2" s="61">
        <f t="shared" si="10"/>
        <v>846</v>
      </c>
      <c r="KX2" s="61">
        <f t="shared" si="10"/>
        <v>847</v>
      </c>
      <c r="KY2" s="61">
        <f t="shared" si="10"/>
        <v>848</v>
      </c>
      <c r="KZ2" s="61">
        <f t="shared" si="10"/>
        <v>849</v>
      </c>
      <c r="LA2" s="61">
        <f t="shared" si="10"/>
        <v>850</v>
      </c>
      <c r="LB2" s="61">
        <f t="shared" si="10"/>
        <v>851</v>
      </c>
      <c r="LC2" s="61">
        <f>IF((LB2/12)&lt;71,LB2+1,0)</f>
        <v>852</v>
      </c>
      <c r="LD2" s="61">
        <f>IF((LC2/12)&lt;76,LC2+1,0)</f>
        <v>853</v>
      </c>
      <c r="LE2" s="61">
        <f t="shared" ref="LE2:NJ2" si="11">IF((LD2/12)&lt;76,LD2+1,0)</f>
        <v>854</v>
      </c>
      <c r="LF2" s="61">
        <f t="shared" si="11"/>
        <v>855</v>
      </c>
      <c r="LG2" s="61">
        <f t="shared" si="11"/>
        <v>856</v>
      </c>
      <c r="LH2" s="61">
        <f t="shared" si="11"/>
        <v>857</v>
      </c>
      <c r="LI2" s="61">
        <f t="shared" si="11"/>
        <v>858</v>
      </c>
      <c r="LJ2" s="61">
        <f t="shared" si="11"/>
        <v>859</v>
      </c>
      <c r="LK2" s="61">
        <f t="shared" si="11"/>
        <v>860</v>
      </c>
      <c r="LL2" s="61">
        <f t="shared" si="11"/>
        <v>861</v>
      </c>
      <c r="LM2" s="61">
        <f t="shared" si="11"/>
        <v>862</v>
      </c>
      <c r="LN2" s="61">
        <f t="shared" si="11"/>
        <v>863</v>
      </c>
      <c r="LO2" s="61">
        <f t="shared" si="11"/>
        <v>864</v>
      </c>
      <c r="LP2" s="61">
        <f t="shared" si="11"/>
        <v>865</v>
      </c>
      <c r="LQ2" s="61">
        <f t="shared" si="11"/>
        <v>866</v>
      </c>
      <c r="LR2" s="61">
        <f t="shared" si="11"/>
        <v>867</v>
      </c>
      <c r="LS2" s="61">
        <f t="shared" si="11"/>
        <v>868</v>
      </c>
      <c r="LT2" s="61">
        <f t="shared" si="11"/>
        <v>869</v>
      </c>
      <c r="LU2" s="61">
        <f t="shared" si="11"/>
        <v>870</v>
      </c>
      <c r="LV2" s="61">
        <f t="shared" si="11"/>
        <v>871</v>
      </c>
      <c r="LW2" s="61">
        <f t="shared" si="11"/>
        <v>872</v>
      </c>
      <c r="LX2" s="61">
        <f t="shared" si="11"/>
        <v>873</v>
      </c>
      <c r="LY2" s="61">
        <f t="shared" si="11"/>
        <v>874</v>
      </c>
      <c r="LZ2" s="61">
        <f t="shared" si="11"/>
        <v>875</v>
      </c>
      <c r="MA2" s="61">
        <f t="shared" si="11"/>
        <v>876</v>
      </c>
      <c r="MB2" s="61">
        <f t="shared" si="11"/>
        <v>877</v>
      </c>
      <c r="MC2" s="61">
        <f t="shared" si="11"/>
        <v>878</v>
      </c>
      <c r="MD2" s="61">
        <f t="shared" si="11"/>
        <v>879</v>
      </c>
      <c r="ME2" s="61">
        <f t="shared" si="11"/>
        <v>880</v>
      </c>
      <c r="MF2" s="61">
        <f t="shared" si="11"/>
        <v>881</v>
      </c>
      <c r="MG2" s="61">
        <f t="shared" si="11"/>
        <v>882</v>
      </c>
      <c r="MH2" s="61">
        <f t="shared" si="11"/>
        <v>883</v>
      </c>
      <c r="MI2" s="61">
        <f t="shared" si="11"/>
        <v>884</v>
      </c>
      <c r="MJ2" s="61">
        <f t="shared" si="11"/>
        <v>885</v>
      </c>
      <c r="MK2" s="61">
        <f t="shared" si="11"/>
        <v>886</v>
      </c>
      <c r="ML2" s="61">
        <f t="shared" si="11"/>
        <v>887</v>
      </c>
      <c r="MM2" s="61">
        <f t="shared" si="11"/>
        <v>888</v>
      </c>
      <c r="MN2" s="61">
        <f t="shared" si="11"/>
        <v>889</v>
      </c>
      <c r="MO2" s="61">
        <f t="shared" si="11"/>
        <v>890</v>
      </c>
      <c r="MP2" s="61">
        <f t="shared" si="11"/>
        <v>891</v>
      </c>
      <c r="MQ2" s="61">
        <f t="shared" si="11"/>
        <v>892</v>
      </c>
      <c r="MR2" s="61">
        <f t="shared" si="11"/>
        <v>893</v>
      </c>
      <c r="MS2" s="61">
        <f t="shared" si="11"/>
        <v>894</v>
      </c>
      <c r="MT2" s="61">
        <f t="shared" si="11"/>
        <v>895</v>
      </c>
      <c r="MU2" s="61">
        <f t="shared" si="11"/>
        <v>896</v>
      </c>
      <c r="MV2" s="61">
        <f t="shared" si="11"/>
        <v>897</v>
      </c>
      <c r="MW2" s="61">
        <f t="shared" si="11"/>
        <v>898</v>
      </c>
      <c r="MX2" s="61">
        <f t="shared" si="11"/>
        <v>899</v>
      </c>
      <c r="MY2" s="61">
        <f t="shared" si="11"/>
        <v>900</v>
      </c>
      <c r="MZ2" s="61">
        <f t="shared" si="11"/>
        <v>901</v>
      </c>
      <c r="NA2" s="61">
        <f t="shared" si="11"/>
        <v>902</v>
      </c>
      <c r="NB2" s="61">
        <f t="shared" si="11"/>
        <v>903</v>
      </c>
      <c r="NC2" s="61">
        <f t="shared" si="11"/>
        <v>904</v>
      </c>
      <c r="ND2" s="61">
        <f t="shared" si="11"/>
        <v>905</v>
      </c>
      <c r="NE2" s="61">
        <f t="shared" si="11"/>
        <v>906</v>
      </c>
      <c r="NF2" s="61">
        <f t="shared" si="11"/>
        <v>907</v>
      </c>
      <c r="NG2" s="61">
        <f t="shared" si="11"/>
        <v>908</v>
      </c>
      <c r="NH2" s="61">
        <f t="shared" si="11"/>
        <v>909</v>
      </c>
      <c r="NI2" s="61">
        <f t="shared" si="11"/>
        <v>910</v>
      </c>
      <c r="NJ2" s="61">
        <f t="shared" si="11"/>
        <v>911</v>
      </c>
      <c r="NK2" s="61"/>
    </row>
    <row r="3" spans="1:376" ht="15.75" x14ac:dyDescent="0.25">
      <c r="A3" s="60" t="s">
        <v>7</v>
      </c>
      <c r="B3" s="62">
        <v>2013</v>
      </c>
      <c r="C3" s="63">
        <v>486.47</v>
      </c>
      <c r="D3" s="63">
        <v>485.45</v>
      </c>
      <c r="E3" s="63">
        <v>484.44</v>
      </c>
      <c r="F3" s="63">
        <v>483.42</v>
      </c>
      <c r="G3" s="63">
        <v>482.4</v>
      </c>
      <c r="H3" s="63">
        <v>481.39</v>
      </c>
      <c r="I3" s="63">
        <v>480.37</v>
      </c>
      <c r="J3" s="63">
        <v>479.36</v>
      </c>
      <c r="K3" s="63">
        <v>478.34</v>
      </c>
      <c r="L3" s="63">
        <v>477.33</v>
      </c>
      <c r="M3" s="63">
        <v>476.32</v>
      </c>
      <c r="N3" s="63">
        <v>475.3</v>
      </c>
      <c r="O3" s="63">
        <v>474.29</v>
      </c>
      <c r="P3" s="63">
        <v>473.27</v>
      </c>
      <c r="Q3" s="63">
        <v>472.26</v>
      </c>
      <c r="R3" s="63">
        <v>471.25</v>
      </c>
      <c r="S3" s="63">
        <v>470.23</v>
      </c>
      <c r="T3" s="63">
        <v>469.22</v>
      </c>
      <c r="U3" s="63">
        <v>468.21</v>
      </c>
      <c r="V3" s="63">
        <v>467.19</v>
      </c>
      <c r="W3" s="63">
        <v>466.18</v>
      </c>
      <c r="X3" s="63">
        <v>465.17</v>
      </c>
      <c r="Y3" s="63">
        <v>464.16</v>
      </c>
      <c r="Z3" s="63">
        <v>463.14</v>
      </c>
      <c r="AA3" s="63">
        <v>462.13</v>
      </c>
      <c r="AB3" s="63">
        <v>461.12</v>
      </c>
      <c r="AC3" s="63">
        <v>460.11</v>
      </c>
      <c r="AD3" s="63">
        <v>459.1</v>
      </c>
      <c r="AE3" s="63">
        <v>458.09</v>
      </c>
      <c r="AF3" s="63">
        <v>457.08</v>
      </c>
      <c r="AG3" s="63">
        <v>456.07</v>
      </c>
      <c r="AH3" s="63">
        <v>455.05</v>
      </c>
      <c r="AI3" s="63">
        <v>454.04</v>
      </c>
      <c r="AJ3" s="63">
        <v>453.03</v>
      </c>
      <c r="AK3" s="63">
        <v>452.02</v>
      </c>
      <c r="AL3" s="63">
        <v>451.01</v>
      </c>
      <c r="AM3" s="63">
        <v>450</v>
      </c>
      <c r="AN3" s="63">
        <v>448.99</v>
      </c>
      <c r="AO3" s="63">
        <v>447.99</v>
      </c>
      <c r="AP3" s="63">
        <v>446.98</v>
      </c>
      <c r="AQ3" s="63">
        <v>445.97</v>
      </c>
      <c r="AR3" s="63">
        <v>444.96</v>
      </c>
      <c r="AS3" s="63">
        <v>443.95</v>
      </c>
      <c r="AT3" s="63">
        <v>442.94</v>
      </c>
      <c r="AU3" s="63">
        <v>441.94</v>
      </c>
      <c r="AV3" s="63">
        <v>440.93</v>
      </c>
      <c r="AW3" s="63">
        <v>439.92</v>
      </c>
      <c r="AX3" s="63">
        <v>438.91</v>
      </c>
      <c r="AY3" s="63">
        <v>437.91</v>
      </c>
      <c r="AZ3" s="63">
        <v>436.9</v>
      </c>
      <c r="BA3" s="63">
        <v>435.89</v>
      </c>
      <c r="BB3" s="63">
        <v>434.89</v>
      </c>
      <c r="BC3" s="63">
        <v>433.88</v>
      </c>
      <c r="BD3" s="63">
        <v>432.88</v>
      </c>
      <c r="BE3" s="63">
        <v>431.87</v>
      </c>
      <c r="BF3" s="63">
        <v>430.87</v>
      </c>
      <c r="BG3" s="63">
        <v>429.86</v>
      </c>
      <c r="BH3" s="63">
        <v>428.86</v>
      </c>
      <c r="BI3" s="63">
        <v>427.85</v>
      </c>
      <c r="BJ3" s="63">
        <v>426.85</v>
      </c>
      <c r="BK3" s="63">
        <v>425.84</v>
      </c>
      <c r="BL3" s="63">
        <v>424.84</v>
      </c>
      <c r="BM3" s="63">
        <v>423.84</v>
      </c>
      <c r="BN3" s="63">
        <v>422.83</v>
      </c>
      <c r="BO3" s="63">
        <v>421.83</v>
      </c>
      <c r="BP3" s="63">
        <v>420.83</v>
      </c>
      <c r="BQ3" s="63">
        <v>419.83</v>
      </c>
      <c r="BR3" s="63">
        <v>418.83</v>
      </c>
      <c r="BS3" s="63">
        <v>417.82</v>
      </c>
      <c r="BT3" s="63">
        <v>416.82</v>
      </c>
      <c r="BU3" s="63">
        <v>415.82</v>
      </c>
      <c r="BV3" s="63">
        <v>414.82</v>
      </c>
      <c r="BW3" s="63">
        <v>413.82</v>
      </c>
      <c r="BX3" s="63">
        <v>412.82</v>
      </c>
      <c r="BY3" s="63">
        <v>411.82</v>
      </c>
      <c r="BZ3" s="63">
        <v>410.82</v>
      </c>
      <c r="CA3" s="63">
        <v>409.83</v>
      </c>
      <c r="CB3" s="63">
        <v>408.83</v>
      </c>
      <c r="CC3" s="63">
        <v>407.83</v>
      </c>
      <c r="CD3" s="63">
        <v>406.84</v>
      </c>
      <c r="CE3" s="63">
        <v>405.84</v>
      </c>
      <c r="CF3" s="63">
        <v>404.84</v>
      </c>
      <c r="CG3" s="63">
        <v>403.85</v>
      </c>
      <c r="CH3" s="63">
        <v>402.85</v>
      </c>
      <c r="CI3" s="63">
        <v>401.85</v>
      </c>
      <c r="CJ3" s="63">
        <v>400.86</v>
      </c>
      <c r="CK3" s="63">
        <v>399.87</v>
      </c>
      <c r="CL3" s="63">
        <v>398.88</v>
      </c>
      <c r="CM3" s="63">
        <v>397.88</v>
      </c>
      <c r="CN3" s="63">
        <v>396.89</v>
      </c>
      <c r="CO3" s="63">
        <v>395.9</v>
      </c>
      <c r="CP3" s="63">
        <v>394.91</v>
      </c>
      <c r="CQ3" s="63">
        <v>393.91</v>
      </c>
      <c r="CR3" s="63">
        <v>392.92</v>
      </c>
      <c r="CS3" s="63">
        <v>391.93</v>
      </c>
      <c r="CT3" s="63">
        <v>390.94</v>
      </c>
      <c r="CU3" s="63">
        <v>389.95</v>
      </c>
      <c r="CV3" s="63">
        <v>388.96</v>
      </c>
      <c r="CW3" s="63">
        <v>387.97</v>
      </c>
      <c r="CX3" s="63">
        <v>386.99</v>
      </c>
      <c r="CY3" s="63">
        <v>386</v>
      </c>
      <c r="CZ3" s="63">
        <v>385.01</v>
      </c>
      <c r="DA3" s="63">
        <v>384.03</v>
      </c>
      <c r="DB3" s="63">
        <v>383.04</v>
      </c>
      <c r="DC3" s="63">
        <v>382.05</v>
      </c>
      <c r="DD3" s="63">
        <v>381.07</v>
      </c>
      <c r="DE3" s="63">
        <v>380.08</v>
      </c>
      <c r="DF3" s="63">
        <v>379.1</v>
      </c>
      <c r="DG3" s="63">
        <v>378.11</v>
      </c>
      <c r="DH3" s="63">
        <v>377.13</v>
      </c>
      <c r="DI3" s="63">
        <v>376.15</v>
      </c>
      <c r="DJ3" s="63">
        <v>375.17</v>
      </c>
      <c r="DK3" s="63">
        <v>374.18</v>
      </c>
      <c r="DL3" s="63">
        <v>373.2</v>
      </c>
      <c r="DM3" s="63">
        <v>372.22</v>
      </c>
      <c r="DN3" s="63">
        <v>371.24</v>
      </c>
      <c r="DO3" s="63">
        <v>370.26</v>
      </c>
      <c r="DP3" s="63">
        <v>369.28</v>
      </c>
      <c r="DQ3" s="63">
        <v>368.3</v>
      </c>
      <c r="DR3" s="63">
        <v>367.32</v>
      </c>
      <c r="DS3" s="63">
        <v>366.35</v>
      </c>
      <c r="DT3" s="63">
        <v>365.37</v>
      </c>
      <c r="DU3" s="63">
        <v>364.4</v>
      </c>
      <c r="DV3" s="63">
        <v>363.42</v>
      </c>
      <c r="DW3" s="63">
        <v>362.45</v>
      </c>
      <c r="DX3" s="63">
        <v>361.47</v>
      </c>
      <c r="DY3" s="63">
        <v>360.5</v>
      </c>
      <c r="DZ3" s="63">
        <v>359.53</v>
      </c>
      <c r="EA3" s="63">
        <v>358.56</v>
      </c>
      <c r="EB3" s="63">
        <v>357.59</v>
      </c>
      <c r="EC3" s="63">
        <v>356.61</v>
      </c>
      <c r="ED3" s="63">
        <v>355.64</v>
      </c>
      <c r="EE3" s="63">
        <v>354.68</v>
      </c>
      <c r="EF3" s="63">
        <v>353.71</v>
      </c>
      <c r="EG3" s="63">
        <v>352.74</v>
      </c>
      <c r="EH3" s="63">
        <v>351.78</v>
      </c>
      <c r="EI3" s="63">
        <v>350.82</v>
      </c>
      <c r="EJ3" s="63">
        <v>349.85</v>
      </c>
      <c r="EK3" s="63">
        <v>348.89</v>
      </c>
      <c r="EL3" s="63">
        <v>347.93</v>
      </c>
      <c r="EM3" s="63">
        <v>346.97</v>
      </c>
      <c r="EN3" s="63">
        <v>346</v>
      </c>
      <c r="EO3" s="63">
        <v>345.04</v>
      </c>
      <c r="EP3" s="63">
        <v>344.08</v>
      </c>
      <c r="EQ3" s="63">
        <v>343.12</v>
      </c>
      <c r="ER3" s="63">
        <v>342.17</v>
      </c>
      <c r="ES3" s="63">
        <v>341.21</v>
      </c>
      <c r="ET3" s="63">
        <v>340.25</v>
      </c>
      <c r="EU3" s="63">
        <v>339.3</v>
      </c>
      <c r="EV3" s="63">
        <v>338.34</v>
      </c>
      <c r="EW3" s="63">
        <v>337.39</v>
      </c>
      <c r="EX3" s="63">
        <v>336.44</v>
      </c>
      <c r="EY3" s="63">
        <v>335.48</v>
      </c>
      <c r="EZ3" s="63">
        <v>334.53</v>
      </c>
      <c r="FA3" s="63">
        <v>333.58</v>
      </c>
      <c r="FB3" s="63">
        <v>332.63</v>
      </c>
      <c r="FC3" s="63">
        <v>331.68</v>
      </c>
      <c r="FD3" s="63">
        <v>330.73</v>
      </c>
      <c r="FE3" s="63">
        <v>329.78</v>
      </c>
      <c r="FF3" s="63">
        <v>328.83</v>
      </c>
      <c r="FG3" s="63">
        <v>327.89</v>
      </c>
      <c r="FH3" s="63">
        <v>326.94</v>
      </c>
      <c r="FI3" s="63">
        <v>325.99</v>
      </c>
      <c r="FJ3" s="63">
        <v>325.04000000000002</v>
      </c>
      <c r="FK3" s="63">
        <v>324.10000000000002</v>
      </c>
      <c r="FL3" s="63">
        <v>323.16000000000003</v>
      </c>
      <c r="FM3" s="63">
        <v>322.22000000000003</v>
      </c>
      <c r="FN3" s="63">
        <v>321.27999999999997</v>
      </c>
      <c r="FO3" s="63">
        <v>320.32</v>
      </c>
      <c r="FP3" s="63">
        <v>319.39</v>
      </c>
      <c r="FQ3" s="63">
        <v>318.45999999999998</v>
      </c>
      <c r="FR3" s="63">
        <v>317.51</v>
      </c>
      <c r="FS3" s="63">
        <v>316.57</v>
      </c>
      <c r="FT3" s="63">
        <v>315.64</v>
      </c>
      <c r="FU3" s="63">
        <v>314.70999999999998</v>
      </c>
      <c r="FV3" s="63">
        <v>313.76</v>
      </c>
      <c r="FW3" s="63">
        <v>312.83999999999997</v>
      </c>
      <c r="FX3" s="63">
        <v>311.89999999999998</v>
      </c>
      <c r="FY3" s="63">
        <v>310.97000000000003</v>
      </c>
      <c r="FZ3" s="63">
        <v>310.04000000000002</v>
      </c>
      <c r="GA3" s="63">
        <v>309.10000000000002</v>
      </c>
      <c r="GB3" s="63">
        <v>308.18</v>
      </c>
      <c r="GC3" s="63">
        <v>307.25</v>
      </c>
      <c r="GD3" s="63">
        <v>306.32</v>
      </c>
      <c r="GE3" s="63">
        <v>305.39</v>
      </c>
      <c r="GF3" s="63">
        <v>304.47000000000003</v>
      </c>
      <c r="GG3" s="63">
        <v>303.54000000000002</v>
      </c>
      <c r="GH3" s="63">
        <v>302.62</v>
      </c>
      <c r="GI3" s="63">
        <v>301.69</v>
      </c>
      <c r="GJ3" s="63">
        <v>300.76</v>
      </c>
      <c r="GK3" s="63">
        <v>299.85000000000002</v>
      </c>
      <c r="GL3" s="63">
        <v>298.93</v>
      </c>
      <c r="GM3" s="63">
        <v>298.01</v>
      </c>
      <c r="GN3" s="63">
        <v>297.08999999999997</v>
      </c>
      <c r="GO3" s="63">
        <v>296.18</v>
      </c>
      <c r="GP3" s="63">
        <v>295.26</v>
      </c>
      <c r="GQ3" s="63">
        <v>294.35000000000002</v>
      </c>
      <c r="GR3" s="63">
        <v>293.44</v>
      </c>
      <c r="GS3" s="63">
        <v>292.51</v>
      </c>
      <c r="GT3" s="63">
        <v>291.60000000000002</v>
      </c>
      <c r="GU3" s="63">
        <v>290.7</v>
      </c>
      <c r="GV3" s="63">
        <v>289.79000000000002</v>
      </c>
      <c r="GW3" s="63">
        <v>288.89</v>
      </c>
      <c r="GX3" s="63">
        <v>287.98</v>
      </c>
      <c r="GY3" s="63">
        <v>287.07</v>
      </c>
      <c r="GZ3" s="63">
        <v>286.17</v>
      </c>
      <c r="HA3" s="63">
        <v>285.26</v>
      </c>
      <c r="HB3" s="63">
        <v>284.37</v>
      </c>
      <c r="HC3" s="63">
        <v>283.47000000000003</v>
      </c>
      <c r="HD3" s="63">
        <v>282.57</v>
      </c>
      <c r="HE3" s="63">
        <v>281.67</v>
      </c>
      <c r="HF3" s="63">
        <v>280.77999999999997</v>
      </c>
      <c r="HG3" s="63">
        <v>279.88</v>
      </c>
      <c r="HH3" s="63">
        <v>278.99</v>
      </c>
      <c r="HI3" s="63">
        <v>278.08999999999997</v>
      </c>
      <c r="HJ3" s="63">
        <v>277.2</v>
      </c>
      <c r="HK3" s="63">
        <v>276.31</v>
      </c>
      <c r="HL3" s="63">
        <v>275.42</v>
      </c>
      <c r="HM3" s="63">
        <v>274.54000000000002</v>
      </c>
      <c r="HN3" s="63">
        <v>273.64999999999998</v>
      </c>
      <c r="HO3" s="63">
        <v>272.76</v>
      </c>
      <c r="HP3" s="63">
        <v>271.89</v>
      </c>
      <c r="HQ3" s="63">
        <v>271</v>
      </c>
      <c r="HR3" s="63">
        <v>270.12</v>
      </c>
      <c r="HS3" s="63">
        <v>269.24</v>
      </c>
      <c r="HT3" s="63">
        <v>268.37</v>
      </c>
      <c r="HU3" s="63">
        <v>267.49</v>
      </c>
      <c r="HV3" s="63">
        <v>266.60000000000002</v>
      </c>
      <c r="HW3" s="63">
        <v>265.74</v>
      </c>
      <c r="HX3" s="63">
        <v>264.87</v>
      </c>
      <c r="HY3" s="63">
        <v>263.99</v>
      </c>
      <c r="HZ3" s="63">
        <v>263.12</v>
      </c>
      <c r="IA3" s="63">
        <v>262.25</v>
      </c>
      <c r="IB3" s="63">
        <v>261.38</v>
      </c>
      <c r="IC3" s="63">
        <v>260.51</v>
      </c>
      <c r="ID3" s="63">
        <v>259.64999999999998</v>
      </c>
      <c r="IE3" s="63">
        <v>258.79000000000002</v>
      </c>
      <c r="IF3" s="63">
        <v>257.92</v>
      </c>
      <c r="IG3" s="63">
        <v>257.06</v>
      </c>
      <c r="IH3" s="63">
        <v>256.2</v>
      </c>
      <c r="II3" s="63">
        <v>255.34</v>
      </c>
      <c r="IJ3" s="63">
        <v>254.48</v>
      </c>
      <c r="IK3" s="63">
        <v>253.62</v>
      </c>
      <c r="IL3" s="63">
        <v>252.76</v>
      </c>
      <c r="IM3" s="63">
        <v>251.91</v>
      </c>
      <c r="IN3" s="63">
        <v>251.05</v>
      </c>
      <c r="IO3" s="63">
        <v>250.2</v>
      </c>
      <c r="IP3" s="63">
        <v>249.35</v>
      </c>
      <c r="IQ3" s="63">
        <v>248.5</v>
      </c>
      <c r="IR3" s="63">
        <v>247.65</v>
      </c>
      <c r="IS3" s="63">
        <v>246.8</v>
      </c>
      <c r="IT3" s="63">
        <v>245.96</v>
      </c>
      <c r="IU3" s="63">
        <v>245.11</v>
      </c>
      <c r="IV3" s="63">
        <v>244.27</v>
      </c>
      <c r="IW3" s="63">
        <v>243.43</v>
      </c>
      <c r="IX3" s="63">
        <v>242.59</v>
      </c>
      <c r="IY3" s="63">
        <v>241.75</v>
      </c>
      <c r="IZ3" s="63">
        <v>240.91</v>
      </c>
      <c r="JA3" s="63">
        <v>240.08</v>
      </c>
      <c r="JB3" s="63">
        <v>239.24</v>
      </c>
      <c r="JC3" s="63">
        <v>238.41</v>
      </c>
      <c r="JD3" s="63">
        <v>237.58</v>
      </c>
      <c r="JE3" s="63">
        <v>236.74</v>
      </c>
      <c r="JF3" s="63">
        <v>235.91</v>
      </c>
      <c r="JG3" s="63">
        <v>235.08</v>
      </c>
      <c r="JH3" s="63">
        <v>234.26</v>
      </c>
      <c r="JI3" s="63">
        <v>233.43</v>
      </c>
      <c r="JJ3" s="63">
        <v>232.61</v>
      </c>
      <c r="JK3" s="63">
        <v>231.78</v>
      </c>
      <c r="JL3" s="63">
        <v>230.96</v>
      </c>
      <c r="JM3" s="63">
        <v>230.14</v>
      </c>
      <c r="JN3" s="63">
        <v>229.31</v>
      </c>
      <c r="JO3" s="63">
        <v>228.49</v>
      </c>
      <c r="JP3" s="63">
        <v>227.68</v>
      </c>
      <c r="JQ3" s="63">
        <v>226.86</v>
      </c>
      <c r="JR3" s="63">
        <v>226.04</v>
      </c>
      <c r="JS3" s="63">
        <v>225.23</v>
      </c>
      <c r="JT3" s="63">
        <v>224.41</v>
      </c>
      <c r="JU3" s="63">
        <v>223.6</v>
      </c>
      <c r="JV3" s="63">
        <v>222.79</v>
      </c>
      <c r="JW3" s="63">
        <v>221.98</v>
      </c>
      <c r="JX3" s="63">
        <v>221.17</v>
      </c>
      <c r="JY3" s="63">
        <v>220.36</v>
      </c>
      <c r="JZ3" s="63">
        <v>219.55</v>
      </c>
      <c r="KA3" s="63">
        <v>218.75</v>
      </c>
      <c r="KB3" s="63">
        <v>217.94</v>
      </c>
      <c r="KC3" s="63">
        <v>217.14</v>
      </c>
      <c r="KD3" s="63">
        <v>216.33</v>
      </c>
      <c r="KE3" s="63">
        <v>215.53</v>
      </c>
      <c r="KF3" s="63">
        <v>214.73</v>
      </c>
      <c r="KG3" s="63">
        <v>213.93</v>
      </c>
      <c r="KH3" s="63">
        <v>213.13</v>
      </c>
      <c r="KI3" s="63">
        <v>212.33</v>
      </c>
      <c r="KJ3" s="63">
        <v>211.54</v>
      </c>
      <c r="KK3" s="63">
        <v>210.74</v>
      </c>
      <c r="KL3" s="63">
        <v>209.95</v>
      </c>
      <c r="KM3" s="63">
        <v>209.16</v>
      </c>
      <c r="KN3" s="63">
        <v>208.37</v>
      </c>
      <c r="KO3" s="63">
        <v>207.58</v>
      </c>
      <c r="KP3" s="63">
        <v>206.79</v>
      </c>
      <c r="KQ3" s="63">
        <v>206</v>
      </c>
      <c r="KR3" s="63">
        <v>205.25</v>
      </c>
      <c r="KS3" s="63">
        <v>204.5</v>
      </c>
      <c r="KT3" s="63">
        <v>203.75</v>
      </c>
      <c r="KU3" s="63">
        <v>203</v>
      </c>
      <c r="KV3" s="63">
        <v>202.25</v>
      </c>
      <c r="KW3" s="63">
        <v>201.5</v>
      </c>
      <c r="KX3" s="63">
        <v>200.75</v>
      </c>
      <c r="KY3" s="63">
        <v>200</v>
      </c>
      <c r="KZ3" s="63">
        <v>199.25</v>
      </c>
      <c r="LA3" s="63">
        <v>198.5</v>
      </c>
      <c r="LB3" s="63">
        <v>197.75</v>
      </c>
      <c r="LC3" s="63">
        <v>197</v>
      </c>
      <c r="LD3" s="63">
        <v>196.25</v>
      </c>
      <c r="LE3" s="63">
        <v>195.5</v>
      </c>
      <c r="LF3" s="63">
        <v>194.75</v>
      </c>
      <c r="LG3" s="63">
        <v>194</v>
      </c>
      <c r="LH3" s="63">
        <v>193.25</v>
      </c>
      <c r="LI3" s="63">
        <v>192.5</v>
      </c>
      <c r="LJ3" s="63">
        <v>191.75</v>
      </c>
      <c r="LK3" s="63">
        <v>191</v>
      </c>
      <c r="LL3" s="63">
        <v>190.25</v>
      </c>
      <c r="LM3" s="63">
        <v>189.5</v>
      </c>
      <c r="LN3" s="63">
        <v>188.75</v>
      </c>
      <c r="LO3" s="63">
        <v>188</v>
      </c>
      <c r="LP3" s="63">
        <v>187.25</v>
      </c>
      <c r="LQ3" s="63">
        <v>186.5</v>
      </c>
      <c r="LR3" s="63">
        <v>185.75</v>
      </c>
      <c r="LS3" s="63">
        <v>185</v>
      </c>
      <c r="LT3" s="63">
        <v>184.25</v>
      </c>
      <c r="LU3" s="63">
        <v>183.5</v>
      </c>
      <c r="LV3" s="63">
        <v>182.75</v>
      </c>
      <c r="LW3" s="63">
        <v>182</v>
      </c>
      <c r="LX3" s="63">
        <v>181.25</v>
      </c>
      <c r="LY3" s="63">
        <v>180.5</v>
      </c>
      <c r="LZ3" s="63">
        <v>179.75</v>
      </c>
      <c r="MA3" s="63">
        <v>179</v>
      </c>
      <c r="MB3" s="63">
        <v>178.25</v>
      </c>
      <c r="MC3" s="63">
        <v>177.5</v>
      </c>
      <c r="MD3" s="63">
        <v>176.75</v>
      </c>
      <c r="ME3" s="63">
        <v>176</v>
      </c>
      <c r="MF3" s="63">
        <v>175.25</v>
      </c>
      <c r="MG3" s="63">
        <v>174.5</v>
      </c>
      <c r="MH3" s="63">
        <v>173.75</v>
      </c>
      <c r="MI3" s="63">
        <v>173</v>
      </c>
      <c r="MJ3" s="63">
        <v>172.25</v>
      </c>
      <c r="MK3" s="63">
        <v>171.5</v>
      </c>
      <c r="ML3" s="63">
        <v>170.75</v>
      </c>
      <c r="MM3" s="63">
        <v>170</v>
      </c>
      <c r="MN3" s="63">
        <v>169.25</v>
      </c>
      <c r="MO3" s="63">
        <v>168.5</v>
      </c>
      <c r="MP3" s="63">
        <v>167.75</v>
      </c>
      <c r="MQ3" s="63">
        <v>167</v>
      </c>
      <c r="MR3" s="63">
        <v>166.25</v>
      </c>
      <c r="MS3" s="63">
        <v>165.5</v>
      </c>
      <c r="MT3" s="63">
        <v>164.75</v>
      </c>
      <c r="MU3" s="63">
        <v>164</v>
      </c>
      <c r="MV3" s="63">
        <v>163.25</v>
      </c>
      <c r="MW3" s="63">
        <v>162.5</v>
      </c>
      <c r="MX3" s="63">
        <v>161.75</v>
      </c>
      <c r="MY3" s="63">
        <v>161</v>
      </c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</row>
    <row r="4" spans="1:376" ht="15.75" x14ac:dyDescent="0.25">
      <c r="A4" s="60" t="s">
        <v>7</v>
      </c>
      <c r="B4" s="65">
        <v>2014</v>
      </c>
      <c r="C4" s="63">
        <v>487.09</v>
      </c>
      <c r="D4" s="63">
        <v>486.07</v>
      </c>
      <c r="E4" s="63">
        <v>485.06</v>
      </c>
      <c r="F4" s="63">
        <v>484.04</v>
      </c>
      <c r="G4" s="63">
        <v>483.03</v>
      </c>
      <c r="H4" s="63">
        <v>482.01</v>
      </c>
      <c r="I4" s="63">
        <v>481</v>
      </c>
      <c r="J4" s="63">
        <v>479.98</v>
      </c>
      <c r="K4" s="63">
        <v>478.96</v>
      </c>
      <c r="L4" s="63">
        <v>477.95</v>
      </c>
      <c r="M4" s="63">
        <v>476.93</v>
      </c>
      <c r="N4" s="63">
        <v>475.92</v>
      </c>
      <c r="O4" s="63">
        <v>474.9</v>
      </c>
      <c r="P4" s="63">
        <v>473.89</v>
      </c>
      <c r="Q4" s="63">
        <v>472.88</v>
      </c>
      <c r="R4" s="63">
        <v>471.86</v>
      </c>
      <c r="S4" s="63">
        <v>470.85</v>
      </c>
      <c r="T4" s="63">
        <v>469.84</v>
      </c>
      <c r="U4" s="63">
        <v>468.82</v>
      </c>
      <c r="V4" s="63">
        <v>467.81</v>
      </c>
      <c r="W4" s="63">
        <v>466.8</v>
      </c>
      <c r="X4" s="63">
        <v>465.78</v>
      </c>
      <c r="Y4" s="63">
        <v>464.77</v>
      </c>
      <c r="Z4" s="63">
        <v>463.76</v>
      </c>
      <c r="AA4" s="63">
        <v>462.74</v>
      </c>
      <c r="AB4" s="63">
        <v>461.73</v>
      </c>
      <c r="AC4" s="63">
        <v>460.72</v>
      </c>
      <c r="AD4" s="63">
        <v>459.71</v>
      </c>
      <c r="AE4" s="63">
        <v>458.7</v>
      </c>
      <c r="AF4" s="63">
        <v>457.69</v>
      </c>
      <c r="AG4" s="63">
        <v>456.68</v>
      </c>
      <c r="AH4" s="63">
        <v>455.66</v>
      </c>
      <c r="AI4" s="63">
        <v>454.65</v>
      </c>
      <c r="AJ4" s="63">
        <v>453.64</v>
      </c>
      <c r="AK4" s="63">
        <v>452.63</v>
      </c>
      <c r="AL4" s="63">
        <v>451.62</v>
      </c>
      <c r="AM4" s="63">
        <v>450.61</v>
      </c>
      <c r="AN4" s="63">
        <v>449.6</v>
      </c>
      <c r="AO4" s="63">
        <v>448.59</v>
      </c>
      <c r="AP4" s="63">
        <v>447.58</v>
      </c>
      <c r="AQ4" s="63">
        <v>446.57</v>
      </c>
      <c r="AR4" s="63">
        <v>445.56</v>
      </c>
      <c r="AS4" s="63">
        <v>444.56</v>
      </c>
      <c r="AT4" s="63">
        <v>443.55</v>
      </c>
      <c r="AU4" s="63">
        <v>442.54</v>
      </c>
      <c r="AV4" s="63">
        <v>441.53</v>
      </c>
      <c r="AW4" s="63">
        <v>440.52</v>
      </c>
      <c r="AX4" s="63">
        <v>439.51</v>
      </c>
      <c r="AY4" s="63">
        <v>438.51</v>
      </c>
      <c r="AZ4" s="63">
        <v>437.5</v>
      </c>
      <c r="BA4" s="63">
        <v>436.49</v>
      </c>
      <c r="BB4" s="63">
        <v>435.49</v>
      </c>
      <c r="BC4" s="63">
        <v>434.48</v>
      </c>
      <c r="BD4" s="63">
        <v>433.47</v>
      </c>
      <c r="BE4" s="63">
        <v>432.47</v>
      </c>
      <c r="BF4" s="63">
        <v>431.46</v>
      </c>
      <c r="BG4" s="63">
        <v>430.46</v>
      </c>
      <c r="BH4" s="63">
        <v>429.45</v>
      </c>
      <c r="BI4" s="63">
        <v>428.45</v>
      </c>
      <c r="BJ4" s="63">
        <v>427.44</v>
      </c>
      <c r="BK4" s="63">
        <v>426.43</v>
      </c>
      <c r="BL4" s="63">
        <v>425.43</v>
      </c>
      <c r="BM4" s="63">
        <v>424.43</v>
      </c>
      <c r="BN4" s="63">
        <v>423.43</v>
      </c>
      <c r="BO4" s="63">
        <v>422.42</v>
      </c>
      <c r="BP4" s="63">
        <v>421.42</v>
      </c>
      <c r="BQ4" s="63">
        <v>420.42</v>
      </c>
      <c r="BR4" s="63">
        <v>419.41</v>
      </c>
      <c r="BS4" s="63">
        <v>418.41</v>
      </c>
      <c r="BT4" s="63">
        <v>417.41</v>
      </c>
      <c r="BU4" s="63">
        <v>416.41</v>
      </c>
      <c r="BV4" s="63">
        <v>415.41</v>
      </c>
      <c r="BW4" s="63">
        <v>414.41</v>
      </c>
      <c r="BX4" s="63">
        <v>413.41</v>
      </c>
      <c r="BY4" s="63">
        <v>412.41</v>
      </c>
      <c r="BZ4" s="63">
        <v>411.41</v>
      </c>
      <c r="CA4" s="63">
        <v>410.41</v>
      </c>
      <c r="CB4" s="63">
        <v>409.41</v>
      </c>
      <c r="CC4" s="63">
        <v>408.41</v>
      </c>
      <c r="CD4" s="63">
        <v>407.42</v>
      </c>
      <c r="CE4" s="63">
        <v>406.42</v>
      </c>
      <c r="CF4" s="63">
        <v>405.42</v>
      </c>
      <c r="CG4" s="63">
        <v>404.43</v>
      </c>
      <c r="CH4" s="63">
        <v>403.43</v>
      </c>
      <c r="CI4" s="63">
        <v>402.43</v>
      </c>
      <c r="CJ4" s="63">
        <v>401.44</v>
      </c>
      <c r="CK4" s="63">
        <v>400.45</v>
      </c>
      <c r="CL4" s="63">
        <v>399.45</v>
      </c>
      <c r="CM4" s="63">
        <v>398.46</v>
      </c>
      <c r="CN4" s="63">
        <v>397.47</v>
      </c>
      <c r="CO4" s="63">
        <v>396.47</v>
      </c>
      <c r="CP4" s="63">
        <v>395.48</v>
      </c>
      <c r="CQ4" s="63">
        <v>394.49</v>
      </c>
      <c r="CR4" s="63">
        <v>393.5</v>
      </c>
      <c r="CS4" s="63">
        <v>392.5</v>
      </c>
      <c r="CT4" s="63">
        <v>391.51</v>
      </c>
      <c r="CU4" s="63">
        <v>390.52</v>
      </c>
      <c r="CV4" s="63">
        <v>389.53</v>
      </c>
      <c r="CW4" s="63">
        <v>388.54</v>
      </c>
      <c r="CX4" s="63">
        <v>387.56</v>
      </c>
      <c r="CY4" s="63">
        <v>386.57</v>
      </c>
      <c r="CZ4" s="63">
        <v>385.58</v>
      </c>
      <c r="DA4" s="63">
        <v>384.59</v>
      </c>
      <c r="DB4" s="63">
        <v>383.61</v>
      </c>
      <c r="DC4" s="63">
        <v>382.62</v>
      </c>
      <c r="DD4" s="63">
        <v>381.63</v>
      </c>
      <c r="DE4" s="63">
        <v>380.65</v>
      </c>
      <c r="DF4" s="63">
        <v>379.66</v>
      </c>
      <c r="DG4" s="63">
        <v>378.68</v>
      </c>
      <c r="DH4" s="63">
        <v>377.69</v>
      </c>
      <c r="DI4" s="63">
        <v>376.71</v>
      </c>
      <c r="DJ4" s="63">
        <v>375.73</v>
      </c>
      <c r="DK4" s="63">
        <v>374.75</v>
      </c>
      <c r="DL4" s="63">
        <v>373.76</v>
      </c>
      <c r="DM4" s="63">
        <v>372.78</v>
      </c>
      <c r="DN4" s="63">
        <v>371.8</v>
      </c>
      <c r="DO4" s="63">
        <v>370.82</v>
      </c>
      <c r="DP4" s="63">
        <v>369.84</v>
      </c>
      <c r="DQ4" s="63">
        <v>368.86</v>
      </c>
      <c r="DR4" s="63">
        <v>367.88</v>
      </c>
      <c r="DS4" s="63">
        <v>366.9</v>
      </c>
      <c r="DT4" s="63">
        <v>365.93</v>
      </c>
      <c r="DU4" s="63">
        <v>364.95</v>
      </c>
      <c r="DV4" s="63">
        <v>363.98</v>
      </c>
      <c r="DW4" s="63">
        <v>363</v>
      </c>
      <c r="DX4" s="63">
        <v>362.03</v>
      </c>
      <c r="DY4" s="63">
        <v>361.06</v>
      </c>
      <c r="DZ4" s="63">
        <v>360.08</v>
      </c>
      <c r="EA4" s="63">
        <v>359.11</v>
      </c>
      <c r="EB4" s="63">
        <v>358.14</v>
      </c>
      <c r="EC4" s="63">
        <v>357.17</v>
      </c>
      <c r="ED4" s="63">
        <v>356.2</v>
      </c>
      <c r="EE4" s="63">
        <v>355.23</v>
      </c>
      <c r="EF4" s="63">
        <v>354.26</v>
      </c>
      <c r="EG4" s="63">
        <v>353.3</v>
      </c>
      <c r="EH4" s="63">
        <v>352.33</v>
      </c>
      <c r="EI4" s="63">
        <v>351.37</v>
      </c>
      <c r="EJ4" s="63">
        <v>350.4</v>
      </c>
      <c r="EK4" s="63">
        <v>349.44</v>
      </c>
      <c r="EL4" s="63">
        <v>348.48</v>
      </c>
      <c r="EM4" s="63">
        <v>347.52</v>
      </c>
      <c r="EN4" s="63">
        <v>346.56</v>
      </c>
      <c r="EO4" s="63">
        <v>345.59</v>
      </c>
      <c r="EP4" s="63">
        <v>344.63</v>
      </c>
      <c r="EQ4" s="63">
        <v>343.67</v>
      </c>
      <c r="ER4" s="63">
        <v>342.72</v>
      </c>
      <c r="ES4" s="63">
        <v>341.76</v>
      </c>
      <c r="ET4" s="63">
        <v>340.8</v>
      </c>
      <c r="EU4" s="63">
        <v>339.85</v>
      </c>
      <c r="EV4" s="63">
        <v>338.89</v>
      </c>
      <c r="EW4" s="63">
        <v>337.94</v>
      </c>
      <c r="EX4" s="63">
        <v>336.99</v>
      </c>
      <c r="EY4" s="63">
        <v>336.03</v>
      </c>
      <c r="EZ4" s="63">
        <v>335.08</v>
      </c>
      <c r="FA4" s="63">
        <v>334.13</v>
      </c>
      <c r="FB4" s="63">
        <v>333.18</v>
      </c>
      <c r="FC4" s="63">
        <v>332.23</v>
      </c>
      <c r="FD4" s="63">
        <v>331.28</v>
      </c>
      <c r="FE4" s="63">
        <v>330.33</v>
      </c>
      <c r="FF4" s="63">
        <v>329.38</v>
      </c>
      <c r="FG4" s="63">
        <v>328.43</v>
      </c>
      <c r="FH4" s="63">
        <v>327.49</v>
      </c>
      <c r="FI4" s="63">
        <v>326.54000000000002</v>
      </c>
      <c r="FJ4" s="63">
        <v>325.58999999999997</v>
      </c>
      <c r="FK4" s="63">
        <v>324.64999999999998</v>
      </c>
      <c r="FL4" s="63">
        <v>323.70999999999998</v>
      </c>
      <c r="FM4" s="63">
        <v>322.76</v>
      </c>
      <c r="FN4" s="63">
        <v>321.82</v>
      </c>
      <c r="FO4" s="63">
        <v>320.88</v>
      </c>
      <c r="FP4" s="63">
        <v>319.94</v>
      </c>
      <c r="FQ4" s="63">
        <v>319</v>
      </c>
      <c r="FR4" s="63">
        <v>318.06</v>
      </c>
      <c r="FS4" s="63">
        <v>317.12</v>
      </c>
      <c r="FT4" s="63">
        <v>316.19</v>
      </c>
      <c r="FU4" s="63">
        <v>315.25</v>
      </c>
      <c r="FV4" s="63">
        <v>314.31</v>
      </c>
      <c r="FW4" s="63">
        <v>313.38</v>
      </c>
      <c r="FX4" s="63">
        <v>312.45</v>
      </c>
      <c r="FY4" s="63">
        <v>311.51</v>
      </c>
      <c r="FZ4" s="63">
        <v>310.57</v>
      </c>
      <c r="GA4" s="63">
        <v>309.64999999999998</v>
      </c>
      <c r="GB4" s="63">
        <v>308.72000000000003</v>
      </c>
      <c r="GC4" s="63">
        <v>307.79000000000002</v>
      </c>
      <c r="GD4" s="63">
        <v>306.85000000000002</v>
      </c>
      <c r="GE4" s="63">
        <v>305.93</v>
      </c>
      <c r="GF4" s="63">
        <v>305.01</v>
      </c>
      <c r="GG4" s="63">
        <v>304.07</v>
      </c>
      <c r="GH4" s="63">
        <v>303.16000000000003</v>
      </c>
      <c r="GI4" s="63">
        <v>302.23</v>
      </c>
      <c r="GJ4" s="63">
        <v>301.31</v>
      </c>
      <c r="GK4" s="63">
        <v>300.39</v>
      </c>
      <c r="GL4" s="63">
        <v>299.47000000000003</v>
      </c>
      <c r="GM4" s="63">
        <v>298.54000000000002</v>
      </c>
      <c r="GN4" s="63">
        <v>297.63</v>
      </c>
      <c r="GO4" s="63">
        <v>296.70999999999998</v>
      </c>
      <c r="GP4" s="63">
        <v>295.79000000000002</v>
      </c>
      <c r="GQ4" s="63">
        <v>294.89</v>
      </c>
      <c r="GR4" s="63">
        <v>293.97000000000003</v>
      </c>
      <c r="GS4" s="63">
        <v>293.06</v>
      </c>
      <c r="GT4" s="63">
        <v>292.14999999999998</v>
      </c>
      <c r="GU4" s="63">
        <v>291.24</v>
      </c>
      <c r="GV4" s="63">
        <v>290.32</v>
      </c>
      <c r="GW4" s="63">
        <v>289.42</v>
      </c>
      <c r="GX4" s="63">
        <v>288.51</v>
      </c>
      <c r="GY4" s="63">
        <v>287.60000000000002</v>
      </c>
      <c r="GZ4" s="63">
        <v>286.70999999999998</v>
      </c>
      <c r="HA4" s="63">
        <v>285.79000000000002</v>
      </c>
      <c r="HB4" s="63">
        <v>284.89999999999998</v>
      </c>
      <c r="HC4" s="63">
        <v>284</v>
      </c>
      <c r="HD4" s="63">
        <v>283.10000000000002</v>
      </c>
      <c r="HE4" s="63">
        <v>282.2</v>
      </c>
      <c r="HF4" s="63">
        <v>281.31</v>
      </c>
      <c r="HG4" s="63">
        <v>280.41000000000003</v>
      </c>
      <c r="HH4" s="63">
        <v>279.51</v>
      </c>
      <c r="HI4" s="63">
        <v>278.62</v>
      </c>
      <c r="HJ4" s="63">
        <v>277.73</v>
      </c>
      <c r="HK4" s="63">
        <v>276.83999999999997</v>
      </c>
      <c r="HL4" s="63">
        <v>275.95</v>
      </c>
      <c r="HM4" s="63">
        <v>275.07</v>
      </c>
      <c r="HN4" s="63">
        <v>274.18</v>
      </c>
      <c r="HO4" s="63">
        <v>273.29000000000002</v>
      </c>
      <c r="HP4" s="63">
        <v>272.41000000000003</v>
      </c>
      <c r="HQ4" s="63">
        <v>271.52999999999997</v>
      </c>
      <c r="HR4" s="63">
        <v>270.64999999999998</v>
      </c>
      <c r="HS4" s="63">
        <v>269.76</v>
      </c>
      <c r="HT4" s="63">
        <v>268.89</v>
      </c>
      <c r="HU4" s="63">
        <v>268.01</v>
      </c>
      <c r="HV4" s="63">
        <v>267.14</v>
      </c>
      <c r="HW4" s="63">
        <v>266.26</v>
      </c>
      <c r="HX4" s="63">
        <v>265.39</v>
      </c>
      <c r="HY4" s="63">
        <v>264.51</v>
      </c>
      <c r="HZ4" s="63">
        <v>263.64999999999998</v>
      </c>
      <c r="IA4" s="63">
        <v>262.77999999999997</v>
      </c>
      <c r="IB4" s="63">
        <v>261.91000000000003</v>
      </c>
      <c r="IC4" s="63">
        <v>261.04000000000002</v>
      </c>
      <c r="ID4" s="63">
        <v>260.17</v>
      </c>
      <c r="IE4" s="63">
        <v>259.31</v>
      </c>
      <c r="IF4" s="63">
        <v>258.44</v>
      </c>
      <c r="IG4" s="63">
        <v>257.57</v>
      </c>
      <c r="IH4" s="63">
        <v>256.70999999999998</v>
      </c>
      <c r="II4" s="63">
        <v>255.85</v>
      </c>
      <c r="IJ4" s="63">
        <v>254.99</v>
      </c>
      <c r="IK4" s="63">
        <v>254.14</v>
      </c>
      <c r="IL4" s="63">
        <v>253.28</v>
      </c>
      <c r="IM4" s="63">
        <v>252.42</v>
      </c>
      <c r="IN4" s="63">
        <v>251.57</v>
      </c>
      <c r="IO4" s="63">
        <v>250.71</v>
      </c>
      <c r="IP4" s="63">
        <v>249.86</v>
      </c>
      <c r="IQ4" s="63">
        <v>249.01</v>
      </c>
      <c r="IR4" s="63">
        <v>248.16</v>
      </c>
      <c r="IS4" s="63">
        <v>247.31</v>
      </c>
      <c r="IT4" s="63">
        <v>246.47</v>
      </c>
      <c r="IU4" s="63">
        <v>245.62</v>
      </c>
      <c r="IV4" s="63">
        <v>244.78</v>
      </c>
      <c r="IW4" s="63">
        <v>243.94</v>
      </c>
      <c r="IX4" s="63">
        <v>243.1</v>
      </c>
      <c r="IY4" s="63">
        <v>242.26</v>
      </c>
      <c r="IZ4" s="63">
        <v>241.42</v>
      </c>
      <c r="JA4" s="63">
        <v>240.58</v>
      </c>
      <c r="JB4" s="63">
        <v>239.75</v>
      </c>
      <c r="JC4" s="63">
        <v>238.92</v>
      </c>
      <c r="JD4" s="63">
        <v>238.08</v>
      </c>
      <c r="JE4" s="63">
        <v>237.25</v>
      </c>
      <c r="JF4" s="63">
        <v>236.42</v>
      </c>
      <c r="JG4" s="63">
        <v>235.59</v>
      </c>
      <c r="JH4" s="63">
        <v>234.76</v>
      </c>
      <c r="JI4" s="63">
        <v>233.94</v>
      </c>
      <c r="JJ4" s="63">
        <v>233.11</v>
      </c>
      <c r="JK4" s="63">
        <v>232.28</v>
      </c>
      <c r="JL4" s="63">
        <v>231.46</v>
      </c>
      <c r="JM4" s="63">
        <v>230.64</v>
      </c>
      <c r="JN4" s="63">
        <v>229.82</v>
      </c>
      <c r="JO4" s="63">
        <v>229</v>
      </c>
      <c r="JP4" s="63">
        <v>228.18</v>
      </c>
      <c r="JQ4" s="63">
        <v>227.36</v>
      </c>
      <c r="JR4" s="63">
        <v>226.54</v>
      </c>
      <c r="JS4" s="63">
        <v>225.72</v>
      </c>
      <c r="JT4" s="63">
        <v>224.91</v>
      </c>
      <c r="JU4" s="63">
        <v>224.1</v>
      </c>
      <c r="JV4" s="63">
        <v>223.29</v>
      </c>
      <c r="JW4" s="63">
        <v>222.47</v>
      </c>
      <c r="JX4" s="63">
        <v>221.66</v>
      </c>
      <c r="JY4" s="63">
        <v>220.86</v>
      </c>
      <c r="JZ4" s="63">
        <v>220.05</v>
      </c>
      <c r="KA4" s="63">
        <v>219.24</v>
      </c>
      <c r="KB4" s="63">
        <v>218.43</v>
      </c>
      <c r="KC4" s="63">
        <v>217.63</v>
      </c>
      <c r="KD4" s="63">
        <v>216.83</v>
      </c>
      <c r="KE4" s="63">
        <v>216.02</v>
      </c>
      <c r="KF4" s="63">
        <v>215.22</v>
      </c>
      <c r="KG4" s="63">
        <v>214.42</v>
      </c>
      <c r="KH4" s="63">
        <v>213.62</v>
      </c>
      <c r="KI4" s="63">
        <v>212.82</v>
      </c>
      <c r="KJ4" s="63">
        <v>212.03</v>
      </c>
      <c r="KK4" s="63">
        <v>211.23</v>
      </c>
      <c r="KL4" s="63">
        <v>210.44</v>
      </c>
      <c r="KM4" s="63">
        <v>209.64</v>
      </c>
      <c r="KN4" s="63">
        <v>208.85</v>
      </c>
      <c r="KO4" s="63">
        <v>208.06</v>
      </c>
      <c r="KP4" s="63">
        <v>207.27</v>
      </c>
      <c r="KQ4" s="63">
        <v>206.49</v>
      </c>
      <c r="KR4" s="63">
        <v>205.71</v>
      </c>
      <c r="KS4" s="63">
        <v>204.96</v>
      </c>
      <c r="KT4" s="63">
        <v>204.21</v>
      </c>
      <c r="KU4" s="63">
        <v>203.46</v>
      </c>
      <c r="KV4" s="63">
        <v>202.71</v>
      </c>
      <c r="KW4" s="63">
        <v>201.96</v>
      </c>
      <c r="KX4" s="63">
        <v>201.21</v>
      </c>
      <c r="KY4" s="63">
        <v>200.46</v>
      </c>
      <c r="KZ4" s="63">
        <v>199.71</v>
      </c>
      <c r="LA4" s="63">
        <v>198.96</v>
      </c>
      <c r="LB4" s="63">
        <v>198.21</v>
      </c>
      <c r="LC4" s="63">
        <v>197.46</v>
      </c>
      <c r="LD4" s="63">
        <v>196.71</v>
      </c>
      <c r="LE4" s="63">
        <v>195.96</v>
      </c>
      <c r="LF4" s="63">
        <v>195.21</v>
      </c>
      <c r="LG4" s="63">
        <v>194.46</v>
      </c>
      <c r="LH4" s="63">
        <v>193.71</v>
      </c>
      <c r="LI4" s="63">
        <v>192.96</v>
      </c>
      <c r="LJ4" s="63">
        <v>192.21</v>
      </c>
      <c r="LK4" s="63">
        <v>191.46</v>
      </c>
      <c r="LL4" s="63">
        <v>190.71</v>
      </c>
      <c r="LM4" s="63">
        <v>189.96</v>
      </c>
      <c r="LN4" s="63">
        <v>189.21</v>
      </c>
      <c r="LO4" s="63">
        <v>188.46</v>
      </c>
      <c r="LP4" s="63">
        <v>187.71</v>
      </c>
      <c r="LQ4" s="63">
        <v>186.96</v>
      </c>
      <c r="LR4" s="63">
        <v>186.21</v>
      </c>
      <c r="LS4" s="63">
        <v>185.46</v>
      </c>
      <c r="LT4" s="63">
        <v>184.71</v>
      </c>
      <c r="LU4" s="63">
        <v>183.96</v>
      </c>
      <c r="LV4" s="63">
        <v>183.21</v>
      </c>
      <c r="LW4" s="63">
        <v>182.46</v>
      </c>
      <c r="LX4" s="63">
        <v>181.71</v>
      </c>
      <c r="LY4" s="63">
        <v>180.96</v>
      </c>
      <c r="LZ4" s="63">
        <v>180.21</v>
      </c>
      <c r="MA4" s="63">
        <v>179.46</v>
      </c>
      <c r="MB4" s="63">
        <v>178.71</v>
      </c>
      <c r="MC4" s="63">
        <v>177.96</v>
      </c>
      <c r="MD4" s="63">
        <v>177.21</v>
      </c>
      <c r="ME4" s="63">
        <v>176.46</v>
      </c>
      <c r="MF4" s="63">
        <v>175.71</v>
      </c>
      <c r="MG4" s="63">
        <v>174.96</v>
      </c>
      <c r="MH4" s="63">
        <v>174.21</v>
      </c>
      <c r="MI4" s="63">
        <v>173.46</v>
      </c>
      <c r="MJ4" s="63">
        <v>172.71</v>
      </c>
      <c r="MK4" s="63">
        <v>171.96</v>
      </c>
      <c r="ML4" s="63">
        <v>171.21</v>
      </c>
      <c r="MM4" s="63">
        <v>170.46</v>
      </c>
      <c r="MN4" s="63">
        <v>169.71</v>
      </c>
      <c r="MO4" s="63">
        <v>168.96</v>
      </c>
      <c r="MP4" s="63">
        <v>168.21</v>
      </c>
      <c r="MQ4" s="63">
        <v>167.46</v>
      </c>
      <c r="MR4" s="63">
        <v>166.71</v>
      </c>
      <c r="MS4" s="63">
        <v>165.96</v>
      </c>
      <c r="MT4" s="63">
        <v>165.21</v>
      </c>
      <c r="MU4" s="63">
        <v>164.46</v>
      </c>
      <c r="MV4" s="63">
        <v>163.71</v>
      </c>
      <c r="MW4" s="63">
        <v>162.96</v>
      </c>
      <c r="MX4" s="63">
        <v>162.21</v>
      </c>
      <c r="MY4" s="63">
        <v>161.46</v>
      </c>
    </row>
    <row r="5" spans="1:376" ht="15.75" x14ac:dyDescent="0.25">
      <c r="A5" s="60" t="s">
        <v>7</v>
      </c>
      <c r="B5" s="65">
        <v>2015</v>
      </c>
      <c r="C5" s="63">
        <v>487.71</v>
      </c>
      <c r="D5" s="63">
        <v>486.69</v>
      </c>
      <c r="E5" s="63">
        <v>485.68</v>
      </c>
      <c r="F5" s="63">
        <v>484.66</v>
      </c>
      <c r="G5" s="63">
        <v>483.65</v>
      </c>
      <c r="H5" s="63">
        <v>482.63</v>
      </c>
      <c r="I5" s="63">
        <v>481.61</v>
      </c>
      <c r="J5" s="63">
        <v>480.6</v>
      </c>
      <c r="K5" s="63">
        <v>479.58</v>
      </c>
      <c r="L5" s="63">
        <v>478.57</v>
      </c>
      <c r="M5" s="63">
        <v>477.55</v>
      </c>
      <c r="N5" s="63">
        <v>476.54</v>
      </c>
      <c r="O5" s="63">
        <v>475.52</v>
      </c>
      <c r="P5" s="63">
        <v>474.51</v>
      </c>
      <c r="Q5" s="63">
        <v>473.49</v>
      </c>
      <c r="R5" s="63">
        <v>472.48</v>
      </c>
      <c r="S5" s="63">
        <v>471.46</v>
      </c>
      <c r="T5" s="63">
        <v>470.45</v>
      </c>
      <c r="U5" s="63">
        <v>469.44</v>
      </c>
      <c r="V5" s="63">
        <v>468.42</v>
      </c>
      <c r="W5" s="63">
        <v>467.41</v>
      </c>
      <c r="X5" s="63">
        <v>466.4</v>
      </c>
      <c r="Y5" s="63">
        <v>465.38</v>
      </c>
      <c r="Z5" s="63">
        <v>464.37</v>
      </c>
      <c r="AA5" s="63">
        <v>463.36</v>
      </c>
      <c r="AB5" s="63">
        <v>462.34</v>
      </c>
      <c r="AC5" s="63">
        <v>461.33</v>
      </c>
      <c r="AD5" s="63">
        <v>460.32</v>
      </c>
      <c r="AE5" s="63">
        <v>459.31</v>
      </c>
      <c r="AF5" s="63">
        <v>458.3</v>
      </c>
      <c r="AG5" s="63">
        <v>457.28</v>
      </c>
      <c r="AH5" s="63">
        <v>456.27</v>
      </c>
      <c r="AI5" s="63">
        <v>455.26</v>
      </c>
      <c r="AJ5" s="63">
        <v>454.25</v>
      </c>
      <c r="AK5" s="63">
        <v>453.24</v>
      </c>
      <c r="AL5" s="63">
        <v>452.23</v>
      </c>
      <c r="AM5" s="63">
        <v>451.22</v>
      </c>
      <c r="AN5" s="63">
        <v>450.21</v>
      </c>
      <c r="AO5" s="63">
        <v>449.2</v>
      </c>
      <c r="AP5" s="63">
        <v>448.19</v>
      </c>
      <c r="AQ5" s="63">
        <v>447.18</v>
      </c>
      <c r="AR5" s="63">
        <v>446.17</v>
      </c>
      <c r="AS5" s="63">
        <v>445.16</v>
      </c>
      <c r="AT5" s="63">
        <v>444.15</v>
      </c>
      <c r="AU5" s="63">
        <v>443.14</v>
      </c>
      <c r="AV5" s="63">
        <v>442.13</v>
      </c>
      <c r="AW5" s="63">
        <v>441.12</v>
      </c>
      <c r="AX5" s="63">
        <v>440.11</v>
      </c>
      <c r="AY5" s="63">
        <v>439.1</v>
      </c>
      <c r="AZ5" s="63">
        <v>438.1</v>
      </c>
      <c r="BA5" s="63">
        <v>437.09</v>
      </c>
      <c r="BB5" s="63">
        <v>436.08</v>
      </c>
      <c r="BC5" s="63">
        <v>435.08</v>
      </c>
      <c r="BD5" s="63">
        <v>434.07</v>
      </c>
      <c r="BE5" s="63">
        <v>433.06</v>
      </c>
      <c r="BF5" s="63">
        <v>432.06</v>
      </c>
      <c r="BG5" s="63">
        <v>431.05</v>
      </c>
      <c r="BH5" s="63">
        <v>430.04</v>
      </c>
      <c r="BI5" s="63">
        <v>429.04</v>
      </c>
      <c r="BJ5" s="63">
        <v>428.03</v>
      </c>
      <c r="BK5" s="63">
        <v>427.03</v>
      </c>
      <c r="BL5" s="63">
        <v>426.02</v>
      </c>
      <c r="BM5" s="63">
        <v>425.02</v>
      </c>
      <c r="BN5" s="63">
        <v>424.02</v>
      </c>
      <c r="BO5" s="63">
        <v>423.01</v>
      </c>
      <c r="BP5" s="63">
        <v>422.01</v>
      </c>
      <c r="BQ5" s="63">
        <v>421</v>
      </c>
      <c r="BR5" s="63">
        <v>420</v>
      </c>
      <c r="BS5" s="63">
        <v>419</v>
      </c>
      <c r="BT5" s="63">
        <v>418</v>
      </c>
      <c r="BU5" s="63">
        <v>416.99</v>
      </c>
      <c r="BV5" s="63">
        <v>415.99</v>
      </c>
      <c r="BW5" s="63">
        <v>414.99</v>
      </c>
      <c r="BX5" s="63">
        <v>413.99</v>
      </c>
      <c r="BY5" s="63">
        <v>412.99</v>
      </c>
      <c r="BZ5" s="63">
        <v>411.99</v>
      </c>
      <c r="CA5" s="63">
        <v>410.99</v>
      </c>
      <c r="CB5" s="63">
        <v>409.99</v>
      </c>
      <c r="CC5" s="63">
        <v>409</v>
      </c>
      <c r="CD5" s="63">
        <v>408</v>
      </c>
      <c r="CE5" s="63">
        <v>407</v>
      </c>
      <c r="CF5" s="63">
        <v>406</v>
      </c>
      <c r="CG5" s="63">
        <v>405</v>
      </c>
      <c r="CH5" s="63">
        <v>404.01</v>
      </c>
      <c r="CI5" s="63">
        <v>403.01</v>
      </c>
      <c r="CJ5" s="63">
        <v>402.02</v>
      </c>
      <c r="CK5" s="63">
        <v>401.02</v>
      </c>
      <c r="CL5" s="63">
        <v>400.03</v>
      </c>
      <c r="CM5" s="63">
        <v>399.03</v>
      </c>
      <c r="CN5" s="63">
        <v>398.04</v>
      </c>
      <c r="CO5" s="63">
        <v>397.05</v>
      </c>
      <c r="CP5" s="63">
        <v>396.05</v>
      </c>
      <c r="CQ5" s="63">
        <v>395.06</v>
      </c>
      <c r="CR5" s="63">
        <v>394.07</v>
      </c>
      <c r="CS5" s="63">
        <v>393.07</v>
      </c>
      <c r="CT5" s="63">
        <v>392.08</v>
      </c>
      <c r="CU5" s="63">
        <v>391.09</v>
      </c>
      <c r="CV5" s="63">
        <v>390.1</v>
      </c>
      <c r="CW5" s="63">
        <v>389.11</v>
      </c>
      <c r="CX5" s="63">
        <v>388.12</v>
      </c>
      <c r="CY5" s="63">
        <v>387.14</v>
      </c>
      <c r="CZ5" s="63">
        <v>386.15</v>
      </c>
      <c r="DA5" s="63">
        <v>385.16</v>
      </c>
      <c r="DB5" s="63">
        <v>384.17</v>
      </c>
      <c r="DC5" s="63">
        <v>383.19</v>
      </c>
      <c r="DD5" s="63">
        <v>382.2</v>
      </c>
      <c r="DE5" s="63">
        <v>381.21</v>
      </c>
      <c r="DF5" s="63">
        <v>380.22</v>
      </c>
      <c r="DG5" s="63">
        <v>379.24</v>
      </c>
      <c r="DH5" s="63">
        <v>378.26</v>
      </c>
      <c r="DI5" s="63">
        <v>377.27</v>
      </c>
      <c r="DJ5" s="63">
        <v>376.29</v>
      </c>
      <c r="DK5" s="63">
        <v>375.31</v>
      </c>
      <c r="DL5" s="63">
        <v>374.33</v>
      </c>
      <c r="DM5" s="63">
        <v>373.34</v>
      </c>
      <c r="DN5" s="63">
        <v>372.36</v>
      </c>
      <c r="DO5" s="63">
        <v>371.38</v>
      </c>
      <c r="DP5" s="63">
        <v>370.4</v>
      </c>
      <c r="DQ5" s="63">
        <v>369.42</v>
      </c>
      <c r="DR5" s="63">
        <v>368.44</v>
      </c>
      <c r="DS5" s="63">
        <v>367.46</v>
      </c>
      <c r="DT5" s="63">
        <v>366.49</v>
      </c>
      <c r="DU5" s="63">
        <v>365.51</v>
      </c>
      <c r="DV5" s="63">
        <v>364.54</v>
      </c>
      <c r="DW5" s="63">
        <v>363.56</v>
      </c>
      <c r="DX5" s="63">
        <v>362.59</v>
      </c>
      <c r="DY5" s="63">
        <v>361.61</v>
      </c>
      <c r="DZ5" s="63">
        <v>360.64</v>
      </c>
      <c r="EA5" s="63">
        <v>359.67</v>
      </c>
      <c r="EB5" s="63">
        <v>358.69</v>
      </c>
      <c r="EC5" s="63">
        <v>357.72</v>
      </c>
      <c r="ED5" s="63">
        <v>356.75</v>
      </c>
      <c r="EE5" s="63">
        <v>355.78</v>
      </c>
      <c r="EF5" s="63">
        <v>354.82</v>
      </c>
      <c r="EG5" s="63">
        <v>353.85</v>
      </c>
      <c r="EH5" s="63">
        <v>352.88</v>
      </c>
      <c r="EI5" s="63">
        <v>351.92</v>
      </c>
      <c r="EJ5" s="63">
        <v>350.96</v>
      </c>
      <c r="EK5" s="63">
        <v>349.99</v>
      </c>
      <c r="EL5" s="63">
        <v>349.03</v>
      </c>
      <c r="EM5" s="63">
        <v>348.07</v>
      </c>
      <c r="EN5" s="63">
        <v>347.11</v>
      </c>
      <c r="EO5" s="63">
        <v>346.14</v>
      </c>
      <c r="EP5" s="63">
        <v>345.18</v>
      </c>
      <c r="EQ5" s="63">
        <v>344.22</v>
      </c>
      <c r="ER5" s="63">
        <v>343.27</v>
      </c>
      <c r="ES5" s="63">
        <v>342.31</v>
      </c>
      <c r="ET5" s="63">
        <v>341.35</v>
      </c>
      <c r="EU5" s="63">
        <v>340.4</v>
      </c>
      <c r="EV5" s="63">
        <v>339.44</v>
      </c>
      <c r="EW5" s="63">
        <v>338.49</v>
      </c>
      <c r="EX5" s="63">
        <v>337.53</v>
      </c>
      <c r="EY5" s="63">
        <v>336.58</v>
      </c>
      <c r="EZ5" s="63">
        <v>335.63</v>
      </c>
      <c r="FA5" s="63">
        <v>334.67</v>
      </c>
      <c r="FB5" s="63">
        <v>333.72</v>
      </c>
      <c r="FC5" s="63">
        <v>332.77</v>
      </c>
      <c r="FD5" s="63">
        <v>331.82</v>
      </c>
      <c r="FE5" s="63">
        <v>330.87</v>
      </c>
      <c r="FF5" s="63">
        <v>329.93</v>
      </c>
      <c r="FG5" s="63">
        <v>328.98</v>
      </c>
      <c r="FH5" s="63">
        <v>328.03</v>
      </c>
      <c r="FI5" s="63">
        <v>327.08999999999997</v>
      </c>
      <c r="FJ5" s="63">
        <v>326.14</v>
      </c>
      <c r="FK5" s="63">
        <v>325.2</v>
      </c>
      <c r="FL5" s="63">
        <v>324.25</v>
      </c>
      <c r="FM5" s="63">
        <v>323.31</v>
      </c>
      <c r="FN5" s="63">
        <v>322.35000000000002</v>
      </c>
      <c r="FO5" s="63">
        <v>321.42</v>
      </c>
      <c r="FP5" s="63">
        <v>320.48</v>
      </c>
      <c r="FQ5" s="63">
        <v>319.54000000000002</v>
      </c>
      <c r="FR5" s="63">
        <v>318.60000000000002</v>
      </c>
      <c r="FS5" s="63">
        <v>317.67</v>
      </c>
      <c r="FT5" s="63">
        <v>316.73</v>
      </c>
      <c r="FU5" s="63">
        <v>315.79000000000002</v>
      </c>
      <c r="FV5" s="63">
        <v>314.85000000000002</v>
      </c>
      <c r="FW5" s="63">
        <v>313.92</v>
      </c>
      <c r="FX5" s="63">
        <v>312.99</v>
      </c>
      <c r="FY5" s="63">
        <v>312.04000000000002</v>
      </c>
      <c r="FZ5" s="63">
        <v>311.12</v>
      </c>
      <c r="GA5" s="63">
        <v>310.19</v>
      </c>
      <c r="GB5" s="63">
        <v>309.26</v>
      </c>
      <c r="GC5" s="63">
        <v>308.32</v>
      </c>
      <c r="GD5" s="63">
        <v>307.39999999999998</v>
      </c>
      <c r="GE5" s="63">
        <v>306.47000000000003</v>
      </c>
      <c r="GF5" s="63">
        <v>305.54000000000002</v>
      </c>
      <c r="GG5" s="63">
        <v>304.62</v>
      </c>
      <c r="GH5" s="63">
        <v>303.69</v>
      </c>
      <c r="GI5" s="63">
        <v>302.76</v>
      </c>
      <c r="GJ5" s="63">
        <v>301.85000000000002</v>
      </c>
      <c r="GK5" s="63">
        <v>300.93</v>
      </c>
      <c r="GL5" s="63">
        <v>300</v>
      </c>
      <c r="GM5" s="63">
        <v>299.08999999999997</v>
      </c>
      <c r="GN5" s="63">
        <v>298.17</v>
      </c>
      <c r="GO5" s="63">
        <v>297.25</v>
      </c>
      <c r="GP5" s="63">
        <v>296.32</v>
      </c>
      <c r="GQ5" s="63">
        <v>295.42</v>
      </c>
      <c r="GR5" s="63">
        <v>294.51</v>
      </c>
      <c r="GS5" s="63">
        <v>293.58999999999997</v>
      </c>
      <c r="GT5" s="63">
        <v>292.68</v>
      </c>
      <c r="GU5" s="63">
        <v>291.76</v>
      </c>
      <c r="GV5" s="63">
        <v>290.85000000000002</v>
      </c>
      <c r="GW5" s="63">
        <v>289.95999999999998</v>
      </c>
      <c r="GX5" s="63">
        <v>289.04000000000002</v>
      </c>
      <c r="GY5" s="63">
        <v>288.14</v>
      </c>
      <c r="GZ5" s="63">
        <v>287.24</v>
      </c>
      <c r="HA5" s="63">
        <v>286.33999999999997</v>
      </c>
      <c r="HB5" s="63">
        <v>285.43</v>
      </c>
      <c r="HC5" s="63">
        <v>284.52999999999997</v>
      </c>
      <c r="HD5" s="63">
        <v>283.63</v>
      </c>
      <c r="HE5" s="63">
        <v>282.73</v>
      </c>
      <c r="HF5" s="63">
        <v>281.83999999999997</v>
      </c>
      <c r="HG5" s="63">
        <v>280.94</v>
      </c>
      <c r="HH5" s="63">
        <v>280.04000000000002</v>
      </c>
      <c r="HI5" s="63">
        <v>279.14999999999998</v>
      </c>
      <c r="HJ5" s="63">
        <v>278.26</v>
      </c>
      <c r="HK5" s="63">
        <v>277.37</v>
      </c>
      <c r="HL5" s="63">
        <v>276.48</v>
      </c>
      <c r="HM5" s="63">
        <v>275.58999999999997</v>
      </c>
      <c r="HN5" s="63">
        <v>274.70999999999998</v>
      </c>
      <c r="HO5" s="63">
        <v>273.82</v>
      </c>
      <c r="HP5" s="63">
        <v>272.94</v>
      </c>
      <c r="HQ5" s="63">
        <v>272.04000000000002</v>
      </c>
      <c r="HR5" s="63">
        <v>271.17</v>
      </c>
      <c r="HS5" s="63">
        <v>270.29000000000002</v>
      </c>
      <c r="HT5" s="63">
        <v>269.41000000000003</v>
      </c>
      <c r="HU5" s="63">
        <v>268.54000000000002</v>
      </c>
      <c r="HV5" s="63">
        <v>267.66000000000003</v>
      </c>
      <c r="HW5" s="63">
        <v>266.77999999999997</v>
      </c>
      <c r="HX5" s="63">
        <v>265.91000000000003</v>
      </c>
      <c r="HY5" s="63">
        <v>265.04000000000002</v>
      </c>
      <c r="HZ5" s="63">
        <v>264.17</v>
      </c>
      <c r="IA5" s="63">
        <v>263.29000000000002</v>
      </c>
      <c r="IB5" s="63">
        <v>262.43</v>
      </c>
      <c r="IC5" s="63">
        <v>261.56</v>
      </c>
      <c r="ID5" s="63">
        <v>260.69</v>
      </c>
      <c r="IE5" s="63">
        <v>259.82</v>
      </c>
      <c r="IF5" s="63">
        <v>258.95999999999998</v>
      </c>
      <c r="IG5" s="63">
        <v>258.10000000000002</v>
      </c>
      <c r="IH5" s="63">
        <v>257.23</v>
      </c>
      <c r="II5" s="63">
        <v>256.37</v>
      </c>
      <c r="IJ5" s="63">
        <v>255.51</v>
      </c>
      <c r="IK5" s="63">
        <v>254.65</v>
      </c>
      <c r="IL5" s="63">
        <v>253.79</v>
      </c>
      <c r="IM5" s="63">
        <v>252.94</v>
      </c>
      <c r="IN5" s="63">
        <v>252.08</v>
      </c>
      <c r="IO5" s="63">
        <v>251.23</v>
      </c>
      <c r="IP5" s="63">
        <v>250.38</v>
      </c>
      <c r="IQ5" s="63">
        <v>249.53</v>
      </c>
      <c r="IR5" s="63">
        <v>248.68</v>
      </c>
      <c r="IS5" s="63">
        <v>247.83</v>
      </c>
      <c r="IT5" s="63">
        <v>246.98</v>
      </c>
      <c r="IU5" s="63">
        <v>246.13</v>
      </c>
      <c r="IV5" s="63">
        <v>245.29</v>
      </c>
      <c r="IW5" s="63">
        <v>244.45</v>
      </c>
      <c r="IX5" s="63">
        <v>243.61</v>
      </c>
      <c r="IY5" s="63">
        <v>242.77</v>
      </c>
      <c r="IZ5" s="63">
        <v>241.93</v>
      </c>
      <c r="JA5" s="63">
        <v>241.09</v>
      </c>
      <c r="JB5" s="63">
        <v>240.26</v>
      </c>
      <c r="JC5" s="63">
        <v>239.42</v>
      </c>
      <c r="JD5" s="63">
        <v>238.59</v>
      </c>
      <c r="JE5" s="63">
        <v>237.76</v>
      </c>
      <c r="JF5" s="63">
        <v>236.93</v>
      </c>
      <c r="JG5" s="63">
        <v>236.1</v>
      </c>
      <c r="JH5" s="63">
        <v>235.27</v>
      </c>
      <c r="JI5" s="63">
        <v>234.44</v>
      </c>
      <c r="JJ5" s="63">
        <v>233.61</v>
      </c>
      <c r="JK5" s="63">
        <v>232.79</v>
      </c>
      <c r="JL5" s="63">
        <v>231.96</v>
      </c>
      <c r="JM5" s="63">
        <v>231.14</v>
      </c>
      <c r="JN5" s="63">
        <v>230.32</v>
      </c>
      <c r="JO5" s="63">
        <v>229.5</v>
      </c>
      <c r="JP5" s="63">
        <v>228.68</v>
      </c>
      <c r="JQ5" s="63">
        <v>227.86</v>
      </c>
      <c r="JR5" s="63">
        <v>227.04</v>
      </c>
      <c r="JS5" s="63">
        <v>226.22</v>
      </c>
      <c r="JT5" s="63">
        <v>225.41</v>
      </c>
      <c r="JU5" s="63">
        <v>224.59</v>
      </c>
      <c r="JV5" s="63">
        <v>223.78</v>
      </c>
      <c r="JW5" s="63">
        <v>222.97</v>
      </c>
      <c r="JX5" s="63">
        <v>222.16</v>
      </c>
      <c r="JY5" s="63">
        <v>221.35</v>
      </c>
      <c r="JZ5" s="63">
        <v>220.54</v>
      </c>
      <c r="KA5" s="63">
        <v>219.73</v>
      </c>
      <c r="KB5" s="63">
        <v>218.93</v>
      </c>
      <c r="KC5" s="63">
        <v>218.12</v>
      </c>
      <c r="KD5" s="63">
        <v>217.32</v>
      </c>
      <c r="KE5" s="63">
        <v>216.51</v>
      </c>
      <c r="KF5" s="63">
        <v>215.71</v>
      </c>
      <c r="KG5" s="63">
        <v>214.91</v>
      </c>
      <c r="KH5" s="63">
        <v>214.11</v>
      </c>
      <c r="KI5" s="63">
        <v>213.31</v>
      </c>
      <c r="KJ5" s="63">
        <v>212.51</v>
      </c>
      <c r="KK5" s="63">
        <v>211.72</v>
      </c>
      <c r="KL5" s="63">
        <v>210.92</v>
      </c>
      <c r="KM5" s="63">
        <v>210.13</v>
      </c>
      <c r="KN5" s="63">
        <v>209.34</v>
      </c>
      <c r="KO5" s="63">
        <v>208.55</v>
      </c>
      <c r="KP5" s="63">
        <v>207.76</v>
      </c>
      <c r="KQ5" s="63">
        <v>206.97</v>
      </c>
      <c r="KR5" s="63">
        <v>206.17000000000002</v>
      </c>
      <c r="KS5" s="63">
        <v>205.42000000000002</v>
      </c>
      <c r="KT5" s="63">
        <v>204.67000000000002</v>
      </c>
      <c r="KU5" s="63">
        <v>203.92000000000002</v>
      </c>
      <c r="KV5" s="63">
        <v>203.17000000000002</v>
      </c>
      <c r="KW5" s="63">
        <v>202.42000000000002</v>
      </c>
      <c r="KX5" s="63">
        <v>201.67000000000002</v>
      </c>
      <c r="KY5" s="63">
        <v>200.92000000000002</v>
      </c>
      <c r="KZ5" s="63">
        <v>200.17000000000002</v>
      </c>
      <c r="LA5" s="63">
        <v>199.42000000000002</v>
      </c>
      <c r="LB5" s="63">
        <v>198.67000000000002</v>
      </c>
      <c r="LC5" s="63">
        <v>197.92000000000002</v>
      </c>
      <c r="LD5" s="63">
        <v>197.17000000000002</v>
      </c>
      <c r="LE5" s="63">
        <v>196.42000000000002</v>
      </c>
      <c r="LF5" s="63">
        <v>195.67000000000002</v>
      </c>
      <c r="LG5" s="63">
        <v>194.92000000000002</v>
      </c>
      <c r="LH5" s="63">
        <v>194.17000000000002</v>
      </c>
      <c r="LI5" s="63">
        <v>193.42000000000002</v>
      </c>
      <c r="LJ5" s="63">
        <v>192.67000000000002</v>
      </c>
      <c r="LK5" s="63">
        <v>191.92000000000002</v>
      </c>
      <c r="LL5" s="63">
        <v>191.17000000000002</v>
      </c>
      <c r="LM5" s="63">
        <v>190.42000000000002</v>
      </c>
      <c r="LN5" s="63">
        <v>189.67000000000002</v>
      </c>
      <c r="LO5" s="63">
        <v>188.92000000000002</v>
      </c>
      <c r="LP5" s="63">
        <v>188.17000000000002</v>
      </c>
      <c r="LQ5" s="63">
        <v>187.42000000000002</v>
      </c>
      <c r="LR5" s="63">
        <v>186.67000000000002</v>
      </c>
      <c r="LS5" s="63">
        <v>185.92000000000002</v>
      </c>
      <c r="LT5" s="63">
        <v>185.17000000000002</v>
      </c>
      <c r="LU5" s="63">
        <v>184.42000000000002</v>
      </c>
      <c r="LV5" s="63">
        <v>183.67000000000002</v>
      </c>
      <c r="LW5" s="63">
        <v>182.92000000000002</v>
      </c>
      <c r="LX5" s="63">
        <v>182.17000000000002</v>
      </c>
      <c r="LY5" s="63">
        <v>181.42000000000002</v>
      </c>
      <c r="LZ5" s="63">
        <v>180.67000000000002</v>
      </c>
      <c r="MA5" s="63">
        <v>179.92000000000002</v>
      </c>
      <c r="MB5" s="63">
        <v>179.17000000000002</v>
      </c>
      <c r="MC5" s="63">
        <v>178.42000000000002</v>
      </c>
      <c r="MD5" s="63">
        <v>177.67000000000002</v>
      </c>
      <c r="ME5" s="63">
        <v>176.92000000000002</v>
      </c>
      <c r="MF5" s="63">
        <v>176.17000000000002</v>
      </c>
      <c r="MG5" s="63">
        <v>175.42000000000002</v>
      </c>
      <c r="MH5" s="63">
        <v>174.67000000000002</v>
      </c>
      <c r="MI5" s="63">
        <v>173.92000000000002</v>
      </c>
      <c r="MJ5" s="63">
        <v>173.17000000000002</v>
      </c>
      <c r="MK5" s="63">
        <v>172.42000000000002</v>
      </c>
      <c r="ML5" s="63">
        <v>171.67000000000002</v>
      </c>
      <c r="MM5" s="63">
        <v>170.92000000000002</v>
      </c>
      <c r="MN5" s="63">
        <v>170.17000000000002</v>
      </c>
      <c r="MO5" s="63">
        <v>169.42000000000002</v>
      </c>
      <c r="MP5" s="63">
        <v>168.67000000000002</v>
      </c>
      <c r="MQ5" s="63">
        <v>167.92000000000002</v>
      </c>
      <c r="MR5" s="63">
        <v>167.17000000000002</v>
      </c>
      <c r="MS5" s="63">
        <v>166.42000000000002</v>
      </c>
      <c r="MT5" s="63">
        <v>165.67000000000002</v>
      </c>
      <c r="MU5" s="63">
        <v>164.92000000000002</v>
      </c>
      <c r="MV5" s="63">
        <v>164.17000000000002</v>
      </c>
      <c r="MW5" s="63">
        <v>163.42000000000002</v>
      </c>
      <c r="MX5" s="63">
        <v>162.67000000000002</v>
      </c>
      <c r="MY5" s="63">
        <v>161.92000000000002</v>
      </c>
    </row>
    <row r="6" spans="1:376" ht="15.75" x14ac:dyDescent="0.25">
      <c r="A6" s="60" t="s">
        <v>7</v>
      </c>
      <c r="B6" s="65">
        <v>2016</v>
      </c>
      <c r="C6" s="63">
        <v>488.33</v>
      </c>
      <c r="D6" s="63">
        <v>487.31</v>
      </c>
      <c r="E6" s="63">
        <v>486.3</v>
      </c>
      <c r="F6" s="63">
        <v>485.28</v>
      </c>
      <c r="G6" s="63">
        <v>484.26</v>
      </c>
      <c r="H6" s="63">
        <v>483.25</v>
      </c>
      <c r="I6" s="63">
        <v>482.23</v>
      </c>
      <c r="J6" s="63">
        <v>481.21</v>
      </c>
      <c r="K6" s="63">
        <v>480.2</v>
      </c>
      <c r="L6" s="63">
        <v>479.18</v>
      </c>
      <c r="M6" s="63">
        <v>478.17</v>
      </c>
      <c r="N6" s="63">
        <v>477.15</v>
      </c>
      <c r="O6" s="63">
        <v>476.14</v>
      </c>
      <c r="P6" s="63">
        <v>475.12</v>
      </c>
      <c r="Q6" s="63">
        <v>474.11</v>
      </c>
      <c r="R6" s="63">
        <v>473.09</v>
      </c>
      <c r="S6" s="63">
        <v>472.08</v>
      </c>
      <c r="T6" s="63">
        <v>471.06</v>
      </c>
      <c r="U6" s="63">
        <v>470.05</v>
      </c>
      <c r="V6" s="63">
        <v>469.03</v>
      </c>
      <c r="W6" s="63">
        <v>468.02</v>
      </c>
      <c r="X6" s="63">
        <v>467.01</v>
      </c>
      <c r="Y6" s="63">
        <v>465.99</v>
      </c>
      <c r="Z6" s="63">
        <v>464.98</v>
      </c>
      <c r="AA6" s="63">
        <v>463.97</v>
      </c>
      <c r="AB6" s="63">
        <v>462.95</v>
      </c>
      <c r="AC6" s="63">
        <v>461.94</v>
      </c>
      <c r="AD6" s="63">
        <v>460.93</v>
      </c>
      <c r="AE6" s="63">
        <v>459.92</v>
      </c>
      <c r="AF6" s="63">
        <v>458.9</v>
      </c>
      <c r="AG6" s="63">
        <v>457.89</v>
      </c>
      <c r="AH6" s="63">
        <v>456.88</v>
      </c>
      <c r="AI6" s="63">
        <v>455.87</v>
      </c>
      <c r="AJ6" s="63">
        <v>454.85</v>
      </c>
      <c r="AK6" s="63">
        <v>453.84</v>
      </c>
      <c r="AL6" s="63">
        <v>452.83</v>
      </c>
      <c r="AM6" s="63">
        <v>451.82</v>
      </c>
      <c r="AN6" s="63">
        <v>450.81</v>
      </c>
      <c r="AO6" s="63">
        <v>449.8</v>
      </c>
      <c r="AP6" s="63">
        <v>448.79</v>
      </c>
      <c r="AQ6" s="63">
        <v>447.78</v>
      </c>
      <c r="AR6" s="63">
        <v>446.77</v>
      </c>
      <c r="AS6" s="63">
        <v>445.76</v>
      </c>
      <c r="AT6" s="63">
        <v>444.75</v>
      </c>
      <c r="AU6" s="63">
        <v>443.74</v>
      </c>
      <c r="AV6" s="63">
        <v>442.73</v>
      </c>
      <c r="AW6" s="63">
        <v>441.72</v>
      </c>
      <c r="AX6" s="63">
        <v>440.71</v>
      </c>
      <c r="AY6" s="63">
        <v>439.7</v>
      </c>
      <c r="AZ6" s="63">
        <v>438.69</v>
      </c>
      <c r="BA6" s="63">
        <v>437.69</v>
      </c>
      <c r="BB6" s="63">
        <v>436.68</v>
      </c>
      <c r="BC6" s="63">
        <v>435.67</v>
      </c>
      <c r="BD6" s="63">
        <v>434.66</v>
      </c>
      <c r="BE6" s="63">
        <v>433.66</v>
      </c>
      <c r="BF6" s="63">
        <v>432.65</v>
      </c>
      <c r="BG6" s="63">
        <v>431.64</v>
      </c>
      <c r="BH6" s="63">
        <v>430.64</v>
      </c>
      <c r="BI6" s="63">
        <v>429.63</v>
      </c>
      <c r="BJ6" s="63">
        <v>428.62</v>
      </c>
      <c r="BK6" s="63">
        <v>427.62</v>
      </c>
      <c r="BL6" s="63">
        <v>426.61</v>
      </c>
      <c r="BM6" s="63">
        <v>425.61</v>
      </c>
      <c r="BN6" s="63">
        <v>424.6</v>
      </c>
      <c r="BO6" s="63">
        <v>423.6</v>
      </c>
      <c r="BP6" s="63">
        <v>422.6</v>
      </c>
      <c r="BQ6" s="63">
        <v>421.59</v>
      </c>
      <c r="BR6" s="63">
        <v>420.59</v>
      </c>
      <c r="BS6" s="63">
        <v>419.58</v>
      </c>
      <c r="BT6" s="63">
        <v>418.58</v>
      </c>
      <c r="BU6" s="63">
        <v>417.58</v>
      </c>
      <c r="BV6" s="63">
        <v>416.58</v>
      </c>
      <c r="BW6" s="63">
        <v>415.57</v>
      </c>
      <c r="BX6" s="63">
        <v>414.57</v>
      </c>
      <c r="BY6" s="63">
        <v>413.57</v>
      </c>
      <c r="BZ6" s="63">
        <v>412.57</v>
      </c>
      <c r="CA6" s="63">
        <v>411.57</v>
      </c>
      <c r="CB6" s="63">
        <v>410.57</v>
      </c>
      <c r="CC6" s="63">
        <v>409.57</v>
      </c>
      <c r="CD6" s="63">
        <v>408.58</v>
      </c>
      <c r="CE6" s="63">
        <v>407.58</v>
      </c>
      <c r="CF6" s="63">
        <v>406.58</v>
      </c>
      <c r="CG6" s="63">
        <v>405.58</v>
      </c>
      <c r="CH6" s="63">
        <v>404.58</v>
      </c>
      <c r="CI6" s="63">
        <v>403.58</v>
      </c>
      <c r="CJ6" s="63">
        <v>402.59</v>
      </c>
      <c r="CK6" s="63">
        <v>401.6</v>
      </c>
      <c r="CL6" s="63">
        <v>400.6</v>
      </c>
      <c r="CM6" s="63">
        <v>399.61</v>
      </c>
      <c r="CN6" s="63">
        <v>398.61</v>
      </c>
      <c r="CO6" s="63">
        <v>397.62</v>
      </c>
      <c r="CP6" s="63">
        <v>396.62</v>
      </c>
      <c r="CQ6" s="63">
        <v>395.63</v>
      </c>
      <c r="CR6" s="63">
        <v>394.64</v>
      </c>
      <c r="CS6" s="63">
        <v>393.64</v>
      </c>
      <c r="CT6" s="63">
        <v>392.65</v>
      </c>
      <c r="CU6" s="63">
        <v>391.66</v>
      </c>
      <c r="CV6" s="63">
        <v>390.67</v>
      </c>
      <c r="CW6" s="63">
        <v>389.68</v>
      </c>
      <c r="CX6" s="63">
        <v>388.69</v>
      </c>
      <c r="CY6" s="63">
        <v>387.7</v>
      </c>
      <c r="CZ6" s="63">
        <v>386.71</v>
      </c>
      <c r="DA6" s="63">
        <v>385.73</v>
      </c>
      <c r="DB6" s="63">
        <v>384.74</v>
      </c>
      <c r="DC6" s="63">
        <v>383.75</v>
      </c>
      <c r="DD6" s="63">
        <v>382.76</v>
      </c>
      <c r="DE6" s="63">
        <v>381.77</v>
      </c>
      <c r="DF6" s="63">
        <v>380.79</v>
      </c>
      <c r="DG6" s="63">
        <v>379.8</v>
      </c>
      <c r="DH6" s="63">
        <v>378.82</v>
      </c>
      <c r="DI6" s="63">
        <v>377.83</v>
      </c>
      <c r="DJ6" s="63">
        <v>376.85</v>
      </c>
      <c r="DK6" s="63">
        <v>375.87</v>
      </c>
      <c r="DL6" s="63">
        <v>374.89</v>
      </c>
      <c r="DM6" s="63">
        <v>373.9</v>
      </c>
      <c r="DN6" s="63">
        <v>372.92</v>
      </c>
      <c r="DO6" s="63">
        <v>371.94</v>
      </c>
      <c r="DP6" s="63">
        <v>370.96</v>
      </c>
      <c r="DQ6" s="63">
        <v>369.98</v>
      </c>
      <c r="DR6" s="63">
        <v>369</v>
      </c>
      <c r="DS6" s="63">
        <v>368.02</v>
      </c>
      <c r="DT6" s="63">
        <v>367.04</v>
      </c>
      <c r="DU6" s="63">
        <v>366.07</v>
      </c>
      <c r="DV6" s="63">
        <v>365.09</v>
      </c>
      <c r="DW6" s="63">
        <v>364.12</v>
      </c>
      <c r="DX6" s="63">
        <v>363.14</v>
      </c>
      <c r="DY6" s="63">
        <v>362.17</v>
      </c>
      <c r="DZ6" s="63">
        <v>361.19</v>
      </c>
      <c r="EA6" s="63">
        <v>360.22</v>
      </c>
      <c r="EB6" s="63">
        <v>359.25</v>
      </c>
      <c r="EC6" s="63">
        <v>358.28</v>
      </c>
      <c r="ED6" s="63">
        <v>357.3</v>
      </c>
      <c r="EE6" s="63">
        <v>356.33</v>
      </c>
      <c r="EF6" s="63">
        <v>355.37</v>
      </c>
      <c r="EG6" s="63">
        <v>354.4</v>
      </c>
      <c r="EH6" s="63">
        <v>353.44</v>
      </c>
      <c r="EI6" s="63">
        <v>352.47</v>
      </c>
      <c r="EJ6" s="63">
        <v>351.51</v>
      </c>
      <c r="EK6" s="63">
        <v>350.54</v>
      </c>
      <c r="EL6" s="63">
        <v>349.58</v>
      </c>
      <c r="EM6" s="63">
        <v>348.62</v>
      </c>
      <c r="EN6" s="63">
        <v>347.65</v>
      </c>
      <c r="EO6" s="63">
        <v>346.69</v>
      </c>
      <c r="EP6" s="63">
        <v>345.73</v>
      </c>
      <c r="EQ6" s="63">
        <v>344.77</v>
      </c>
      <c r="ER6" s="63">
        <v>343.81</v>
      </c>
      <c r="ES6" s="63">
        <v>342.86</v>
      </c>
      <c r="ET6" s="63">
        <v>341.9</v>
      </c>
      <c r="EU6" s="63">
        <v>340.94</v>
      </c>
      <c r="EV6" s="63">
        <v>339.99</v>
      </c>
      <c r="EW6" s="63">
        <v>339.03</v>
      </c>
      <c r="EX6" s="63">
        <v>338.08</v>
      </c>
      <c r="EY6" s="63">
        <v>337.13</v>
      </c>
      <c r="EZ6" s="63">
        <v>336.17</v>
      </c>
      <c r="FA6" s="63">
        <v>335.22</v>
      </c>
      <c r="FB6" s="63">
        <v>334.27</v>
      </c>
      <c r="FC6" s="63">
        <v>333.32</v>
      </c>
      <c r="FD6" s="63">
        <v>332.37</v>
      </c>
      <c r="FE6" s="63">
        <v>331.42</v>
      </c>
      <c r="FF6" s="63">
        <v>330.47</v>
      </c>
      <c r="FG6" s="63">
        <v>329.52</v>
      </c>
      <c r="FH6" s="63">
        <v>328.58</v>
      </c>
      <c r="FI6" s="63">
        <v>327.63</v>
      </c>
      <c r="FJ6" s="63">
        <v>326.68</v>
      </c>
      <c r="FK6" s="63">
        <v>325.74</v>
      </c>
      <c r="FL6" s="63">
        <v>324.79000000000002</v>
      </c>
      <c r="FM6" s="63">
        <v>323.85000000000002</v>
      </c>
      <c r="FN6" s="63">
        <v>322.91000000000003</v>
      </c>
      <c r="FO6" s="63">
        <v>321.97000000000003</v>
      </c>
      <c r="FP6" s="63">
        <v>321.02999999999997</v>
      </c>
      <c r="FQ6" s="63">
        <v>320.08999999999997</v>
      </c>
      <c r="FR6" s="63">
        <v>319.14999999999998</v>
      </c>
      <c r="FS6" s="63">
        <v>318.20999999999998</v>
      </c>
      <c r="FT6" s="63">
        <v>317.26</v>
      </c>
      <c r="FU6" s="63">
        <v>316.32</v>
      </c>
      <c r="FV6" s="63">
        <v>315.39999999999998</v>
      </c>
      <c r="FW6" s="63">
        <v>314.45999999999998</v>
      </c>
      <c r="FX6" s="63">
        <v>313.52999999999997</v>
      </c>
      <c r="FY6" s="63">
        <v>312.58999999999997</v>
      </c>
      <c r="FZ6" s="63">
        <v>311.66000000000003</v>
      </c>
      <c r="GA6" s="63">
        <v>310.73</v>
      </c>
      <c r="GB6" s="63">
        <v>309.79000000000002</v>
      </c>
      <c r="GC6" s="63">
        <v>308.87</v>
      </c>
      <c r="GD6" s="63">
        <v>307.94</v>
      </c>
      <c r="GE6" s="63">
        <v>307.01</v>
      </c>
      <c r="GF6" s="63">
        <v>306.07</v>
      </c>
      <c r="GG6" s="63">
        <v>305.16000000000003</v>
      </c>
      <c r="GH6" s="63">
        <v>304.23</v>
      </c>
      <c r="GI6" s="63">
        <v>303.31</v>
      </c>
      <c r="GJ6" s="63">
        <v>302.38</v>
      </c>
      <c r="GK6" s="63">
        <v>301.45999999999998</v>
      </c>
      <c r="GL6" s="63">
        <v>300.54000000000002</v>
      </c>
      <c r="GM6" s="63">
        <v>299.62</v>
      </c>
      <c r="GN6" s="63">
        <v>298.7</v>
      </c>
      <c r="GO6" s="63">
        <v>297.79000000000002</v>
      </c>
      <c r="GP6" s="63">
        <v>296.87</v>
      </c>
      <c r="GQ6" s="63">
        <v>295.95</v>
      </c>
      <c r="GR6" s="63">
        <v>295.04000000000002</v>
      </c>
      <c r="GS6" s="63">
        <v>294.13</v>
      </c>
      <c r="GT6" s="63">
        <v>293.22000000000003</v>
      </c>
      <c r="GU6" s="63">
        <v>292.31</v>
      </c>
      <c r="GV6" s="63">
        <v>291.39999999999998</v>
      </c>
      <c r="GW6" s="63">
        <v>290.49</v>
      </c>
      <c r="GX6" s="63">
        <v>289.57</v>
      </c>
      <c r="GY6" s="63">
        <v>288.67</v>
      </c>
      <c r="GZ6" s="63">
        <v>287.76</v>
      </c>
      <c r="HA6" s="63">
        <v>286.87</v>
      </c>
      <c r="HB6" s="63">
        <v>285.95999999999998</v>
      </c>
      <c r="HC6" s="63">
        <v>285.06</v>
      </c>
      <c r="HD6" s="63">
        <v>284.16000000000003</v>
      </c>
      <c r="HE6" s="63">
        <v>283.26</v>
      </c>
      <c r="HF6" s="63">
        <v>282.35000000000002</v>
      </c>
      <c r="HG6" s="63">
        <v>281.47000000000003</v>
      </c>
      <c r="HH6" s="63">
        <v>280.57</v>
      </c>
      <c r="HI6" s="63">
        <v>279.68</v>
      </c>
      <c r="HJ6" s="63">
        <v>278.79000000000002</v>
      </c>
      <c r="HK6" s="63">
        <v>277.89999999999998</v>
      </c>
      <c r="HL6" s="63">
        <v>277.01</v>
      </c>
      <c r="HM6" s="63">
        <v>276.12</v>
      </c>
      <c r="HN6" s="63">
        <v>275.23</v>
      </c>
      <c r="HO6" s="63">
        <v>274.35000000000002</v>
      </c>
      <c r="HP6" s="63">
        <v>273.45999999999998</v>
      </c>
      <c r="HQ6" s="63">
        <v>272.57</v>
      </c>
      <c r="HR6" s="63">
        <v>271.7</v>
      </c>
      <c r="HS6" s="63">
        <v>270.82</v>
      </c>
      <c r="HT6" s="63">
        <v>269.94</v>
      </c>
      <c r="HU6" s="63">
        <v>269.06</v>
      </c>
      <c r="HV6" s="63">
        <v>268.18</v>
      </c>
      <c r="HW6" s="63">
        <v>267.31</v>
      </c>
      <c r="HX6" s="63">
        <v>266.43</v>
      </c>
      <c r="HY6" s="63">
        <v>265.56</v>
      </c>
      <c r="HZ6" s="63">
        <v>264.69</v>
      </c>
      <c r="IA6" s="63">
        <v>263.82</v>
      </c>
      <c r="IB6" s="63">
        <v>262.95</v>
      </c>
      <c r="IC6" s="63">
        <v>262.07</v>
      </c>
      <c r="ID6" s="63">
        <v>261.20999999999998</v>
      </c>
      <c r="IE6" s="63">
        <v>260.33999999999997</v>
      </c>
      <c r="IF6" s="63">
        <v>259.48</v>
      </c>
      <c r="IG6" s="63">
        <v>258.60000000000002</v>
      </c>
      <c r="IH6" s="63">
        <v>257.75</v>
      </c>
      <c r="II6" s="63">
        <v>256.89</v>
      </c>
      <c r="IJ6" s="63">
        <v>256.02999999999997</v>
      </c>
      <c r="IK6" s="63">
        <v>255.17</v>
      </c>
      <c r="IL6" s="63">
        <v>254.31</v>
      </c>
      <c r="IM6" s="63">
        <v>253.45</v>
      </c>
      <c r="IN6" s="63">
        <v>252.6</v>
      </c>
      <c r="IO6" s="63">
        <v>251.74</v>
      </c>
      <c r="IP6" s="63">
        <v>250.89</v>
      </c>
      <c r="IQ6" s="63">
        <v>250.04</v>
      </c>
      <c r="IR6" s="63">
        <v>249.19</v>
      </c>
      <c r="IS6" s="63">
        <v>248.34</v>
      </c>
      <c r="IT6" s="63">
        <v>247.49</v>
      </c>
      <c r="IU6" s="63">
        <v>246.64</v>
      </c>
      <c r="IV6" s="63">
        <v>245.8</v>
      </c>
      <c r="IW6" s="63">
        <v>244.96</v>
      </c>
      <c r="IX6" s="63">
        <v>244.12</v>
      </c>
      <c r="IY6" s="63">
        <v>243.28</v>
      </c>
      <c r="IZ6" s="63">
        <v>242.44</v>
      </c>
      <c r="JA6" s="63">
        <v>241.6</v>
      </c>
      <c r="JB6" s="63">
        <v>240.76</v>
      </c>
      <c r="JC6" s="63">
        <v>239.93</v>
      </c>
      <c r="JD6" s="63">
        <v>239.09</v>
      </c>
      <c r="JE6" s="63">
        <v>238.26</v>
      </c>
      <c r="JF6" s="63">
        <v>237.43</v>
      </c>
      <c r="JG6" s="63">
        <v>236.6</v>
      </c>
      <c r="JH6" s="63">
        <v>235.77</v>
      </c>
      <c r="JI6" s="63">
        <v>234.94</v>
      </c>
      <c r="JJ6" s="63">
        <v>234.12</v>
      </c>
      <c r="JK6" s="63">
        <v>233.29</v>
      </c>
      <c r="JL6" s="63">
        <v>232.46</v>
      </c>
      <c r="JM6" s="63">
        <v>231.64</v>
      </c>
      <c r="JN6" s="63">
        <v>230.82</v>
      </c>
      <c r="JO6" s="63">
        <v>230</v>
      </c>
      <c r="JP6" s="63">
        <v>229.18</v>
      </c>
      <c r="JQ6" s="63">
        <v>228.36</v>
      </c>
      <c r="JR6" s="63">
        <v>227.54</v>
      </c>
      <c r="JS6" s="63">
        <v>226.72</v>
      </c>
      <c r="JT6" s="63">
        <v>225.91</v>
      </c>
      <c r="JU6" s="63">
        <v>225.09</v>
      </c>
      <c r="JV6" s="63">
        <v>224.28</v>
      </c>
      <c r="JW6" s="63">
        <v>223.47</v>
      </c>
      <c r="JX6" s="63">
        <v>222.65</v>
      </c>
      <c r="JY6" s="63">
        <v>221.84</v>
      </c>
      <c r="JZ6" s="63">
        <v>221.04</v>
      </c>
      <c r="KA6" s="63">
        <v>220.23</v>
      </c>
      <c r="KB6" s="63">
        <v>219.42</v>
      </c>
      <c r="KC6" s="63">
        <v>218.61</v>
      </c>
      <c r="KD6" s="63">
        <v>217.81</v>
      </c>
      <c r="KE6" s="63">
        <v>217</v>
      </c>
      <c r="KF6" s="63">
        <v>216.2</v>
      </c>
      <c r="KG6" s="63">
        <v>215.4</v>
      </c>
      <c r="KH6" s="63">
        <v>214.6</v>
      </c>
      <c r="KI6" s="63">
        <v>213.8</v>
      </c>
      <c r="KJ6" s="63">
        <v>213</v>
      </c>
      <c r="KK6" s="63">
        <v>212.21</v>
      </c>
      <c r="KL6" s="63">
        <v>211.41</v>
      </c>
      <c r="KM6" s="63">
        <v>210.62</v>
      </c>
      <c r="KN6" s="63">
        <v>209.82</v>
      </c>
      <c r="KO6" s="63">
        <v>209.03</v>
      </c>
      <c r="KP6" s="63">
        <v>208.24</v>
      </c>
      <c r="KQ6" s="63">
        <v>207.46</v>
      </c>
      <c r="KR6" s="63">
        <v>206.63000000000002</v>
      </c>
      <c r="KS6" s="63">
        <v>205.88000000000002</v>
      </c>
      <c r="KT6" s="63">
        <v>205.13000000000002</v>
      </c>
      <c r="KU6" s="63">
        <v>204.38000000000002</v>
      </c>
      <c r="KV6" s="63">
        <v>203.63000000000002</v>
      </c>
      <c r="KW6" s="63">
        <v>202.88000000000002</v>
      </c>
      <c r="KX6" s="63">
        <v>202.13000000000002</v>
      </c>
      <c r="KY6" s="63">
        <v>201.38000000000002</v>
      </c>
      <c r="KZ6" s="63">
        <v>200.63000000000002</v>
      </c>
      <c r="LA6" s="63">
        <v>199.88000000000002</v>
      </c>
      <c r="LB6" s="63">
        <v>199.13000000000002</v>
      </c>
      <c r="LC6" s="63">
        <v>198.38000000000002</v>
      </c>
      <c r="LD6" s="63">
        <v>197.63000000000002</v>
      </c>
      <c r="LE6" s="63">
        <v>196.88000000000002</v>
      </c>
      <c r="LF6" s="63">
        <v>196.13000000000002</v>
      </c>
      <c r="LG6" s="63">
        <v>195.38000000000002</v>
      </c>
      <c r="LH6" s="63">
        <v>194.63000000000002</v>
      </c>
      <c r="LI6" s="63">
        <v>193.88000000000002</v>
      </c>
      <c r="LJ6" s="63">
        <v>193.13000000000002</v>
      </c>
      <c r="LK6" s="63">
        <v>192.38000000000002</v>
      </c>
      <c r="LL6" s="63">
        <v>191.63000000000002</v>
      </c>
      <c r="LM6" s="63">
        <v>190.88000000000002</v>
      </c>
      <c r="LN6" s="63">
        <v>190.13000000000002</v>
      </c>
      <c r="LO6" s="63">
        <v>189.38000000000002</v>
      </c>
      <c r="LP6" s="63">
        <v>188.63000000000002</v>
      </c>
      <c r="LQ6" s="63">
        <v>187.88000000000002</v>
      </c>
      <c r="LR6" s="63">
        <v>187.13000000000002</v>
      </c>
      <c r="LS6" s="63">
        <v>186.38000000000002</v>
      </c>
      <c r="LT6" s="63">
        <v>185.63000000000002</v>
      </c>
      <c r="LU6" s="63">
        <v>184.88000000000002</v>
      </c>
      <c r="LV6" s="63">
        <v>184.13000000000002</v>
      </c>
      <c r="LW6" s="63">
        <v>183.38000000000002</v>
      </c>
      <c r="LX6" s="63">
        <v>182.63000000000002</v>
      </c>
      <c r="LY6" s="63">
        <v>181.88000000000002</v>
      </c>
      <c r="LZ6" s="63">
        <v>181.13000000000002</v>
      </c>
      <c r="MA6" s="63">
        <v>180.38000000000002</v>
      </c>
      <c r="MB6" s="63">
        <v>179.63000000000002</v>
      </c>
      <c r="MC6" s="63">
        <v>178.88000000000002</v>
      </c>
      <c r="MD6" s="63">
        <v>178.13000000000002</v>
      </c>
      <c r="ME6" s="63">
        <v>177.38000000000002</v>
      </c>
      <c r="MF6" s="63">
        <v>176.63000000000002</v>
      </c>
      <c r="MG6" s="63">
        <v>175.88000000000002</v>
      </c>
      <c r="MH6" s="63">
        <v>175.13000000000002</v>
      </c>
      <c r="MI6" s="63">
        <v>174.38000000000002</v>
      </c>
      <c r="MJ6" s="63">
        <v>173.63000000000002</v>
      </c>
      <c r="MK6" s="63">
        <v>172.88000000000002</v>
      </c>
      <c r="ML6" s="63">
        <v>172.13000000000002</v>
      </c>
      <c r="MM6" s="63">
        <v>171.38000000000002</v>
      </c>
      <c r="MN6" s="63">
        <v>170.63000000000002</v>
      </c>
      <c r="MO6" s="63">
        <v>169.88000000000002</v>
      </c>
      <c r="MP6" s="63">
        <v>169.13000000000002</v>
      </c>
      <c r="MQ6" s="63">
        <v>168.38000000000002</v>
      </c>
      <c r="MR6" s="63">
        <v>167.63000000000002</v>
      </c>
      <c r="MS6" s="63">
        <v>166.88000000000002</v>
      </c>
      <c r="MT6" s="63">
        <v>166.13000000000002</v>
      </c>
      <c r="MU6" s="63">
        <v>165.38000000000002</v>
      </c>
      <c r="MV6" s="63">
        <v>164.63000000000002</v>
      </c>
      <c r="MW6" s="63">
        <v>163.88000000000002</v>
      </c>
      <c r="MX6" s="63">
        <v>163.13000000000002</v>
      </c>
      <c r="MY6" s="63">
        <v>162.38000000000002</v>
      </c>
    </row>
    <row r="7" spans="1:376" ht="15.75" x14ac:dyDescent="0.25">
      <c r="A7" s="60" t="s">
        <v>7</v>
      </c>
      <c r="B7" s="65">
        <v>2017</v>
      </c>
      <c r="C7" s="63">
        <v>488.95</v>
      </c>
      <c r="D7" s="63">
        <v>487.93</v>
      </c>
      <c r="E7" s="63">
        <v>486.91</v>
      </c>
      <c r="F7" s="63">
        <v>485.9</v>
      </c>
      <c r="G7" s="63">
        <v>484.88</v>
      </c>
      <c r="H7" s="63">
        <v>483.86</v>
      </c>
      <c r="I7" s="63">
        <v>482.85</v>
      </c>
      <c r="J7" s="63">
        <v>481.83</v>
      </c>
      <c r="K7" s="63">
        <v>480.81</v>
      </c>
      <c r="L7" s="63">
        <v>479.8</v>
      </c>
      <c r="M7" s="63">
        <v>478.78</v>
      </c>
      <c r="N7" s="63">
        <v>477.76</v>
      </c>
      <c r="O7" s="63">
        <v>476.75</v>
      </c>
      <c r="P7" s="63">
        <v>475.73</v>
      </c>
      <c r="Q7" s="63">
        <v>474.72</v>
      </c>
      <c r="R7" s="63">
        <v>473.7</v>
      </c>
      <c r="S7" s="63">
        <v>472.69</v>
      </c>
      <c r="T7" s="63">
        <v>471.67</v>
      </c>
      <c r="U7" s="63">
        <v>470.66</v>
      </c>
      <c r="V7" s="63">
        <v>469.64</v>
      </c>
      <c r="W7" s="63">
        <v>468.63</v>
      </c>
      <c r="X7" s="63">
        <v>467.62</v>
      </c>
      <c r="Y7" s="63">
        <v>466.6</v>
      </c>
      <c r="Z7" s="63">
        <v>465.59</v>
      </c>
      <c r="AA7" s="63">
        <v>464.57</v>
      </c>
      <c r="AB7" s="63">
        <v>463.56</v>
      </c>
      <c r="AC7" s="63">
        <v>462.55</v>
      </c>
      <c r="AD7" s="63">
        <v>461.53</v>
      </c>
      <c r="AE7" s="63">
        <v>460.52</v>
      </c>
      <c r="AF7" s="63">
        <v>459.51</v>
      </c>
      <c r="AG7" s="63">
        <v>458.5</v>
      </c>
      <c r="AH7" s="63">
        <v>457.48</v>
      </c>
      <c r="AI7" s="63">
        <v>456.47</v>
      </c>
      <c r="AJ7" s="63">
        <v>455.46</v>
      </c>
      <c r="AK7" s="63">
        <v>454.45</v>
      </c>
      <c r="AL7" s="63">
        <v>453.43</v>
      </c>
      <c r="AM7" s="63">
        <v>452.42</v>
      </c>
      <c r="AN7" s="63">
        <v>451.41</v>
      </c>
      <c r="AO7" s="63">
        <v>450.4</v>
      </c>
      <c r="AP7" s="63">
        <v>449.39</v>
      </c>
      <c r="AQ7" s="63">
        <v>448.38</v>
      </c>
      <c r="AR7" s="63">
        <v>447.37</v>
      </c>
      <c r="AS7" s="63">
        <v>446.36</v>
      </c>
      <c r="AT7" s="63">
        <v>445.35</v>
      </c>
      <c r="AU7" s="63">
        <v>444.34</v>
      </c>
      <c r="AV7" s="63">
        <v>443.33</v>
      </c>
      <c r="AW7" s="63">
        <v>442.32</v>
      </c>
      <c r="AX7" s="63">
        <v>441.31</v>
      </c>
      <c r="AY7" s="63">
        <v>440.3</v>
      </c>
      <c r="AZ7" s="63">
        <v>439.29</v>
      </c>
      <c r="BA7" s="63">
        <v>438.28</v>
      </c>
      <c r="BB7" s="63">
        <v>437.27</v>
      </c>
      <c r="BC7" s="63">
        <v>436.26</v>
      </c>
      <c r="BD7" s="63">
        <v>435.26</v>
      </c>
      <c r="BE7" s="63">
        <v>434.25</v>
      </c>
      <c r="BF7" s="63">
        <v>433.24</v>
      </c>
      <c r="BG7" s="63">
        <v>432.23</v>
      </c>
      <c r="BH7" s="63">
        <v>431.23</v>
      </c>
      <c r="BI7" s="63">
        <v>430.22</v>
      </c>
      <c r="BJ7" s="63">
        <v>429.21</v>
      </c>
      <c r="BK7" s="63">
        <v>428.21</v>
      </c>
      <c r="BL7" s="63">
        <v>427.2</v>
      </c>
      <c r="BM7" s="63">
        <v>426.2</v>
      </c>
      <c r="BN7" s="63">
        <v>425.19</v>
      </c>
      <c r="BO7" s="63">
        <v>424.19</v>
      </c>
      <c r="BP7" s="63">
        <v>423.18</v>
      </c>
      <c r="BQ7" s="63">
        <v>422.18</v>
      </c>
      <c r="BR7" s="63">
        <v>421.17</v>
      </c>
      <c r="BS7" s="63">
        <v>420.17</v>
      </c>
      <c r="BT7" s="63">
        <v>419.16</v>
      </c>
      <c r="BU7" s="63">
        <v>418.16</v>
      </c>
      <c r="BV7" s="63">
        <v>417.16</v>
      </c>
      <c r="BW7" s="63">
        <v>416.15</v>
      </c>
      <c r="BX7" s="63">
        <v>415.15</v>
      </c>
      <c r="BY7" s="63">
        <v>414.15</v>
      </c>
      <c r="BZ7" s="63">
        <v>413.15</v>
      </c>
      <c r="CA7" s="63">
        <v>412.15</v>
      </c>
      <c r="CB7" s="63">
        <v>411.15</v>
      </c>
      <c r="CC7" s="63">
        <v>410.15</v>
      </c>
      <c r="CD7" s="63">
        <v>409.15</v>
      </c>
      <c r="CE7" s="63">
        <v>408.15</v>
      </c>
      <c r="CF7" s="63">
        <v>407.16</v>
      </c>
      <c r="CG7" s="63">
        <v>406.16</v>
      </c>
      <c r="CH7" s="63">
        <v>405.16</v>
      </c>
      <c r="CI7" s="63">
        <v>404.16</v>
      </c>
      <c r="CJ7" s="63">
        <v>403.16</v>
      </c>
      <c r="CK7" s="63">
        <v>402.17</v>
      </c>
      <c r="CL7" s="63">
        <v>401.17</v>
      </c>
      <c r="CM7" s="63">
        <v>400.18</v>
      </c>
      <c r="CN7" s="63">
        <v>399.18</v>
      </c>
      <c r="CO7" s="63">
        <v>398.19</v>
      </c>
      <c r="CP7" s="63">
        <v>397.2</v>
      </c>
      <c r="CQ7" s="63">
        <v>396.2</v>
      </c>
      <c r="CR7" s="63">
        <v>395.21</v>
      </c>
      <c r="CS7" s="63">
        <v>394.21</v>
      </c>
      <c r="CT7" s="63">
        <v>393.22</v>
      </c>
      <c r="CU7" s="63">
        <v>392.23</v>
      </c>
      <c r="CV7" s="63">
        <v>391.24</v>
      </c>
      <c r="CW7" s="63">
        <v>390.25</v>
      </c>
      <c r="CX7" s="63">
        <v>389.26</v>
      </c>
      <c r="CY7" s="63">
        <v>388.27</v>
      </c>
      <c r="CZ7" s="63">
        <v>387.28</v>
      </c>
      <c r="DA7" s="63">
        <v>386.29</v>
      </c>
      <c r="DB7" s="63">
        <v>385.3</v>
      </c>
      <c r="DC7" s="63">
        <v>384.31</v>
      </c>
      <c r="DD7" s="63">
        <v>383.32</v>
      </c>
      <c r="DE7" s="63">
        <v>382.34</v>
      </c>
      <c r="DF7" s="63">
        <v>381.35</v>
      </c>
      <c r="DG7" s="63">
        <v>380.36</v>
      </c>
      <c r="DH7" s="63">
        <v>379.38</v>
      </c>
      <c r="DI7" s="63">
        <v>378.39</v>
      </c>
      <c r="DJ7" s="63">
        <v>377.41</v>
      </c>
      <c r="DK7" s="63">
        <v>376.43</v>
      </c>
      <c r="DL7" s="63">
        <v>375.44</v>
      </c>
      <c r="DM7" s="63">
        <v>374.46</v>
      </c>
      <c r="DN7" s="63">
        <v>373.48</v>
      </c>
      <c r="DO7" s="63">
        <v>372.5</v>
      </c>
      <c r="DP7" s="63">
        <v>371.52</v>
      </c>
      <c r="DQ7" s="63">
        <v>370.54</v>
      </c>
      <c r="DR7" s="63">
        <v>369.55</v>
      </c>
      <c r="DS7" s="63">
        <v>368.57</v>
      </c>
      <c r="DT7" s="63">
        <v>367.6</v>
      </c>
      <c r="DU7" s="63">
        <v>366.62</v>
      </c>
      <c r="DV7" s="63">
        <v>365.64</v>
      </c>
      <c r="DW7" s="63">
        <v>364.67</v>
      </c>
      <c r="DX7" s="63">
        <v>363.69</v>
      </c>
      <c r="DY7" s="63">
        <v>362.72</v>
      </c>
      <c r="DZ7" s="63">
        <v>361.75</v>
      </c>
      <c r="EA7" s="63">
        <v>360.77</v>
      </c>
      <c r="EB7" s="63">
        <v>359.8</v>
      </c>
      <c r="EC7" s="63">
        <v>358.83</v>
      </c>
      <c r="ED7" s="63">
        <v>357.86</v>
      </c>
      <c r="EE7" s="63">
        <v>356.89</v>
      </c>
      <c r="EF7" s="63">
        <v>355.92</v>
      </c>
      <c r="EG7" s="63">
        <v>354.95</v>
      </c>
      <c r="EH7" s="63">
        <v>353.99</v>
      </c>
      <c r="EI7" s="63">
        <v>353.02</v>
      </c>
      <c r="EJ7" s="63">
        <v>352.06</v>
      </c>
      <c r="EK7" s="63">
        <v>351.09</v>
      </c>
      <c r="EL7" s="63">
        <v>350.13</v>
      </c>
      <c r="EM7" s="63">
        <v>349.17</v>
      </c>
      <c r="EN7" s="63">
        <v>348.2</v>
      </c>
      <c r="EO7" s="63">
        <v>347.24</v>
      </c>
      <c r="EP7" s="63">
        <v>346.28</v>
      </c>
      <c r="EQ7" s="63">
        <v>345.32</v>
      </c>
      <c r="ER7" s="63">
        <v>344.36</v>
      </c>
      <c r="ES7" s="63">
        <v>343.4</v>
      </c>
      <c r="ET7" s="63">
        <v>342.45</v>
      </c>
      <c r="EU7" s="63">
        <v>341.49</v>
      </c>
      <c r="EV7" s="63">
        <v>340.54</v>
      </c>
      <c r="EW7" s="63">
        <v>339.58</v>
      </c>
      <c r="EX7" s="63">
        <v>338.63</v>
      </c>
      <c r="EY7" s="63">
        <v>337.67</v>
      </c>
      <c r="EZ7" s="63">
        <v>336.72</v>
      </c>
      <c r="FA7" s="63">
        <v>335.77</v>
      </c>
      <c r="FB7" s="63">
        <v>334.81</v>
      </c>
      <c r="FC7" s="63">
        <v>333.86</v>
      </c>
      <c r="FD7" s="63">
        <v>332.91</v>
      </c>
      <c r="FE7" s="63">
        <v>331.96</v>
      </c>
      <c r="FF7" s="63">
        <v>331.01</v>
      </c>
      <c r="FG7" s="63">
        <v>330.07</v>
      </c>
      <c r="FH7" s="63">
        <v>329.12</v>
      </c>
      <c r="FI7" s="63">
        <v>328.17</v>
      </c>
      <c r="FJ7" s="63">
        <v>327.23</v>
      </c>
      <c r="FK7" s="63">
        <v>326.27999999999997</v>
      </c>
      <c r="FL7" s="63">
        <v>325.33999999999997</v>
      </c>
      <c r="FM7" s="63">
        <v>324.39</v>
      </c>
      <c r="FN7" s="63">
        <v>323.45</v>
      </c>
      <c r="FO7" s="63">
        <v>322.51</v>
      </c>
      <c r="FP7" s="63">
        <v>321.57</v>
      </c>
      <c r="FQ7" s="63">
        <v>320.63</v>
      </c>
      <c r="FR7" s="63">
        <v>319.69</v>
      </c>
      <c r="FS7" s="63">
        <v>318.75</v>
      </c>
      <c r="FT7" s="63">
        <v>317.81</v>
      </c>
      <c r="FU7" s="63">
        <v>316.87</v>
      </c>
      <c r="FV7" s="63">
        <v>315.94</v>
      </c>
      <c r="FW7" s="63">
        <v>315</v>
      </c>
      <c r="FX7" s="63">
        <v>314.07</v>
      </c>
      <c r="FY7" s="63">
        <v>313.13</v>
      </c>
      <c r="FZ7" s="63">
        <v>312.2</v>
      </c>
      <c r="GA7" s="63">
        <v>311.26</v>
      </c>
      <c r="GB7" s="63">
        <v>310.32</v>
      </c>
      <c r="GC7" s="63">
        <v>309.39999999999998</v>
      </c>
      <c r="GD7" s="63">
        <v>308.48</v>
      </c>
      <c r="GE7" s="63">
        <v>307.54000000000002</v>
      </c>
      <c r="GF7" s="63">
        <v>306.62</v>
      </c>
      <c r="GG7" s="63">
        <v>305.69</v>
      </c>
      <c r="GH7" s="63">
        <v>304.76</v>
      </c>
      <c r="GI7" s="63">
        <v>303.83999999999997</v>
      </c>
      <c r="GJ7" s="63">
        <v>302.92</v>
      </c>
      <c r="GK7" s="63">
        <v>302</v>
      </c>
      <c r="GL7" s="63">
        <v>301.07</v>
      </c>
      <c r="GM7" s="63">
        <v>300.16000000000003</v>
      </c>
      <c r="GN7" s="63">
        <v>299.24</v>
      </c>
      <c r="GO7" s="63">
        <v>298.32</v>
      </c>
      <c r="GP7" s="63">
        <v>297.39999999999998</v>
      </c>
      <c r="GQ7" s="63">
        <v>296.49</v>
      </c>
      <c r="GR7" s="63">
        <v>295.57</v>
      </c>
      <c r="GS7" s="63">
        <v>294.66000000000003</v>
      </c>
      <c r="GT7" s="63">
        <v>293.75</v>
      </c>
      <c r="GU7" s="63">
        <v>292.83999999999997</v>
      </c>
      <c r="GV7" s="63">
        <v>291.93</v>
      </c>
      <c r="GW7" s="63">
        <v>291.01</v>
      </c>
      <c r="GX7" s="63">
        <v>290.10000000000002</v>
      </c>
      <c r="GY7" s="63">
        <v>289.2</v>
      </c>
      <c r="GZ7" s="63">
        <v>288.29000000000002</v>
      </c>
      <c r="HA7" s="63">
        <v>287.39999999999998</v>
      </c>
      <c r="HB7" s="63">
        <v>286.49</v>
      </c>
      <c r="HC7" s="63">
        <v>285.58999999999997</v>
      </c>
      <c r="HD7" s="63">
        <v>284.69</v>
      </c>
      <c r="HE7" s="63">
        <v>283.79000000000002</v>
      </c>
      <c r="HF7" s="63">
        <v>282.89</v>
      </c>
      <c r="HG7" s="63">
        <v>282</v>
      </c>
      <c r="HH7" s="63">
        <v>281.10000000000002</v>
      </c>
      <c r="HI7" s="63">
        <v>280.20999999999998</v>
      </c>
      <c r="HJ7" s="63">
        <v>279.31</v>
      </c>
      <c r="HK7" s="63">
        <v>278.42</v>
      </c>
      <c r="HL7" s="63">
        <v>277.52999999999997</v>
      </c>
      <c r="HM7" s="63">
        <v>276.64</v>
      </c>
      <c r="HN7" s="63">
        <v>275.76</v>
      </c>
      <c r="HO7" s="63">
        <v>274.87</v>
      </c>
      <c r="HP7" s="63">
        <v>273.99</v>
      </c>
      <c r="HQ7" s="63">
        <v>273.10000000000002</v>
      </c>
      <c r="HR7" s="63">
        <v>272.22000000000003</v>
      </c>
      <c r="HS7" s="63">
        <v>271.33999999999997</v>
      </c>
      <c r="HT7" s="63">
        <v>270.45999999999998</v>
      </c>
      <c r="HU7" s="63">
        <v>269.57</v>
      </c>
      <c r="HV7" s="63">
        <v>268.7</v>
      </c>
      <c r="HW7" s="63">
        <v>267.82</v>
      </c>
      <c r="HX7" s="63">
        <v>266.95</v>
      </c>
      <c r="HY7" s="63">
        <v>266.07</v>
      </c>
      <c r="HZ7" s="63">
        <v>265.20999999999998</v>
      </c>
      <c r="IA7" s="63">
        <v>264.32</v>
      </c>
      <c r="IB7" s="63">
        <v>263.45999999999998</v>
      </c>
      <c r="IC7" s="63">
        <v>262.60000000000002</v>
      </c>
      <c r="ID7" s="63">
        <v>261.73</v>
      </c>
      <c r="IE7" s="63">
        <v>260.85000000000002</v>
      </c>
      <c r="IF7" s="63">
        <v>259.99</v>
      </c>
      <c r="IG7" s="63">
        <v>259.13</v>
      </c>
      <c r="IH7" s="63">
        <v>258.26</v>
      </c>
      <c r="II7" s="63">
        <v>257.39999999999998</v>
      </c>
      <c r="IJ7" s="63">
        <v>256.54000000000002</v>
      </c>
      <c r="IK7" s="63">
        <v>255.68</v>
      </c>
      <c r="IL7" s="63">
        <v>254.82</v>
      </c>
      <c r="IM7" s="63">
        <v>253.97</v>
      </c>
      <c r="IN7" s="63">
        <v>253.11</v>
      </c>
      <c r="IO7" s="63">
        <v>252.25</v>
      </c>
      <c r="IP7" s="63">
        <v>251.4</v>
      </c>
      <c r="IQ7" s="63">
        <v>250.55</v>
      </c>
      <c r="IR7" s="63">
        <v>249.7</v>
      </c>
      <c r="IS7" s="63">
        <v>248.85</v>
      </c>
      <c r="IT7" s="63">
        <v>248</v>
      </c>
      <c r="IU7" s="63">
        <v>247.15</v>
      </c>
      <c r="IV7" s="63">
        <v>246.31</v>
      </c>
      <c r="IW7" s="63">
        <v>245.47</v>
      </c>
      <c r="IX7" s="63">
        <v>244.62</v>
      </c>
      <c r="IY7" s="63">
        <v>243.78</v>
      </c>
      <c r="IZ7" s="63">
        <v>242.94</v>
      </c>
      <c r="JA7" s="63">
        <v>242.11</v>
      </c>
      <c r="JB7" s="63">
        <v>241.27</v>
      </c>
      <c r="JC7" s="63">
        <v>240.43</v>
      </c>
      <c r="JD7" s="63">
        <v>239.6</v>
      </c>
      <c r="JE7" s="63">
        <v>238.77</v>
      </c>
      <c r="JF7" s="63">
        <v>237.93</v>
      </c>
      <c r="JG7" s="63">
        <v>237.1</v>
      </c>
      <c r="JH7" s="63">
        <v>236.27</v>
      </c>
      <c r="JI7" s="63">
        <v>235.44</v>
      </c>
      <c r="JJ7" s="63">
        <v>234.62</v>
      </c>
      <c r="JK7" s="63">
        <v>233.79</v>
      </c>
      <c r="JL7" s="63">
        <v>232.96</v>
      </c>
      <c r="JM7" s="63">
        <v>232.14</v>
      </c>
      <c r="JN7" s="63">
        <v>231.32</v>
      </c>
      <c r="JO7" s="63">
        <v>230.5</v>
      </c>
      <c r="JP7" s="63">
        <v>229.67</v>
      </c>
      <c r="JQ7" s="63">
        <v>228.85</v>
      </c>
      <c r="JR7" s="63">
        <v>228.03</v>
      </c>
      <c r="JS7" s="63">
        <v>227.22</v>
      </c>
      <c r="JT7" s="63">
        <v>226.4</v>
      </c>
      <c r="JU7" s="63">
        <v>225.59</v>
      </c>
      <c r="JV7" s="63">
        <v>224.77</v>
      </c>
      <c r="JW7" s="63">
        <v>223.96</v>
      </c>
      <c r="JX7" s="63">
        <v>223.15</v>
      </c>
      <c r="JY7" s="63">
        <v>222.34</v>
      </c>
      <c r="JZ7" s="63">
        <v>221.53</v>
      </c>
      <c r="KA7" s="63">
        <v>220.72</v>
      </c>
      <c r="KB7" s="63">
        <v>219.91</v>
      </c>
      <c r="KC7" s="63">
        <v>219.1</v>
      </c>
      <c r="KD7" s="63">
        <v>218.3</v>
      </c>
      <c r="KE7" s="63">
        <v>217.49</v>
      </c>
      <c r="KF7" s="63">
        <v>216.69</v>
      </c>
      <c r="KG7" s="63">
        <v>215.89</v>
      </c>
      <c r="KH7" s="63">
        <v>215.09</v>
      </c>
      <c r="KI7" s="63">
        <v>214.29</v>
      </c>
      <c r="KJ7" s="63">
        <v>213.49</v>
      </c>
      <c r="KK7" s="63">
        <v>212.69</v>
      </c>
      <c r="KL7" s="63">
        <v>211.9</v>
      </c>
      <c r="KM7" s="63">
        <v>211.1</v>
      </c>
      <c r="KN7" s="63">
        <v>210.31</v>
      </c>
      <c r="KO7" s="63">
        <v>209.52</v>
      </c>
      <c r="KP7" s="63">
        <v>208.73</v>
      </c>
      <c r="KQ7" s="63">
        <v>207.94</v>
      </c>
      <c r="KR7" s="63">
        <v>207.09000000000003</v>
      </c>
      <c r="KS7" s="63">
        <v>206.34000000000003</v>
      </c>
      <c r="KT7" s="63">
        <v>205.59000000000003</v>
      </c>
      <c r="KU7" s="63">
        <v>204.84000000000003</v>
      </c>
      <c r="KV7" s="63">
        <v>204.09000000000003</v>
      </c>
      <c r="KW7" s="63">
        <v>203.34000000000003</v>
      </c>
      <c r="KX7" s="63">
        <v>202.59000000000003</v>
      </c>
      <c r="KY7" s="63">
        <v>201.84000000000003</v>
      </c>
      <c r="KZ7" s="63">
        <v>201.09000000000003</v>
      </c>
      <c r="LA7" s="63">
        <v>200.34000000000003</v>
      </c>
      <c r="LB7" s="63">
        <v>199.59000000000003</v>
      </c>
      <c r="LC7" s="63">
        <v>198.84000000000003</v>
      </c>
      <c r="LD7" s="63">
        <v>198.09000000000003</v>
      </c>
      <c r="LE7" s="63">
        <v>197.34000000000003</v>
      </c>
      <c r="LF7" s="63">
        <v>196.59000000000003</v>
      </c>
      <c r="LG7" s="63">
        <v>195.84000000000003</v>
      </c>
      <c r="LH7" s="63">
        <v>195.09000000000003</v>
      </c>
      <c r="LI7" s="63">
        <v>194.34000000000003</v>
      </c>
      <c r="LJ7" s="63">
        <v>193.59000000000003</v>
      </c>
      <c r="LK7" s="63">
        <v>192.84000000000003</v>
      </c>
      <c r="LL7" s="63">
        <v>192.09000000000003</v>
      </c>
      <c r="LM7" s="63">
        <v>191.34000000000003</v>
      </c>
      <c r="LN7" s="63">
        <v>190.59000000000003</v>
      </c>
      <c r="LO7" s="63">
        <v>189.84000000000003</v>
      </c>
      <c r="LP7" s="63">
        <v>189.09000000000003</v>
      </c>
      <c r="LQ7" s="63">
        <v>188.34000000000003</v>
      </c>
      <c r="LR7" s="63">
        <v>187.59000000000003</v>
      </c>
      <c r="LS7" s="63">
        <v>186.84000000000003</v>
      </c>
      <c r="LT7" s="63">
        <v>186.09000000000003</v>
      </c>
      <c r="LU7" s="63">
        <v>185.34000000000003</v>
      </c>
      <c r="LV7" s="63">
        <v>184.59000000000003</v>
      </c>
      <c r="LW7" s="63">
        <v>183.84000000000003</v>
      </c>
      <c r="LX7" s="63">
        <v>183.09000000000003</v>
      </c>
      <c r="LY7" s="63">
        <v>182.34000000000003</v>
      </c>
      <c r="LZ7" s="63">
        <v>181.59000000000003</v>
      </c>
      <c r="MA7" s="63">
        <v>180.84000000000003</v>
      </c>
      <c r="MB7" s="63">
        <v>180.09000000000003</v>
      </c>
      <c r="MC7" s="63">
        <v>179.34000000000003</v>
      </c>
      <c r="MD7" s="63">
        <v>178.59000000000003</v>
      </c>
      <c r="ME7" s="63">
        <v>177.84000000000003</v>
      </c>
      <c r="MF7" s="63">
        <v>177.09000000000003</v>
      </c>
      <c r="MG7" s="63">
        <v>176.34000000000003</v>
      </c>
      <c r="MH7" s="63">
        <v>175.59000000000003</v>
      </c>
      <c r="MI7" s="63">
        <v>174.84000000000003</v>
      </c>
      <c r="MJ7" s="63">
        <v>174.09000000000003</v>
      </c>
      <c r="MK7" s="63">
        <v>173.34000000000003</v>
      </c>
      <c r="ML7" s="63">
        <v>172.59000000000003</v>
      </c>
      <c r="MM7" s="63">
        <v>171.84000000000003</v>
      </c>
      <c r="MN7" s="63">
        <v>171.09000000000003</v>
      </c>
      <c r="MO7" s="63">
        <v>170.34000000000003</v>
      </c>
      <c r="MP7" s="63">
        <v>169.59000000000003</v>
      </c>
      <c r="MQ7" s="63">
        <v>168.84000000000003</v>
      </c>
      <c r="MR7" s="63">
        <v>168.09000000000003</v>
      </c>
      <c r="MS7" s="63">
        <v>167.34000000000003</v>
      </c>
      <c r="MT7" s="63">
        <v>166.59000000000003</v>
      </c>
      <c r="MU7" s="63">
        <v>165.84000000000003</v>
      </c>
      <c r="MV7" s="63">
        <v>165.09000000000003</v>
      </c>
      <c r="MW7" s="63">
        <v>164.34000000000003</v>
      </c>
      <c r="MX7" s="63">
        <v>163.59000000000003</v>
      </c>
      <c r="MY7" s="63">
        <v>162.84000000000003</v>
      </c>
    </row>
    <row r="8" spans="1:376" ht="15.75" x14ac:dyDescent="0.25">
      <c r="A8" s="60" t="s">
        <v>7</v>
      </c>
      <c r="B8" s="65">
        <v>2018</v>
      </c>
      <c r="C8" s="63">
        <v>489.56</v>
      </c>
      <c r="D8" s="63">
        <v>488.54</v>
      </c>
      <c r="E8" s="63">
        <v>487.53</v>
      </c>
      <c r="F8" s="63">
        <v>486.51</v>
      </c>
      <c r="G8" s="63">
        <v>485.49</v>
      </c>
      <c r="H8" s="63">
        <v>484.48</v>
      </c>
      <c r="I8" s="63">
        <v>483.46</v>
      </c>
      <c r="J8" s="63">
        <v>482.44</v>
      </c>
      <c r="K8" s="63">
        <v>481.42</v>
      </c>
      <c r="L8" s="63">
        <v>480.41</v>
      </c>
      <c r="M8" s="63">
        <v>479.39</v>
      </c>
      <c r="N8" s="63">
        <v>478.38</v>
      </c>
      <c r="O8" s="63">
        <v>477.36</v>
      </c>
      <c r="P8" s="63">
        <v>476.34</v>
      </c>
      <c r="Q8" s="63">
        <v>475.33</v>
      </c>
      <c r="R8" s="63">
        <v>474.31</v>
      </c>
      <c r="S8" s="63">
        <v>473.3</v>
      </c>
      <c r="T8" s="63">
        <v>472.28</v>
      </c>
      <c r="U8" s="63">
        <v>471.27</v>
      </c>
      <c r="V8" s="63">
        <v>470.25</v>
      </c>
      <c r="W8" s="63">
        <v>469.24</v>
      </c>
      <c r="X8" s="63">
        <v>468.22</v>
      </c>
      <c r="Y8" s="63">
        <v>467.21</v>
      </c>
      <c r="Z8" s="63">
        <v>466.19</v>
      </c>
      <c r="AA8" s="63">
        <v>465.18</v>
      </c>
      <c r="AB8" s="63">
        <v>464.17</v>
      </c>
      <c r="AC8" s="63">
        <v>463.15</v>
      </c>
      <c r="AD8" s="63">
        <v>462.14</v>
      </c>
      <c r="AE8" s="63">
        <v>461.12</v>
      </c>
      <c r="AF8" s="63">
        <v>460.11</v>
      </c>
      <c r="AG8" s="63">
        <v>459.1</v>
      </c>
      <c r="AH8" s="63">
        <v>458.09</v>
      </c>
      <c r="AI8" s="63">
        <v>457.07</v>
      </c>
      <c r="AJ8" s="63">
        <v>456.06</v>
      </c>
      <c r="AK8" s="63">
        <v>455.05</v>
      </c>
      <c r="AL8" s="63">
        <v>454.03</v>
      </c>
      <c r="AM8" s="63">
        <v>453.02</v>
      </c>
      <c r="AN8" s="63">
        <v>452.01</v>
      </c>
      <c r="AO8" s="63">
        <v>451</v>
      </c>
      <c r="AP8" s="63">
        <v>449.99</v>
      </c>
      <c r="AQ8" s="63">
        <v>448.98</v>
      </c>
      <c r="AR8" s="63">
        <v>447.96</v>
      </c>
      <c r="AS8" s="63">
        <v>446.95</v>
      </c>
      <c r="AT8" s="63">
        <v>445.94</v>
      </c>
      <c r="AU8" s="63">
        <v>444.93</v>
      </c>
      <c r="AV8" s="63">
        <v>443.92</v>
      </c>
      <c r="AW8" s="63">
        <v>442.91</v>
      </c>
      <c r="AX8" s="63">
        <v>441.9</v>
      </c>
      <c r="AY8" s="63">
        <v>440.89</v>
      </c>
      <c r="AZ8" s="63">
        <v>439.88</v>
      </c>
      <c r="BA8" s="63">
        <v>438.87</v>
      </c>
      <c r="BB8" s="63">
        <v>437.87</v>
      </c>
      <c r="BC8" s="63">
        <v>436.86</v>
      </c>
      <c r="BD8" s="63">
        <v>435.85</v>
      </c>
      <c r="BE8" s="63">
        <v>434.84</v>
      </c>
      <c r="BF8" s="63">
        <v>433.83</v>
      </c>
      <c r="BG8" s="63">
        <v>432.82</v>
      </c>
      <c r="BH8" s="63">
        <v>431.82</v>
      </c>
      <c r="BI8" s="63">
        <v>430.81</v>
      </c>
      <c r="BJ8" s="63">
        <v>429.8</v>
      </c>
      <c r="BK8" s="63">
        <v>428.79</v>
      </c>
      <c r="BL8" s="63">
        <v>427.79</v>
      </c>
      <c r="BM8" s="63">
        <v>426.78</v>
      </c>
      <c r="BN8" s="63">
        <v>425.78</v>
      </c>
      <c r="BO8" s="63">
        <v>424.77</v>
      </c>
      <c r="BP8" s="63">
        <v>423.77</v>
      </c>
      <c r="BQ8" s="63">
        <v>422.76</v>
      </c>
      <c r="BR8" s="63">
        <v>421.76</v>
      </c>
      <c r="BS8" s="63">
        <v>420.75</v>
      </c>
      <c r="BT8" s="63">
        <v>419.75</v>
      </c>
      <c r="BU8" s="63">
        <v>418.74</v>
      </c>
      <c r="BV8" s="63">
        <v>417.74</v>
      </c>
      <c r="BW8" s="63">
        <v>416.73</v>
      </c>
      <c r="BX8" s="63">
        <v>415.73</v>
      </c>
      <c r="BY8" s="63">
        <v>414.73</v>
      </c>
      <c r="BZ8" s="63">
        <v>413.73</v>
      </c>
      <c r="CA8" s="63">
        <v>412.73</v>
      </c>
      <c r="CB8" s="63">
        <v>411.73</v>
      </c>
      <c r="CC8" s="63">
        <v>410.73</v>
      </c>
      <c r="CD8" s="63">
        <v>409.73</v>
      </c>
      <c r="CE8" s="63">
        <v>408.73</v>
      </c>
      <c r="CF8" s="63">
        <v>407.73</v>
      </c>
      <c r="CG8" s="63">
        <v>406.73</v>
      </c>
      <c r="CH8" s="63">
        <v>405.73</v>
      </c>
      <c r="CI8" s="63">
        <v>404.73</v>
      </c>
      <c r="CJ8" s="63">
        <v>403.74</v>
      </c>
      <c r="CK8" s="63">
        <v>402.74</v>
      </c>
      <c r="CL8" s="63">
        <v>401.74</v>
      </c>
      <c r="CM8" s="63">
        <v>400.75</v>
      </c>
      <c r="CN8" s="63">
        <v>399.75</v>
      </c>
      <c r="CO8" s="63">
        <v>398.76</v>
      </c>
      <c r="CP8" s="63">
        <v>397.76</v>
      </c>
      <c r="CQ8" s="63">
        <v>396.77</v>
      </c>
      <c r="CR8" s="63">
        <v>395.78</v>
      </c>
      <c r="CS8" s="63">
        <v>394.78</v>
      </c>
      <c r="CT8" s="63">
        <v>393.79</v>
      </c>
      <c r="CU8" s="63">
        <v>392.79</v>
      </c>
      <c r="CV8" s="63">
        <v>391.8</v>
      </c>
      <c r="CW8" s="63">
        <v>390.81</v>
      </c>
      <c r="CX8" s="63">
        <v>389.82</v>
      </c>
      <c r="CY8" s="63">
        <v>388.83</v>
      </c>
      <c r="CZ8" s="63">
        <v>387.84</v>
      </c>
      <c r="DA8" s="63">
        <v>386.85</v>
      </c>
      <c r="DB8" s="63">
        <v>385.86</v>
      </c>
      <c r="DC8" s="63">
        <v>384.88</v>
      </c>
      <c r="DD8" s="63">
        <v>383.89</v>
      </c>
      <c r="DE8" s="63">
        <v>382.9</v>
      </c>
      <c r="DF8" s="63">
        <v>381.91</v>
      </c>
      <c r="DG8" s="63">
        <v>380.92</v>
      </c>
      <c r="DH8" s="63">
        <v>379.94</v>
      </c>
      <c r="DI8" s="63">
        <v>378.95</v>
      </c>
      <c r="DJ8" s="63">
        <v>377.97</v>
      </c>
      <c r="DK8" s="63">
        <v>376.99</v>
      </c>
      <c r="DL8" s="63">
        <v>376</v>
      </c>
      <c r="DM8" s="63">
        <v>375.02</v>
      </c>
      <c r="DN8" s="63">
        <v>374.04</v>
      </c>
      <c r="DO8" s="63">
        <v>373.05</v>
      </c>
      <c r="DP8" s="63">
        <v>372.07</v>
      </c>
      <c r="DQ8" s="63">
        <v>371.09</v>
      </c>
      <c r="DR8" s="63">
        <v>370.11</v>
      </c>
      <c r="DS8" s="63">
        <v>369.13</v>
      </c>
      <c r="DT8" s="63">
        <v>368.15</v>
      </c>
      <c r="DU8" s="63">
        <v>367.17</v>
      </c>
      <c r="DV8" s="63">
        <v>366.2</v>
      </c>
      <c r="DW8" s="63">
        <v>365.22</v>
      </c>
      <c r="DX8" s="63">
        <v>364.25</v>
      </c>
      <c r="DY8" s="63">
        <v>363.27</v>
      </c>
      <c r="DZ8" s="63">
        <v>362.3</v>
      </c>
      <c r="EA8" s="63">
        <v>361.32</v>
      </c>
      <c r="EB8" s="63">
        <v>360.35</v>
      </c>
      <c r="EC8" s="63">
        <v>359.38</v>
      </c>
      <c r="ED8" s="63">
        <v>358.41</v>
      </c>
      <c r="EE8" s="63">
        <v>357.44</v>
      </c>
      <c r="EF8" s="63">
        <v>356.47</v>
      </c>
      <c r="EG8" s="63">
        <v>355.5</v>
      </c>
      <c r="EH8" s="63">
        <v>354.53</v>
      </c>
      <c r="EI8" s="63">
        <v>353.57</v>
      </c>
      <c r="EJ8" s="63">
        <v>352.6</v>
      </c>
      <c r="EK8" s="63">
        <v>351.64</v>
      </c>
      <c r="EL8" s="63">
        <v>350.68</v>
      </c>
      <c r="EM8" s="63">
        <v>349.71</v>
      </c>
      <c r="EN8" s="63">
        <v>348.75</v>
      </c>
      <c r="EO8" s="63">
        <v>347.79</v>
      </c>
      <c r="EP8" s="63">
        <v>346.83</v>
      </c>
      <c r="EQ8" s="63">
        <v>345.87</v>
      </c>
      <c r="ER8" s="63">
        <v>344.91</v>
      </c>
      <c r="ES8" s="63">
        <v>343.95</v>
      </c>
      <c r="ET8" s="63">
        <v>342.99</v>
      </c>
      <c r="EU8" s="63">
        <v>342.04</v>
      </c>
      <c r="EV8" s="63">
        <v>341.08</v>
      </c>
      <c r="EW8" s="63">
        <v>340.13</v>
      </c>
      <c r="EX8" s="63">
        <v>339.17</v>
      </c>
      <c r="EY8" s="63">
        <v>338.22</v>
      </c>
      <c r="EZ8" s="63">
        <v>337.26</v>
      </c>
      <c r="FA8" s="63">
        <v>336.31</v>
      </c>
      <c r="FB8" s="63">
        <v>335.36</v>
      </c>
      <c r="FC8" s="63">
        <v>334.41</v>
      </c>
      <c r="FD8" s="63">
        <v>333.46</v>
      </c>
      <c r="FE8" s="63">
        <v>332.51</v>
      </c>
      <c r="FF8" s="63">
        <v>331.56</v>
      </c>
      <c r="FG8" s="63">
        <v>330.61</v>
      </c>
      <c r="FH8" s="63">
        <v>329.66</v>
      </c>
      <c r="FI8" s="63">
        <v>328.72</v>
      </c>
      <c r="FJ8" s="63">
        <v>327.77</v>
      </c>
      <c r="FK8" s="63">
        <v>326.82</v>
      </c>
      <c r="FL8" s="63">
        <v>325.88</v>
      </c>
      <c r="FM8" s="63">
        <v>324.93</v>
      </c>
      <c r="FN8" s="63">
        <v>323.99</v>
      </c>
      <c r="FO8" s="63">
        <v>323.04000000000002</v>
      </c>
      <c r="FP8" s="63">
        <v>322.10000000000002</v>
      </c>
      <c r="FQ8" s="63">
        <v>321.17</v>
      </c>
      <c r="FR8" s="63">
        <v>320.23</v>
      </c>
      <c r="FS8" s="63">
        <v>319.29000000000002</v>
      </c>
      <c r="FT8" s="63">
        <v>318.35000000000002</v>
      </c>
      <c r="FU8" s="63">
        <v>317.41000000000003</v>
      </c>
      <c r="FV8" s="63">
        <v>316.48</v>
      </c>
      <c r="FW8" s="63">
        <v>315.54000000000002</v>
      </c>
      <c r="FX8" s="63">
        <v>314.60000000000002</v>
      </c>
      <c r="FY8" s="63">
        <v>313.67</v>
      </c>
      <c r="FZ8" s="63">
        <v>312.74</v>
      </c>
      <c r="GA8" s="63">
        <v>311.79000000000002</v>
      </c>
      <c r="GB8" s="63">
        <v>310.87</v>
      </c>
      <c r="GC8" s="63">
        <v>309.94</v>
      </c>
      <c r="GD8" s="63">
        <v>309.01</v>
      </c>
      <c r="GE8" s="63">
        <v>308.07</v>
      </c>
      <c r="GF8" s="63">
        <v>307.16000000000003</v>
      </c>
      <c r="GG8" s="63">
        <v>306.23</v>
      </c>
      <c r="GH8" s="63">
        <v>305.29000000000002</v>
      </c>
      <c r="GI8" s="63">
        <v>304.38</v>
      </c>
      <c r="GJ8" s="63">
        <v>303.45</v>
      </c>
      <c r="GK8" s="63">
        <v>302.52999999999997</v>
      </c>
      <c r="GL8" s="63">
        <v>301.60000000000002</v>
      </c>
      <c r="GM8" s="63">
        <v>300.69</v>
      </c>
      <c r="GN8" s="63">
        <v>299.76</v>
      </c>
      <c r="GO8" s="63">
        <v>298.85000000000002</v>
      </c>
      <c r="GP8" s="63">
        <v>297.94</v>
      </c>
      <c r="GQ8" s="63">
        <v>297.01</v>
      </c>
      <c r="GR8" s="63">
        <v>296.10000000000002</v>
      </c>
      <c r="GS8" s="63">
        <v>295.19</v>
      </c>
      <c r="GT8" s="63">
        <v>294.27999999999997</v>
      </c>
      <c r="GU8" s="63">
        <v>293.37</v>
      </c>
      <c r="GV8" s="63">
        <v>292.45999999999998</v>
      </c>
      <c r="GW8" s="63">
        <v>291.54000000000002</v>
      </c>
      <c r="GX8" s="63">
        <v>290.64</v>
      </c>
      <c r="GY8" s="63">
        <v>289.73</v>
      </c>
      <c r="GZ8" s="63">
        <v>288.82</v>
      </c>
      <c r="HA8" s="63">
        <v>287.92</v>
      </c>
      <c r="HB8" s="63">
        <v>287.01</v>
      </c>
      <c r="HC8" s="63">
        <v>286.12</v>
      </c>
      <c r="HD8" s="63">
        <v>285.22000000000003</v>
      </c>
      <c r="HE8" s="63">
        <v>284.32</v>
      </c>
      <c r="HF8" s="63">
        <v>283.42</v>
      </c>
      <c r="HG8" s="63">
        <v>282.51</v>
      </c>
      <c r="HH8" s="63">
        <v>281.63</v>
      </c>
      <c r="HI8" s="63">
        <v>280.73</v>
      </c>
      <c r="HJ8" s="63">
        <v>279.83999999999997</v>
      </c>
      <c r="HK8" s="63">
        <v>278.95</v>
      </c>
      <c r="HL8" s="63">
        <v>278.06</v>
      </c>
      <c r="HM8" s="63">
        <v>277.17</v>
      </c>
      <c r="HN8" s="63">
        <v>276.27999999999997</v>
      </c>
      <c r="HO8" s="63">
        <v>275.39</v>
      </c>
      <c r="HP8" s="63">
        <v>274.51</v>
      </c>
      <c r="HQ8" s="63">
        <v>273.63</v>
      </c>
      <c r="HR8" s="63">
        <v>272.74</v>
      </c>
      <c r="HS8" s="63">
        <v>271.85000000000002</v>
      </c>
      <c r="HT8" s="63">
        <v>270.98</v>
      </c>
      <c r="HU8" s="63">
        <v>270.10000000000002</v>
      </c>
      <c r="HV8" s="63">
        <v>269.22000000000003</v>
      </c>
      <c r="HW8" s="63">
        <v>268.35000000000002</v>
      </c>
      <c r="HX8" s="63">
        <v>267.47000000000003</v>
      </c>
      <c r="HY8" s="63">
        <v>266.60000000000002</v>
      </c>
      <c r="HZ8" s="63">
        <v>265.73</v>
      </c>
      <c r="IA8" s="63">
        <v>264.85000000000002</v>
      </c>
      <c r="IB8" s="63">
        <v>263.98</v>
      </c>
      <c r="IC8" s="63">
        <v>263.10000000000002</v>
      </c>
      <c r="ID8" s="63">
        <v>262.24</v>
      </c>
      <c r="IE8" s="63">
        <v>261.38</v>
      </c>
      <c r="IF8" s="63">
        <v>260.51</v>
      </c>
      <c r="IG8" s="63">
        <v>259.64</v>
      </c>
      <c r="IH8" s="63">
        <v>258.77999999999997</v>
      </c>
      <c r="II8" s="63">
        <v>257.92</v>
      </c>
      <c r="IJ8" s="63">
        <v>257.06</v>
      </c>
      <c r="IK8" s="63">
        <v>256.19</v>
      </c>
      <c r="IL8" s="63">
        <v>255.34</v>
      </c>
      <c r="IM8" s="63">
        <v>254.48</v>
      </c>
      <c r="IN8" s="63">
        <v>253.62</v>
      </c>
      <c r="IO8" s="63">
        <v>252.77</v>
      </c>
      <c r="IP8" s="63">
        <v>251.91</v>
      </c>
      <c r="IQ8" s="63">
        <v>251.06</v>
      </c>
      <c r="IR8" s="63">
        <v>250.21</v>
      </c>
      <c r="IS8" s="63">
        <v>249.36</v>
      </c>
      <c r="IT8" s="63">
        <v>248.51</v>
      </c>
      <c r="IU8" s="63">
        <v>247.66</v>
      </c>
      <c r="IV8" s="63">
        <v>246.82</v>
      </c>
      <c r="IW8" s="63">
        <v>245.97</v>
      </c>
      <c r="IX8" s="63">
        <v>245.13</v>
      </c>
      <c r="IY8" s="63">
        <v>244.29</v>
      </c>
      <c r="IZ8" s="63">
        <v>243.45</v>
      </c>
      <c r="JA8" s="63">
        <v>242.61</v>
      </c>
      <c r="JB8" s="63">
        <v>241.77</v>
      </c>
      <c r="JC8" s="63">
        <v>240.94</v>
      </c>
      <c r="JD8" s="63">
        <v>240.1</v>
      </c>
      <c r="JE8" s="63">
        <v>239.27</v>
      </c>
      <c r="JF8" s="63">
        <v>238.44</v>
      </c>
      <c r="JG8" s="63">
        <v>237.6</v>
      </c>
      <c r="JH8" s="63">
        <v>236.77</v>
      </c>
      <c r="JI8" s="63">
        <v>235.95</v>
      </c>
      <c r="JJ8" s="63">
        <v>235.12</v>
      </c>
      <c r="JK8" s="63">
        <v>234.29</v>
      </c>
      <c r="JL8" s="63">
        <v>233.46</v>
      </c>
      <c r="JM8" s="63">
        <v>232.64</v>
      </c>
      <c r="JN8" s="63">
        <v>231.82</v>
      </c>
      <c r="JO8" s="63">
        <v>230.99</v>
      </c>
      <c r="JP8" s="63">
        <v>230.17</v>
      </c>
      <c r="JQ8" s="63">
        <v>229.35</v>
      </c>
      <c r="JR8" s="63">
        <v>228.53</v>
      </c>
      <c r="JS8" s="63">
        <v>227.71</v>
      </c>
      <c r="JT8" s="63">
        <v>226.9</v>
      </c>
      <c r="JU8" s="63">
        <v>226.08</v>
      </c>
      <c r="JV8" s="63">
        <v>225.27</v>
      </c>
      <c r="JW8" s="63">
        <v>224.45</v>
      </c>
      <c r="JX8" s="63">
        <v>223.64</v>
      </c>
      <c r="JY8" s="63">
        <v>222.83</v>
      </c>
      <c r="JZ8" s="63">
        <v>222.02</v>
      </c>
      <c r="KA8" s="63">
        <v>221.21</v>
      </c>
      <c r="KB8" s="63">
        <v>220.4</v>
      </c>
      <c r="KC8" s="63">
        <v>219.59</v>
      </c>
      <c r="KD8" s="63">
        <v>218.79</v>
      </c>
      <c r="KE8" s="63">
        <v>217.98</v>
      </c>
      <c r="KF8" s="63">
        <v>217.18</v>
      </c>
      <c r="KG8" s="63">
        <v>216.38</v>
      </c>
      <c r="KH8" s="63">
        <v>215.57</v>
      </c>
      <c r="KI8" s="63">
        <v>214.77</v>
      </c>
      <c r="KJ8" s="63">
        <v>213.97</v>
      </c>
      <c r="KK8" s="63">
        <v>213.18</v>
      </c>
      <c r="KL8" s="63">
        <v>212.38</v>
      </c>
      <c r="KM8" s="63">
        <v>211.59</v>
      </c>
      <c r="KN8" s="63">
        <v>210.79</v>
      </c>
      <c r="KO8" s="63">
        <v>210</v>
      </c>
      <c r="KP8" s="63">
        <v>209.21</v>
      </c>
      <c r="KQ8" s="63">
        <v>208.42</v>
      </c>
      <c r="KR8" s="63">
        <v>207.55000000000004</v>
      </c>
      <c r="KS8" s="63">
        <v>206.80000000000004</v>
      </c>
      <c r="KT8" s="63">
        <v>206.05000000000004</v>
      </c>
      <c r="KU8" s="63">
        <v>205.30000000000004</v>
      </c>
      <c r="KV8" s="63">
        <v>204.55000000000004</v>
      </c>
      <c r="KW8" s="63">
        <v>203.80000000000004</v>
      </c>
      <c r="KX8" s="63">
        <v>203.05000000000004</v>
      </c>
      <c r="KY8" s="63">
        <v>202.30000000000004</v>
      </c>
      <c r="KZ8" s="63">
        <v>201.55000000000004</v>
      </c>
      <c r="LA8" s="63">
        <v>200.80000000000004</v>
      </c>
      <c r="LB8" s="63">
        <v>200.05000000000004</v>
      </c>
      <c r="LC8" s="63">
        <v>199.30000000000004</v>
      </c>
      <c r="LD8" s="63">
        <v>198.55000000000004</v>
      </c>
      <c r="LE8" s="63">
        <v>197.80000000000004</v>
      </c>
      <c r="LF8" s="63">
        <v>197.05000000000004</v>
      </c>
      <c r="LG8" s="63">
        <v>196.30000000000004</v>
      </c>
      <c r="LH8" s="63">
        <v>195.55000000000004</v>
      </c>
      <c r="LI8" s="63">
        <v>194.80000000000004</v>
      </c>
      <c r="LJ8" s="63">
        <v>194.05000000000004</v>
      </c>
      <c r="LK8" s="63">
        <v>193.30000000000004</v>
      </c>
      <c r="LL8" s="63">
        <v>192.55000000000004</v>
      </c>
      <c r="LM8" s="63">
        <v>191.80000000000004</v>
      </c>
      <c r="LN8" s="63">
        <v>191.05000000000004</v>
      </c>
      <c r="LO8" s="63">
        <v>190.30000000000004</v>
      </c>
      <c r="LP8" s="63">
        <v>189.55000000000004</v>
      </c>
      <c r="LQ8" s="63">
        <v>188.80000000000004</v>
      </c>
      <c r="LR8" s="63">
        <v>188.05000000000004</v>
      </c>
      <c r="LS8" s="63">
        <v>187.30000000000004</v>
      </c>
      <c r="LT8" s="63">
        <v>186.55000000000004</v>
      </c>
      <c r="LU8" s="63">
        <v>185.80000000000004</v>
      </c>
      <c r="LV8" s="63">
        <v>185.05000000000004</v>
      </c>
      <c r="LW8" s="63">
        <v>184.30000000000004</v>
      </c>
      <c r="LX8" s="63">
        <v>183.55000000000004</v>
      </c>
      <c r="LY8" s="63">
        <v>182.80000000000004</v>
      </c>
      <c r="LZ8" s="63">
        <v>182.05000000000004</v>
      </c>
      <c r="MA8" s="63">
        <v>181.30000000000004</v>
      </c>
      <c r="MB8" s="63">
        <v>180.55000000000004</v>
      </c>
      <c r="MC8" s="63">
        <v>179.80000000000004</v>
      </c>
      <c r="MD8" s="63">
        <v>179.05000000000004</v>
      </c>
      <c r="ME8" s="63">
        <v>178.30000000000004</v>
      </c>
      <c r="MF8" s="63">
        <v>177.55000000000004</v>
      </c>
      <c r="MG8" s="63">
        <v>176.80000000000004</v>
      </c>
      <c r="MH8" s="63">
        <v>176.05000000000004</v>
      </c>
      <c r="MI8" s="63">
        <v>175.30000000000004</v>
      </c>
      <c r="MJ8" s="63">
        <v>174.55000000000004</v>
      </c>
      <c r="MK8" s="63">
        <v>173.80000000000004</v>
      </c>
      <c r="ML8" s="63">
        <v>173.05000000000004</v>
      </c>
      <c r="MM8" s="63">
        <v>172.30000000000004</v>
      </c>
      <c r="MN8" s="63">
        <v>171.55000000000004</v>
      </c>
      <c r="MO8" s="63">
        <v>170.80000000000004</v>
      </c>
      <c r="MP8" s="63">
        <v>170.05000000000004</v>
      </c>
      <c r="MQ8" s="63">
        <v>169.30000000000004</v>
      </c>
      <c r="MR8" s="63">
        <v>168.55000000000004</v>
      </c>
      <c r="MS8" s="63">
        <v>167.80000000000004</v>
      </c>
      <c r="MT8" s="63">
        <v>167.05000000000004</v>
      </c>
      <c r="MU8" s="63">
        <v>166.30000000000004</v>
      </c>
      <c r="MV8" s="63">
        <v>165.55000000000004</v>
      </c>
      <c r="MW8" s="63">
        <v>164.80000000000004</v>
      </c>
      <c r="MX8" s="63">
        <v>164.05000000000004</v>
      </c>
      <c r="MY8" s="63">
        <v>163.30000000000004</v>
      </c>
    </row>
    <row r="9" spans="1:376" ht="15.75" x14ac:dyDescent="0.25">
      <c r="A9" s="60" t="s">
        <v>7</v>
      </c>
      <c r="B9" s="65">
        <v>2019</v>
      </c>
      <c r="C9" s="63">
        <v>490.17</v>
      </c>
      <c r="D9" s="63">
        <v>489.16</v>
      </c>
      <c r="E9" s="63">
        <v>488.14</v>
      </c>
      <c r="F9" s="63">
        <v>487.12</v>
      </c>
      <c r="G9" s="63">
        <v>486.1</v>
      </c>
      <c r="H9" s="63">
        <v>485.09</v>
      </c>
      <c r="I9" s="63">
        <v>484.07</v>
      </c>
      <c r="J9" s="63">
        <v>483.05</v>
      </c>
      <c r="K9" s="63">
        <v>482.03</v>
      </c>
      <c r="L9" s="63">
        <v>481.02</v>
      </c>
      <c r="M9" s="63">
        <v>480</v>
      </c>
      <c r="N9" s="63">
        <v>478.98</v>
      </c>
      <c r="O9" s="63">
        <v>477.97</v>
      </c>
      <c r="P9" s="63">
        <v>476.95</v>
      </c>
      <c r="Q9" s="63">
        <v>475.94</v>
      </c>
      <c r="R9" s="63">
        <v>474.92</v>
      </c>
      <c r="S9" s="63">
        <v>473.9</v>
      </c>
      <c r="T9" s="63">
        <v>472.89</v>
      </c>
      <c r="U9" s="63">
        <v>471.87</v>
      </c>
      <c r="V9" s="63">
        <v>470.86</v>
      </c>
      <c r="W9" s="63">
        <v>469.84</v>
      </c>
      <c r="X9" s="63">
        <v>468.83</v>
      </c>
      <c r="Y9" s="63">
        <v>467.81</v>
      </c>
      <c r="Z9" s="63">
        <v>466.8</v>
      </c>
      <c r="AA9" s="63">
        <v>465.78</v>
      </c>
      <c r="AB9" s="63">
        <v>464.77</v>
      </c>
      <c r="AC9" s="63">
        <v>463.75</v>
      </c>
      <c r="AD9" s="63">
        <v>462.74</v>
      </c>
      <c r="AE9" s="63">
        <v>461.73</v>
      </c>
      <c r="AF9" s="63">
        <v>460.71</v>
      </c>
      <c r="AG9" s="63">
        <v>459.7</v>
      </c>
      <c r="AH9" s="63">
        <v>458.69</v>
      </c>
      <c r="AI9" s="63">
        <v>457.67</v>
      </c>
      <c r="AJ9" s="63">
        <v>456.66</v>
      </c>
      <c r="AK9" s="63">
        <v>455.65</v>
      </c>
      <c r="AL9" s="63">
        <v>454.63</v>
      </c>
      <c r="AM9" s="63">
        <v>453.62</v>
      </c>
      <c r="AN9" s="63">
        <v>452.61</v>
      </c>
      <c r="AO9" s="63">
        <v>451.6</v>
      </c>
      <c r="AP9" s="63">
        <v>450.58</v>
      </c>
      <c r="AQ9" s="63">
        <v>449.57</v>
      </c>
      <c r="AR9" s="63">
        <v>448.56</v>
      </c>
      <c r="AS9" s="63">
        <v>447.55</v>
      </c>
      <c r="AT9" s="63">
        <v>446.54</v>
      </c>
      <c r="AU9" s="63">
        <v>445.53</v>
      </c>
      <c r="AV9" s="63">
        <v>444.52</v>
      </c>
      <c r="AW9" s="63">
        <v>443.5</v>
      </c>
      <c r="AX9" s="63">
        <v>442.49</v>
      </c>
      <c r="AY9" s="63">
        <v>441.48</v>
      </c>
      <c r="AZ9" s="63">
        <v>440.47</v>
      </c>
      <c r="BA9" s="63">
        <v>439.46</v>
      </c>
      <c r="BB9" s="63">
        <v>438.46</v>
      </c>
      <c r="BC9" s="63">
        <v>437.45</v>
      </c>
      <c r="BD9" s="63">
        <v>436.44</v>
      </c>
      <c r="BE9" s="63">
        <v>435.43</v>
      </c>
      <c r="BF9" s="63">
        <v>434.42</v>
      </c>
      <c r="BG9" s="63">
        <v>433.41</v>
      </c>
      <c r="BH9" s="63">
        <v>432.4</v>
      </c>
      <c r="BI9" s="63">
        <v>431.39</v>
      </c>
      <c r="BJ9" s="63">
        <v>430.39</v>
      </c>
      <c r="BK9" s="63">
        <v>429.38</v>
      </c>
      <c r="BL9" s="63">
        <v>428.37</v>
      </c>
      <c r="BM9" s="63">
        <v>427.37</v>
      </c>
      <c r="BN9" s="63">
        <v>426.36</v>
      </c>
      <c r="BO9" s="63">
        <v>425.35</v>
      </c>
      <c r="BP9" s="63">
        <v>424.35</v>
      </c>
      <c r="BQ9" s="63">
        <v>423.34</v>
      </c>
      <c r="BR9" s="63">
        <v>422.34</v>
      </c>
      <c r="BS9" s="63">
        <v>421.33</v>
      </c>
      <c r="BT9" s="63">
        <v>420.33</v>
      </c>
      <c r="BU9" s="63">
        <v>419.32</v>
      </c>
      <c r="BV9" s="63">
        <v>418.32</v>
      </c>
      <c r="BW9" s="63">
        <v>417.31</v>
      </c>
      <c r="BX9" s="63">
        <v>416.31</v>
      </c>
      <c r="BY9" s="63">
        <v>415.31</v>
      </c>
      <c r="BZ9" s="63">
        <v>414.31</v>
      </c>
      <c r="CA9" s="63">
        <v>413.31</v>
      </c>
      <c r="CB9" s="63">
        <v>412.31</v>
      </c>
      <c r="CC9" s="63">
        <v>411.31</v>
      </c>
      <c r="CD9" s="63">
        <v>410.3</v>
      </c>
      <c r="CE9" s="63">
        <v>409.3</v>
      </c>
      <c r="CF9" s="63">
        <v>408.3</v>
      </c>
      <c r="CG9" s="63">
        <v>407.3</v>
      </c>
      <c r="CH9" s="63">
        <v>406.3</v>
      </c>
      <c r="CI9" s="63">
        <v>405.3</v>
      </c>
      <c r="CJ9" s="63">
        <v>404.31</v>
      </c>
      <c r="CK9" s="63">
        <v>403.31</v>
      </c>
      <c r="CL9" s="63">
        <v>402.32</v>
      </c>
      <c r="CM9" s="63">
        <v>401.32</v>
      </c>
      <c r="CN9" s="63">
        <v>400.32</v>
      </c>
      <c r="CO9" s="63">
        <v>399.33</v>
      </c>
      <c r="CP9" s="63">
        <v>398.33</v>
      </c>
      <c r="CQ9" s="63">
        <v>397.34</v>
      </c>
      <c r="CR9" s="63">
        <v>396.34</v>
      </c>
      <c r="CS9" s="63">
        <v>395.35</v>
      </c>
      <c r="CT9" s="63">
        <v>394.35</v>
      </c>
      <c r="CU9" s="63">
        <v>393.36</v>
      </c>
      <c r="CV9" s="63">
        <v>392.37</v>
      </c>
      <c r="CW9" s="63">
        <v>391.38</v>
      </c>
      <c r="CX9" s="63">
        <v>390.39</v>
      </c>
      <c r="CY9" s="63">
        <v>389.4</v>
      </c>
      <c r="CZ9" s="63">
        <v>388.41</v>
      </c>
      <c r="DA9" s="63">
        <v>387.42</v>
      </c>
      <c r="DB9" s="63">
        <v>386.43</v>
      </c>
      <c r="DC9" s="63">
        <v>385.44</v>
      </c>
      <c r="DD9" s="63">
        <v>384.45</v>
      </c>
      <c r="DE9" s="63">
        <v>383.46</v>
      </c>
      <c r="DF9" s="63">
        <v>382.47</v>
      </c>
      <c r="DG9" s="63">
        <v>381.48</v>
      </c>
      <c r="DH9" s="63">
        <v>380.5</v>
      </c>
      <c r="DI9" s="63">
        <v>379.51</v>
      </c>
      <c r="DJ9" s="63">
        <v>378.53</v>
      </c>
      <c r="DK9" s="63">
        <v>377.54</v>
      </c>
      <c r="DL9" s="63">
        <v>376.56</v>
      </c>
      <c r="DM9" s="63">
        <v>375.58</v>
      </c>
      <c r="DN9" s="63">
        <v>374.59</v>
      </c>
      <c r="DO9" s="63">
        <v>373.61</v>
      </c>
      <c r="DP9" s="63">
        <v>372.63</v>
      </c>
      <c r="DQ9" s="63">
        <v>371.64</v>
      </c>
      <c r="DR9" s="63">
        <v>370.66</v>
      </c>
      <c r="DS9" s="63">
        <v>369.68</v>
      </c>
      <c r="DT9" s="63">
        <v>368.7</v>
      </c>
      <c r="DU9" s="63">
        <v>367.73</v>
      </c>
      <c r="DV9" s="63">
        <v>366.75</v>
      </c>
      <c r="DW9" s="63">
        <v>365.77</v>
      </c>
      <c r="DX9" s="63">
        <v>364.8</v>
      </c>
      <c r="DY9" s="63">
        <v>363.82</v>
      </c>
      <c r="DZ9" s="63">
        <v>362.85</v>
      </c>
      <c r="EA9" s="63">
        <v>361.87</v>
      </c>
      <c r="EB9" s="63">
        <v>360.9</v>
      </c>
      <c r="EC9" s="63">
        <v>359.93</v>
      </c>
      <c r="ED9" s="63">
        <v>358.96</v>
      </c>
      <c r="EE9" s="63">
        <v>357.98</v>
      </c>
      <c r="EF9" s="63">
        <v>357.02</v>
      </c>
      <c r="EG9" s="63">
        <v>356.05</v>
      </c>
      <c r="EH9" s="63">
        <v>355.08</v>
      </c>
      <c r="EI9" s="63">
        <v>354.12</v>
      </c>
      <c r="EJ9" s="63">
        <v>353.15</v>
      </c>
      <c r="EK9" s="63">
        <v>352.19</v>
      </c>
      <c r="EL9" s="63">
        <v>351.22</v>
      </c>
      <c r="EM9" s="63">
        <v>350.26</v>
      </c>
      <c r="EN9" s="63">
        <v>349.3</v>
      </c>
      <c r="EO9" s="63">
        <v>348.33</v>
      </c>
      <c r="EP9" s="63">
        <v>347.37</v>
      </c>
      <c r="EQ9" s="63">
        <v>346.41</v>
      </c>
      <c r="ER9" s="63">
        <v>345.45</v>
      </c>
      <c r="ES9" s="63">
        <v>344.5</v>
      </c>
      <c r="ET9" s="63">
        <v>343.54</v>
      </c>
      <c r="EU9" s="63">
        <v>342.58</v>
      </c>
      <c r="EV9" s="63">
        <v>341.63</v>
      </c>
      <c r="EW9" s="63">
        <v>340.67</v>
      </c>
      <c r="EX9" s="63">
        <v>339.72</v>
      </c>
      <c r="EY9" s="63">
        <v>338.76</v>
      </c>
      <c r="EZ9" s="63">
        <v>337.81</v>
      </c>
      <c r="FA9" s="63">
        <v>336.85</v>
      </c>
      <c r="FB9" s="63">
        <v>335.9</v>
      </c>
      <c r="FC9" s="63">
        <v>334.95</v>
      </c>
      <c r="FD9" s="63">
        <v>334</v>
      </c>
      <c r="FE9" s="63">
        <v>333.05</v>
      </c>
      <c r="FF9" s="63">
        <v>332.1</v>
      </c>
      <c r="FG9" s="63">
        <v>331.15</v>
      </c>
      <c r="FH9" s="63">
        <v>330.2</v>
      </c>
      <c r="FI9" s="63">
        <v>329.26</v>
      </c>
      <c r="FJ9" s="63">
        <v>328.31</v>
      </c>
      <c r="FK9" s="63">
        <v>327.35000000000002</v>
      </c>
      <c r="FL9" s="63">
        <v>326.42</v>
      </c>
      <c r="FM9" s="63">
        <v>325.47000000000003</v>
      </c>
      <c r="FN9" s="63">
        <v>324.52999999999997</v>
      </c>
      <c r="FO9" s="63">
        <v>323.58999999999997</v>
      </c>
      <c r="FP9" s="63">
        <v>322.64999999999998</v>
      </c>
      <c r="FQ9" s="63">
        <v>321.70999999999998</v>
      </c>
      <c r="FR9" s="63">
        <v>320.76</v>
      </c>
      <c r="FS9" s="63">
        <v>319.82</v>
      </c>
      <c r="FT9" s="63">
        <v>318.89</v>
      </c>
      <c r="FU9" s="63">
        <v>317.95</v>
      </c>
      <c r="FV9" s="63">
        <v>317.01</v>
      </c>
      <c r="FW9" s="63">
        <v>316.07</v>
      </c>
      <c r="FX9" s="63">
        <v>315.14</v>
      </c>
      <c r="FY9" s="63">
        <v>314.20999999999998</v>
      </c>
      <c r="FZ9" s="63">
        <v>313.26</v>
      </c>
      <c r="GA9" s="63">
        <v>312.33999999999997</v>
      </c>
      <c r="GB9" s="63">
        <v>311.41000000000003</v>
      </c>
      <c r="GC9" s="63">
        <v>310.48</v>
      </c>
      <c r="GD9" s="63">
        <v>309.54000000000002</v>
      </c>
      <c r="GE9" s="63">
        <v>308.62</v>
      </c>
      <c r="GF9" s="63">
        <v>307.69</v>
      </c>
      <c r="GG9" s="63">
        <v>306.76</v>
      </c>
      <c r="GH9" s="63">
        <v>305.83999999999997</v>
      </c>
      <c r="GI9" s="63">
        <v>304.91000000000003</v>
      </c>
      <c r="GJ9" s="63">
        <v>303.99</v>
      </c>
      <c r="GK9" s="63">
        <v>303.06</v>
      </c>
      <c r="GL9" s="63">
        <v>302.14</v>
      </c>
      <c r="GM9" s="63">
        <v>301.22000000000003</v>
      </c>
      <c r="GN9" s="63">
        <v>300.29000000000002</v>
      </c>
      <c r="GO9" s="63">
        <v>299.38</v>
      </c>
      <c r="GP9" s="63">
        <v>298.47000000000003</v>
      </c>
      <c r="GQ9" s="63">
        <v>297.54000000000002</v>
      </c>
      <c r="GR9" s="63">
        <v>296.64</v>
      </c>
      <c r="GS9" s="63">
        <v>295.72000000000003</v>
      </c>
      <c r="GT9" s="63">
        <v>294.81</v>
      </c>
      <c r="GU9" s="63">
        <v>293.89999999999998</v>
      </c>
      <c r="GV9" s="63">
        <v>292.99</v>
      </c>
      <c r="GW9" s="63">
        <v>292.07</v>
      </c>
      <c r="GX9" s="63">
        <v>291.17</v>
      </c>
      <c r="GY9" s="63">
        <v>290.26</v>
      </c>
      <c r="GZ9" s="63">
        <v>289.35000000000002</v>
      </c>
      <c r="HA9" s="63">
        <v>288.45</v>
      </c>
      <c r="HB9" s="63">
        <v>287.54000000000002</v>
      </c>
      <c r="HC9" s="63">
        <v>286.64999999999998</v>
      </c>
      <c r="HD9" s="63">
        <v>285.75</v>
      </c>
      <c r="HE9" s="63">
        <v>284.83999999999997</v>
      </c>
      <c r="HF9" s="63">
        <v>283.95</v>
      </c>
      <c r="HG9" s="63">
        <v>283.04000000000002</v>
      </c>
      <c r="HH9" s="63">
        <v>282.14999999999998</v>
      </c>
      <c r="HI9" s="63">
        <v>281.26</v>
      </c>
      <c r="HJ9" s="63">
        <v>280.35000000000002</v>
      </c>
      <c r="HK9" s="63">
        <v>279.47000000000003</v>
      </c>
      <c r="HL9" s="63">
        <v>278.57</v>
      </c>
      <c r="HM9" s="63">
        <v>277.69</v>
      </c>
      <c r="HN9" s="63">
        <v>276.79000000000002</v>
      </c>
      <c r="HO9" s="63">
        <v>275.92</v>
      </c>
      <c r="HP9" s="63">
        <v>275.02999999999997</v>
      </c>
      <c r="HQ9" s="63">
        <v>274.14999999999998</v>
      </c>
      <c r="HR9" s="63">
        <v>273.26</v>
      </c>
      <c r="HS9" s="63">
        <v>272.38</v>
      </c>
      <c r="HT9" s="63">
        <v>271.5</v>
      </c>
      <c r="HU9" s="63">
        <v>270.62</v>
      </c>
      <c r="HV9" s="63">
        <v>269.74</v>
      </c>
      <c r="HW9" s="63">
        <v>268.87</v>
      </c>
      <c r="HX9" s="63">
        <v>267.99</v>
      </c>
      <c r="HY9" s="63">
        <v>267.12</v>
      </c>
      <c r="HZ9" s="63">
        <v>266.24</v>
      </c>
      <c r="IA9" s="63">
        <v>265.37</v>
      </c>
      <c r="IB9" s="63">
        <v>264.5</v>
      </c>
      <c r="IC9" s="63">
        <v>263.63</v>
      </c>
      <c r="ID9" s="63">
        <v>262.76</v>
      </c>
      <c r="IE9" s="63">
        <v>261.89</v>
      </c>
      <c r="IF9" s="63">
        <v>261.01</v>
      </c>
      <c r="IG9" s="63">
        <v>260.16000000000003</v>
      </c>
      <c r="IH9" s="63">
        <v>259.29000000000002</v>
      </c>
      <c r="II9" s="63">
        <v>258.43</v>
      </c>
      <c r="IJ9" s="63">
        <v>257.57</v>
      </c>
      <c r="IK9" s="63">
        <v>256.70999999999998</v>
      </c>
      <c r="IL9" s="63">
        <v>255.85</v>
      </c>
      <c r="IM9" s="63">
        <v>254.99</v>
      </c>
      <c r="IN9" s="63">
        <v>254.13</v>
      </c>
      <c r="IO9" s="63">
        <v>253.28</v>
      </c>
      <c r="IP9" s="63">
        <v>252.42</v>
      </c>
      <c r="IQ9" s="63">
        <v>251.57</v>
      </c>
      <c r="IR9" s="63">
        <v>250.72</v>
      </c>
      <c r="IS9" s="63">
        <v>249.87</v>
      </c>
      <c r="IT9" s="63">
        <v>249.02</v>
      </c>
      <c r="IU9" s="63">
        <v>248.17</v>
      </c>
      <c r="IV9" s="63">
        <v>247.32</v>
      </c>
      <c r="IW9" s="63">
        <v>246.48</v>
      </c>
      <c r="IX9" s="63">
        <v>245.64</v>
      </c>
      <c r="IY9" s="63">
        <v>244.8</v>
      </c>
      <c r="IZ9" s="63">
        <v>243.96</v>
      </c>
      <c r="JA9" s="63">
        <v>243.12</v>
      </c>
      <c r="JB9" s="63">
        <v>242.28</v>
      </c>
      <c r="JC9" s="63">
        <v>241.44</v>
      </c>
      <c r="JD9" s="63">
        <v>240.61</v>
      </c>
      <c r="JE9" s="63">
        <v>239.77</v>
      </c>
      <c r="JF9" s="63">
        <v>238.94</v>
      </c>
      <c r="JG9" s="63">
        <v>238.11</v>
      </c>
      <c r="JH9" s="63">
        <v>237.28</v>
      </c>
      <c r="JI9" s="63">
        <v>236.45</v>
      </c>
      <c r="JJ9" s="63">
        <v>235.62</v>
      </c>
      <c r="JK9" s="63">
        <v>234.79</v>
      </c>
      <c r="JL9" s="63">
        <v>233.96</v>
      </c>
      <c r="JM9" s="63">
        <v>233.14</v>
      </c>
      <c r="JN9" s="63">
        <v>232.31</v>
      </c>
      <c r="JO9" s="63">
        <v>231.49</v>
      </c>
      <c r="JP9" s="63">
        <v>230.67</v>
      </c>
      <c r="JQ9" s="63">
        <v>229.85</v>
      </c>
      <c r="JR9" s="63">
        <v>229.03</v>
      </c>
      <c r="JS9" s="63">
        <v>228.21</v>
      </c>
      <c r="JT9" s="63">
        <v>227.39</v>
      </c>
      <c r="JU9" s="63">
        <v>226.57</v>
      </c>
      <c r="JV9" s="63">
        <v>225.76</v>
      </c>
      <c r="JW9" s="63">
        <v>224.95</v>
      </c>
      <c r="JX9" s="63">
        <v>224.13</v>
      </c>
      <c r="JY9" s="63">
        <v>223.32</v>
      </c>
      <c r="JZ9" s="63">
        <v>222.51</v>
      </c>
      <c r="KA9" s="63">
        <v>221.7</v>
      </c>
      <c r="KB9" s="63">
        <v>220.89</v>
      </c>
      <c r="KC9" s="63">
        <v>220.08</v>
      </c>
      <c r="KD9" s="63">
        <v>219.28</v>
      </c>
      <c r="KE9" s="63">
        <v>218.47</v>
      </c>
      <c r="KF9" s="63">
        <v>217.67</v>
      </c>
      <c r="KG9" s="63">
        <v>216.86</v>
      </c>
      <c r="KH9" s="63">
        <v>216.06</v>
      </c>
      <c r="KI9" s="63">
        <v>215.26</v>
      </c>
      <c r="KJ9" s="63">
        <v>214.46</v>
      </c>
      <c r="KK9" s="63">
        <v>213.66</v>
      </c>
      <c r="KL9" s="63">
        <v>212.86</v>
      </c>
      <c r="KM9" s="63">
        <v>212.07</v>
      </c>
      <c r="KN9" s="63">
        <v>211.27</v>
      </c>
      <c r="KO9" s="63">
        <v>210.48</v>
      </c>
      <c r="KP9" s="63">
        <v>209.69</v>
      </c>
      <c r="KQ9" s="63">
        <v>208.9</v>
      </c>
      <c r="KR9" s="63">
        <v>208.01000000000005</v>
      </c>
      <c r="KS9" s="63">
        <v>207.26000000000005</v>
      </c>
      <c r="KT9" s="63">
        <v>206.51000000000005</v>
      </c>
      <c r="KU9" s="63">
        <v>205.76000000000005</v>
      </c>
      <c r="KV9" s="63">
        <v>205.01000000000005</v>
      </c>
      <c r="KW9" s="63">
        <v>204.26000000000005</v>
      </c>
      <c r="KX9" s="63">
        <v>203.51000000000005</v>
      </c>
      <c r="KY9" s="63">
        <v>202.76000000000005</v>
      </c>
      <c r="KZ9" s="63">
        <v>202.01000000000005</v>
      </c>
      <c r="LA9" s="63">
        <v>201.26000000000005</v>
      </c>
      <c r="LB9" s="63">
        <v>200.51000000000005</v>
      </c>
      <c r="LC9" s="63">
        <v>199.76000000000005</v>
      </c>
      <c r="LD9" s="63">
        <v>199.01000000000005</v>
      </c>
      <c r="LE9" s="63">
        <v>198.26000000000005</v>
      </c>
      <c r="LF9" s="63">
        <v>197.51000000000005</v>
      </c>
      <c r="LG9" s="63">
        <v>196.76000000000005</v>
      </c>
      <c r="LH9" s="63">
        <v>196.01000000000005</v>
      </c>
      <c r="LI9" s="63">
        <v>195.26000000000005</v>
      </c>
      <c r="LJ9" s="63">
        <v>194.51000000000005</v>
      </c>
      <c r="LK9" s="63">
        <v>193.76000000000005</v>
      </c>
      <c r="LL9" s="63">
        <v>193.01000000000005</v>
      </c>
      <c r="LM9" s="63">
        <v>192.26000000000005</v>
      </c>
      <c r="LN9" s="63">
        <v>191.51000000000005</v>
      </c>
      <c r="LO9" s="63">
        <v>190.76000000000005</v>
      </c>
      <c r="LP9" s="63">
        <v>190.01000000000005</v>
      </c>
      <c r="LQ9" s="63">
        <v>189.26000000000005</v>
      </c>
      <c r="LR9" s="63">
        <v>188.51000000000005</v>
      </c>
      <c r="LS9" s="63">
        <v>187.76000000000005</v>
      </c>
      <c r="LT9" s="63">
        <v>187.01000000000005</v>
      </c>
      <c r="LU9" s="63">
        <v>186.26000000000005</v>
      </c>
      <c r="LV9" s="63">
        <v>185.51000000000005</v>
      </c>
      <c r="LW9" s="63">
        <v>184.76000000000005</v>
      </c>
      <c r="LX9" s="63">
        <v>184.01000000000005</v>
      </c>
      <c r="LY9" s="63">
        <v>183.26000000000005</v>
      </c>
      <c r="LZ9" s="63">
        <v>182.51000000000005</v>
      </c>
      <c r="MA9" s="63">
        <v>181.76000000000005</v>
      </c>
      <c r="MB9" s="63">
        <v>181.01000000000005</v>
      </c>
      <c r="MC9" s="63">
        <v>180.26000000000005</v>
      </c>
      <c r="MD9" s="63">
        <v>179.51000000000005</v>
      </c>
      <c r="ME9" s="63">
        <v>178.76000000000005</v>
      </c>
      <c r="MF9" s="63">
        <v>178.01000000000005</v>
      </c>
      <c r="MG9" s="63">
        <v>177.26000000000005</v>
      </c>
      <c r="MH9" s="63">
        <v>176.51000000000005</v>
      </c>
      <c r="MI9" s="63">
        <v>175.76000000000005</v>
      </c>
      <c r="MJ9" s="63">
        <v>175.01000000000005</v>
      </c>
      <c r="MK9" s="63">
        <v>174.26000000000005</v>
      </c>
      <c r="ML9" s="63">
        <v>173.51000000000005</v>
      </c>
      <c r="MM9" s="63">
        <v>172.76000000000005</v>
      </c>
      <c r="MN9" s="63">
        <v>172.01000000000005</v>
      </c>
      <c r="MO9" s="63">
        <v>171.26000000000005</v>
      </c>
      <c r="MP9" s="63">
        <v>170.51000000000005</v>
      </c>
      <c r="MQ9" s="63">
        <v>169.76000000000005</v>
      </c>
      <c r="MR9" s="63">
        <v>169.01000000000005</v>
      </c>
      <c r="MS9" s="63">
        <v>168.26000000000005</v>
      </c>
      <c r="MT9" s="63">
        <v>167.51000000000005</v>
      </c>
      <c r="MU9" s="63">
        <v>166.76000000000005</v>
      </c>
      <c r="MV9" s="63">
        <v>166.01000000000005</v>
      </c>
      <c r="MW9" s="63">
        <v>165.26000000000005</v>
      </c>
      <c r="MX9" s="63">
        <v>164.51000000000005</v>
      </c>
      <c r="MY9" s="63">
        <v>163.76000000000005</v>
      </c>
    </row>
    <row r="10" spans="1:376" ht="15.75" x14ac:dyDescent="0.25">
      <c r="A10" s="60" t="s">
        <v>7</v>
      </c>
      <c r="B10" s="65">
        <v>2020</v>
      </c>
      <c r="C10" s="63">
        <v>490.78</v>
      </c>
      <c r="D10" s="63">
        <v>489.77</v>
      </c>
      <c r="E10" s="63">
        <v>488.75</v>
      </c>
      <c r="F10" s="63">
        <v>487.73</v>
      </c>
      <c r="G10" s="63">
        <v>486.71</v>
      </c>
      <c r="H10" s="63">
        <v>485.7</v>
      </c>
      <c r="I10" s="63">
        <v>484.68</v>
      </c>
      <c r="J10" s="63">
        <v>483.66</v>
      </c>
      <c r="K10" s="63">
        <v>482.64</v>
      </c>
      <c r="L10" s="63">
        <v>481.63</v>
      </c>
      <c r="M10" s="63">
        <v>480.61</v>
      </c>
      <c r="N10" s="63">
        <v>479.59</v>
      </c>
      <c r="O10" s="63">
        <v>478.57</v>
      </c>
      <c r="P10" s="63">
        <v>477.56</v>
      </c>
      <c r="Q10" s="63">
        <v>476.54</v>
      </c>
      <c r="R10" s="63">
        <v>475.53</v>
      </c>
      <c r="S10" s="63">
        <v>474.51</v>
      </c>
      <c r="T10" s="63">
        <v>473.49</v>
      </c>
      <c r="U10" s="63">
        <v>472.48</v>
      </c>
      <c r="V10" s="63">
        <v>471.46</v>
      </c>
      <c r="W10" s="63">
        <v>470.45</v>
      </c>
      <c r="X10" s="63">
        <v>469.43</v>
      </c>
      <c r="Y10" s="63">
        <v>468.42</v>
      </c>
      <c r="Z10" s="63">
        <v>467.4</v>
      </c>
      <c r="AA10" s="63">
        <v>466.39</v>
      </c>
      <c r="AB10" s="63">
        <v>465.37</v>
      </c>
      <c r="AC10" s="63">
        <v>464.36</v>
      </c>
      <c r="AD10" s="63">
        <v>463.34</v>
      </c>
      <c r="AE10" s="63">
        <v>462.33</v>
      </c>
      <c r="AF10" s="63">
        <v>461.31</v>
      </c>
      <c r="AG10" s="63">
        <v>460.3</v>
      </c>
      <c r="AH10" s="63">
        <v>459.28</v>
      </c>
      <c r="AI10" s="63">
        <v>458.27</v>
      </c>
      <c r="AJ10" s="63">
        <v>457.26</v>
      </c>
      <c r="AK10" s="63">
        <v>456.24</v>
      </c>
      <c r="AL10" s="63">
        <v>455.23</v>
      </c>
      <c r="AM10" s="63">
        <v>454.22</v>
      </c>
      <c r="AN10" s="63">
        <v>453.2</v>
      </c>
      <c r="AO10" s="63">
        <v>452.19</v>
      </c>
      <c r="AP10" s="63">
        <v>451.18</v>
      </c>
      <c r="AQ10" s="63">
        <v>450.17</v>
      </c>
      <c r="AR10" s="63">
        <v>449.15</v>
      </c>
      <c r="AS10" s="63">
        <v>448.14</v>
      </c>
      <c r="AT10" s="63">
        <v>447.13</v>
      </c>
      <c r="AU10" s="63">
        <v>446.12</v>
      </c>
      <c r="AV10" s="63">
        <v>445.11</v>
      </c>
      <c r="AW10" s="63">
        <v>444.1</v>
      </c>
      <c r="AX10" s="63">
        <v>443.09</v>
      </c>
      <c r="AY10" s="63">
        <v>442.07</v>
      </c>
      <c r="AZ10" s="63">
        <v>441.06</v>
      </c>
      <c r="BA10" s="63">
        <v>440.05</v>
      </c>
      <c r="BB10" s="63">
        <v>439.04</v>
      </c>
      <c r="BC10" s="63">
        <v>438.04</v>
      </c>
      <c r="BD10" s="63">
        <v>437.03</v>
      </c>
      <c r="BE10" s="63">
        <v>436.02</v>
      </c>
      <c r="BF10" s="63">
        <v>435.01</v>
      </c>
      <c r="BG10" s="63">
        <v>434</v>
      </c>
      <c r="BH10" s="63">
        <v>432.99</v>
      </c>
      <c r="BI10" s="63">
        <v>431.98</v>
      </c>
      <c r="BJ10" s="63">
        <v>430.97</v>
      </c>
      <c r="BK10" s="63">
        <v>429.96</v>
      </c>
      <c r="BL10" s="63">
        <v>428.96</v>
      </c>
      <c r="BM10" s="63">
        <v>427.95</v>
      </c>
      <c r="BN10" s="63">
        <v>426.94</v>
      </c>
      <c r="BO10" s="63">
        <v>425.94</v>
      </c>
      <c r="BP10" s="63">
        <v>424.93</v>
      </c>
      <c r="BQ10" s="63">
        <v>423.92</v>
      </c>
      <c r="BR10" s="63">
        <v>422.92</v>
      </c>
      <c r="BS10" s="63">
        <v>421.91</v>
      </c>
      <c r="BT10" s="63">
        <v>420.91</v>
      </c>
      <c r="BU10" s="63">
        <v>419.9</v>
      </c>
      <c r="BV10" s="63">
        <v>418.9</v>
      </c>
      <c r="BW10" s="63">
        <v>417.89</v>
      </c>
      <c r="BX10" s="63">
        <v>416.89</v>
      </c>
      <c r="BY10" s="63">
        <v>415.89</v>
      </c>
      <c r="BZ10" s="63">
        <v>414.88</v>
      </c>
      <c r="CA10" s="63">
        <v>413.88</v>
      </c>
      <c r="CB10" s="63">
        <v>412.88</v>
      </c>
      <c r="CC10" s="63">
        <v>411.88</v>
      </c>
      <c r="CD10" s="63">
        <v>410.88</v>
      </c>
      <c r="CE10" s="63">
        <v>409.88</v>
      </c>
      <c r="CF10" s="63">
        <v>408.88</v>
      </c>
      <c r="CG10" s="63">
        <v>407.88</v>
      </c>
      <c r="CH10" s="63">
        <v>406.87</v>
      </c>
      <c r="CI10" s="63">
        <v>405.87</v>
      </c>
      <c r="CJ10" s="63">
        <v>404.88</v>
      </c>
      <c r="CK10" s="63">
        <v>403.88</v>
      </c>
      <c r="CL10" s="63">
        <v>402.88</v>
      </c>
      <c r="CM10" s="63">
        <v>401.89</v>
      </c>
      <c r="CN10" s="63">
        <v>400.89</v>
      </c>
      <c r="CO10" s="63">
        <v>399.89</v>
      </c>
      <c r="CP10" s="63">
        <v>398.9</v>
      </c>
      <c r="CQ10" s="63">
        <v>397.9</v>
      </c>
      <c r="CR10" s="63">
        <v>396.91</v>
      </c>
      <c r="CS10" s="63">
        <v>395.91</v>
      </c>
      <c r="CT10" s="63">
        <v>394.92</v>
      </c>
      <c r="CU10" s="63">
        <v>393.92</v>
      </c>
      <c r="CV10" s="63">
        <v>392.93</v>
      </c>
      <c r="CW10" s="63">
        <v>391.94</v>
      </c>
      <c r="CX10" s="63">
        <v>390.95</v>
      </c>
      <c r="CY10" s="63">
        <v>389.96</v>
      </c>
      <c r="CZ10" s="63">
        <v>388.97</v>
      </c>
      <c r="DA10" s="63">
        <v>387.98</v>
      </c>
      <c r="DB10" s="63">
        <v>386.99</v>
      </c>
      <c r="DC10" s="63">
        <v>386</v>
      </c>
      <c r="DD10" s="63">
        <v>385.01</v>
      </c>
      <c r="DE10" s="63">
        <v>384.02</v>
      </c>
      <c r="DF10" s="63">
        <v>383.03</v>
      </c>
      <c r="DG10" s="63">
        <v>382.04</v>
      </c>
      <c r="DH10" s="63">
        <v>381.05</v>
      </c>
      <c r="DI10" s="63">
        <v>380.07</v>
      </c>
      <c r="DJ10" s="63">
        <v>379.08</v>
      </c>
      <c r="DK10" s="63">
        <v>378.1</v>
      </c>
      <c r="DL10" s="63">
        <v>377.11</v>
      </c>
      <c r="DM10" s="63">
        <v>376.13</v>
      </c>
      <c r="DN10" s="63">
        <v>375.15</v>
      </c>
      <c r="DO10" s="63">
        <v>374.16</v>
      </c>
      <c r="DP10" s="63">
        <v>373.18</v>
      </c>
      <c r="DQ10" s="63">
        <v>372.2</v>
      </c>
      <c r="DR10" s="63">
        <v>371.22</v>
      </c>
      <c r="DS10" s="63">
        <v>370.23</v>
      </c>
      <c r="DT10" s="63">
        <v>369.26</v>
      </c>
      <c r="DU10" s="63">
        <v>368.28</v>
      </c>
      <c r="DV10" s="63">
        <v>367.3</v>
      </c>
      <c r="DW10" s="63">
        <v>366.33</v>
      </c>
      <c r="DX10" s="63">
        <v>365.35</v>
      </c>
      <c r="DY10" s="63">
        <v>364.37</v>
      </c>
      <c r="DZ10" s="63">
        <v>363.4</v>
      </c>
      <c r="EA10" s="63">
        <v>362.42</v>
      </c>
      <c r="EB10" s="63">
        <v>361.45</v>
      </c>
      <c r="EC10" s="63">
        <v>360.48</v>
      </c>
      <c r="ED10" s="63">
        <v>359.5</v>
      </c>
      <c r="EE10" s="63">
        <v>358.53</v>
      </c>
      <c r="EF10" s="63">
        <v>357.56</v>
      </c>
      <c r="EG10" s="63">
        <v>356.6</v>
      </c>
      <c r="EH10" s="63">
        <v>355.63</v>
      </c>
      <c r="EI10" s="63">
        <v>354.66</v>
      </c>
      <c r="EJ10" s="63">
        <v>353.7</v>
      </c>
      <c r="EK10" s="63">
        <v>352.73</v>
      </c>
      <c r="EL10" s="63">
        <v>351.77</v>
      </c>
      <c r="EM10" s="63">
        <v>350.81</v>
      </c>
      <c r="EN10" s="63">
        <v>349.84</v>
      </c>
      <c r="EO10" s="63">
        <v>348.88</v>
      </c>
      <c r="EP10" s="63">
        <v>347.92</v>
      </c>
      <c r="EQ10" s="63">
        <v>346.96</v>
      </c>
      <c r="ER10" s="63">
        <v>346</v>
      </c>
      <c r="ES10" s="63">
        <v>345.04</v>
      </c>
      <c r="ET10" s="63">
        <v>344.08</v>
      </c>
      <c r="EU10" s="63">
        <v>343.13</v>
      </c>
      <c r="EV10" s="63">
        <v>342.17</v>
      </c>
      <c r="EW10" s="63">
        <v>341.21</v>
      </c>
      <c r="EX10" s="63">
        <v>340.26</v>
      </c>
      <c r="EY10" s="63">
        <v>339.3</v>
      </c>
      <c r="EZ10" s="63">
        <v>338.35</v>
      </c>
      <c r="FA10" s="63">
        <v>337.4</v>
      </c>
      <c r="FB10" s="63">
        <v>336.44</v>
      </c>
      <c r="FC10" s="63">
        <v>335.49</v>
      </c>
      <c r="FD10" s="63">
        <v>334.54</v>
      </c>
      <c r="FE10" s="63">
        <v>333.59</v>
      </c>
      <c r="FF10" s="63">
        <v>332.64</v>
      </c>
      <c r="FG10" s="63">
        <v>331.69</v>
      </c>
      <c r="FH10" s="63">
        <v>330.74</v>
      </c>
      <c r="FI10" s="63">
        <v>329.8</v>
      </c>
      <c r="FJ10" s="63">
        <v>328.85</v>
      </c>
      <c r="FK10" s="63">
        <v>327.9</v>
      </c>
      <c r="FL10" s="63">
        <v>326.95999999999998</v>
      </c>
      <c r="FM10" s="63">
        <v>326.01</v>
      </c>
      <c r="FN10" s="63">
        <v>325.07</v>
      </c>
      <c r="FO10" s="63">
        <v>324.13</v>
      </c>
      <c r="FP10" s="63">
        <v>323.19</v>
      </c>
      <c r="FQ10" s="63">
        <v>322.24</v>
      </c>
      <c r="FR10" s="63">
        <v>321.29000000000002</v>
      </c>
      <c r="FS10" s="63">
        <v>320.35000000000002</v>
      </c>
      <c r="FT10" s="63">
        <v>319.43</v>
      </c>
      <c r="FU10" s="63">
        <v>318.49</v>
      </c>
      <c r="FV10" s="63">
        <v>317.54000000000002</v>
      </c>
      <c r="FW10" s="63">
        <v>316.60000000000002</v>
      </c>
      <c r="FX10" s="63">
        <v>315.68</v>
      </c>
      <c r="FY10" s="63">
        <v>314.74</v>
      </c>
      <c r="FZ10" s="63">
        <v>313.81</v>
      </c>
      <c r="GA10" s="63">
        <v>312.88</v>
      </c>
      <c r="GB10" s="63">
        <v>311.94</v>
      </c>
      <c r="GC10" s="63">
        <v>311.01</v>
      </c>
      <c r="GD10" s="63">
        <v>310.07</v>
      </c>
      <c r="GE10" s="63">
        <v>309.14999999999998</v>
      </c>
      <c r="GF10" s="63">
        <v>308.22000000000003</v>
      </c>
      <c r="GG10" s="63">
        <v>307.29000000000002</v>
      </c>
      <c r="GH10" s="63">
        <v>306.37</v>
      </c>
      <c r="GI10" s="63">
        <v>305.45</v>
      </c>
      <c r="GJ10" s="63">
        <v>304.51</v>
      </c>
      <c r="GK10" s="63">
        <v>303.60000000000002</v>
      </c>
      <c r="GL10" s="63">
        <v>302.68</v>
      </c>
      <c r="GM10" s="63">
        <v>301.75</v>
      </c>
      <c r="GN10" s="63">
        <v>300.82</v>
      </c>
      <c r="GO10" s="63">
        <v>299.92</v>
      </c>
      <c r="GP10" s="63">
        <v>299</v>
      </c>
      <c r="GQ10" s="63">
        <v>298.07</v>
      </c>
      <c r="GR10" s="63">
        <v>297.17</v>
      </c>
      <c r="GS10" s="63">
        <v>296.25</v>
      </c>
      <c r="GT10" s="63">
        <v>295.33999999999997</v>
      </c>
      <c r="GU10" s="63">
        <v>294.43</v>
      </c>
      <c r="GV10" s="63">
        <v>293.51</v>
      </c>
      <c r="GW10" s="63">
        <v>292.60000000000002</v>
      </c>
      <c r="GX10" s="63">
        <v>291.7</v>
      </c>
      <c r="GY10" s="63">
        <v>290.79000000000002</v>
      </c>
      <c r="GZ10" s="63">
        <v>289.88</v>
      </c>
      <c r="HA10" s="63">
        <v>288.98</v>
      </c>
      <c r="HB10" s="63">
        <v>288.07</v>
      </c>
      <c r="HC10" s="63">
        <v>287.17</v>
      </c>
      <c r="HD10" s="63">
        <v>286.26</v>
      </c>
      <c r="HE10" s="63">
        <v>285.37</v>
      </c>
      <c r="HF10" s="63">
        <v>284.47000000000003</v>
      </c>
      <c r="HG10" s="63">
        <v>283.57</v>
      </c>
      <c r="HH10" s="63">
        <v>282.68</v>
      </c>
      <c r="HI10" s="63">
        <v>281.77999999999997</v>
      </c>
      <c r="HJ10" s="63">
        <v>280.89</v>
      </c>
      <c r="HK10" s="63">
        <v>279.99</v>
      </c>
      <c r="HL10" s="63">
        <v>279.10000000000002</v>
      </c>
      <c r="HM10" s="63">
        <v>278.20999999999998</v>
      </c>
      <c r="HN10" s="63">
        <v>277.32</v>
      </c>
      <c r="HO10" s="63">
        <v>276.44</v>
      </c>
      <c r="HP10" s="63">
        <v>275.54000000000002</v>
      </c>
      <c r="HQ10" s="63">
        <v>274.67</v>
      </c>
      <c r="HR10" s="63">
        <v>273.77999999999997</v>
      </c>
      <c r="HS10" s="63">
        <v>272.89999999999998</v>
      </c>
      <c r="HT10" s="63">
        <v>272.01</v>
      </c>
      <c r="HU10" s="63">
        <v>271.14</v>
      </c>
      <c r="HV10" s="63">
        <v>270.26</v>
      </c>
      <c r="HW10" s="63">
        <v>269.38</v>
      </c>
      <c r="HX10" s="63">
        <v>268.51</v>
      </c>
      <c r="HY10" s="63">
        <v>267.63</v>
      </c>
      <c r="HZ10" s="63">
        <v>266.76</v>
      </c>
      <c r="IA10" s="63">
        <v>265.89</v>
      </c>
      <c r="IB10" s="63">
        <v>265.01</v>
      </c>
      <c r="IC10" s="63">
        <v>264.14</v>
      </c>
      <c r="ID10" s="63">
        <v>263.26</v>
      </c>
      <c r="IE10" s="63">
        <v>262.41000000000003</v>
      </c>
      <c r="IF10" s="63">
        <v>261.54000000000002</v>
      </c>
      <c r="IG10" s="63">
        <v>260.67</v>
      </c>
      <c r="IH10" s="63">
        <v>259.81</v>
      </c>
      <c r="II10" s="63">
        <v>258.94</v>
      </c>
      <c r="IJ10" s="63">
        <v>258.07</v>
      </c>
      <c r="IK10" s="63">
        <v>257.22000000000003</v>
      </c>
      <c r="IL10" s="63">
        <v>256.35000000000002</v>
      </c>
      <c r="IM10" s="63">
        <v>255.5</v>
      </c>
      <c r="IN10" s="63">
        <v>254.64</v>
      </c>
      <c r="IO10" s="63">
        <v>253.79</v>
      </c>
      <c r="IP10" s="63">
        <v>252.93</v>
      </c>
      <c r="IQ10" s="63">
        <v>252.08</v>
      </c>
      <c r="IR10" s="63">
        <v>251.23</v>
      </c>
      <c r="IS10" s="63">
        <v>250.38</v>
      </c>
      <c r="IT10" s="63">
        <v>249.53</v>
      </c>
      <c r="IU10" s="63">
        <v>248.68</v>
      </c>
      <c r="IV10" s="63">
        <v>247.83</v>
      </c>
      <c r="IW10" s="63">
        <v>246.99</v>
      </c>
      <c r="IX10" s="63">
        <v>246.14</v>
      </c>
      <c r="IY10" s="63">
        <v>245.3</v>
      </c>
      <c r="IZ10" s="63">
        <v>244.46</v>
      </c>
      <c r="JA10" s="63">
        <v>243.62</v>
      </c>
      <c r="JB10" s="63">
        <v>242.78</v>
      </c>
      <c r="JC10" s="63">
        <v>241.94</v>
      </c>
      <c r="JD10" s="63">
        <v>241.11</v>
      </c>
      <c r="JE10" s="63">
        <v>240.27</v>
      </c>
      <c r="JF10" s="63">
        <v>239.44</v>
      </c>
      <c r="JG10" s="63">
        <v>238.61</v>
      </c>
      <c r="JH10" s="63">
        <v>237.78</v>
      </c>
      <c r="JI10" s="63">
        <v>236.95</v>
      </c>
      <c r="JJ10" s="63">
        <v>236.12</v>
      </c>
      <c r="JK10" s="63">
        <v>235.29</v>
      </c>
      <c r="JL10" s="63">
        <v>234.46</v>
      </c>
      <c r="JM10" s="63">
        <v>233.63</v>
      </c>
      <c r="JN10" s="63">
        <v>232.81</v>
      </c>
      <c r="JO10" s="63">
        <v>231.99</v>
      </c>
      <c r="JP10" s="63">
        <v>231.16</v>
      </c>
      <c r="JQ10" s="63">
        <v>230.34</v>
      </c>
      <c r="JR10" s="63">
        <v>229.52</v>
      </c>
      <c r="JS10" s="63">
        <v>228.7</v>
      </c>
      <c r="JT10" s="63">
        <v>227.88</v>
      </c>
      <c r="JU10" s="63">
        <v>227.07</v>
      </c>
      <c r="JV10" s="63">
        <v>226.25</v>
      </c>
      <c r="JW10" s="63">
        <v>225.44</v>
      </c>
      <c r="JX10" s="63">
        <v>224.62</v>
      </c>
      <c r="JY10" s="63">
        <v>223.81</v>
      </c>
      <c r="JZ10" s="63">
        <v>223</v>
      </c>
      <c r="KA10" s="63">
        <v>222.19</v>
      </c>
      <c r="KB10" s="63">
        <v>221.38</v>
      </c>
      <c r="KC10" s="63">
        <v>220.57</v>
      </c>
      <c r="KD10" s="63">
        <v>219.76</v>
      </c>
      <c r="KE10" s="63">
        <v>218.96</v>
      </c>
      <c r="KF10" s="63">
        <v>218.15</v>
      </c>
      <c r="KG10" s="63">
        <v>217.35</v>
      </c>
      <c r="KH10" s="63">
        <v>216.55</v>
      </c>
      <c r="KI10" s="63">
        <v>215.74</v>
      </c>
      <c r="KJ10" s="63">
        <v>214.94</v>
      </c>
      <c r="KK10" s="63">
        <v>214.14</v>
      </c>
      <c r="KL10" s="63">
        <v>213.35</v>
      </c>
      <c r="KM10" s="63">
        <v>212.55</v>
      </c>
      <c r="KN10" s="63">
        <v>211.76</v>
      </c>
      <c r="KO10" s="63">
        <v>210.96</v>
      </c>
      <c r="KP10" s="63">
        <v>210.17</v>
      </c>
      <c r="KQ10" s="63">
        <v>209.38</v>
      </c>
      <c r="KR10" s="63">
        <v>208.47000000000006</v>
      </c>
      <c r="KS10" s="63">
        <v>207.72000000000006</v>
      </c>
      <c r="KT10" s="63">
        <v>206.97000000000006</v>
      </c>
      <c r="KU10" s="63">
        <v>206.22000000000006</v>
      </c>
      <c r="KV10" s="63">
        <v>205.47000000000006</v>
      </c>
      <c r="KW10" s="63">
        <v>204.72000000000006</v>
      </c>
      <c r="KX10" s="63">
        <v>203.97000000000006</v>
      </c>
      <c r="KY10" s="63">
        <v>203.22000000000006</v>
      </c>
      <c r="KZ10" s="63">
        <v>202.47000000000006</v>
      </c>
      <c r="LA10" s="63">
        <v>201.72000000000006</v>
      </c>
      <c r="LB10" s="63">
        <v>200.97000000000006</v>
      </c>
      <c r="LC10" s="63">
        <v>200.22000000000006</v>
      </c>
      <c r="LD10" s="63">
        <v>199.47000000000006</v>
      </c>
      <c r="LE10" s="63">
        <v>198.72000000000006</v>
      </c>
      <c r="LF10" s="63">
        <v>197.97000000000006</v>
      </c>
      <c r="LG10" s="63">
        <v>197.22000000000006</v>
      </c>
      <c r="LH10" s="63">
        <v>196.47000000000006</v>
      </c>
      <c r="LI10" s="63">
        <v>195.72000000000006</v>
      </c>
      <c r="LJ10" s="63">
        <v>194.97000000000006</v>
      </c>
      <c r="LK10" s="63">
        <v>194.22000000000006</v>
      </c>
      <c r="LL10" s="63">
        <v>193.47000000000006</v>
      </c>
      <c r="LM10" s="63">
        <v>192.72000000000006</v>
      </c>
      <c r="LN10" s="63">
        <v>191.97000000000006</v>
      </c>
      <c r="LO10" s="63">
        <v>191.22000000000006</v>
      </c>
      <c r="LP10" s="63">
        <v>190.47000000000006</v>
      </c>
      <c r="LQ10" s="63">
        <v>189.72000000000006</v>
      </c>
      <c r="LR10" s="63">
        <v>188.97000000000006</v>
      </c>
      <c r="LS10" s="63">
        <v>188.22000000000006</v>
      </c>
      <c r="LT10" s="63">
        <v>187.47000000000006</v>
      </c>
      <c r="LU10" s="63">
        <v>186.72000000000006</v>
      </c>
      <c r="LV10" s="63">
        <v>185.97000000000006</v>
      </c>
      <c r="LW10" s="63">
        <v>185.22000000000006</v>
      </c>
      <c r="LX10" s="63">
        <v>184.47000000000006</v>
      </c>
      <c r="LY10" s="63">
        <v>183.72000000000006</v>
      </c>
      <c r="LZ10" s="63">
        <v>182.97000000000006</v>
      </c>
      <c r="MA10" s="63">
        <v>182.22000000000006</v>
      </c>
      <c r="MB10" s="63">
        <v>181.47000000000006</v>
      </c>
      <c r="MC10" s="63">
        <v>180.72000000000006</v>
      </c>
      <c r="MD10" s="63">
        <v>179.97000000000006</v>
      </c>
      <c r="ME10" s="63">
        <v>179.22000000000006</v>
      </c>
      <c r="MF10" s="63">
        <v>178.47000000000006</v>
      </c>
      <c r="MG10" s="63">
        <v>177.72000000000006</v>
      </c>
      <c r="MH10" s="63">
        <v>176.97000000000006</v>
      </c>
      <c r="MI10" s="63">
        <v>176.22000000000006</v>
      </c>
      <c r="MJ10" s="63">
        <v>175.47000000000006</v>
      </c>
      <c r="MK10" s="63">
        <v>174.72000000000006</v>
      </c>
      <c r="ML10" s="63">
        <v>173.97000000000006</v>
      </c>
      <c r="MM10" s="63">
        <v>173.22000000000006</v>
      </c>
      <c r="MN10" s="63">
        <v>172.47000000000006</v>
      </c>
      <c r="MO10" s="63">
        <v>171.72000000000006</v>
      </c>
      <c r="MP10" s="63">
        <v>170.97000000000006</v>
      </c>
      <c r="MQ10" s="63">
        <v>170.22000000000006</v>
      </c>
      <c r="MR10" s="63">
        <v>169.47000000000006</v>
      </c>
      <c r="MS10" s="63">
        <v>168.72000000000006</v>
      </c>
      <c r="MT10" s="63">
        <v>167.97000000000006</v>
      </c>
      <c r="MU10" s="63">
        <v>167.22000000000006</v>
      </c>
      <c r="MV10" s="63">
        <v>166.47000000000006</v>
      </c>
      <c r="MW10" s="63">
        <v>165.72000000000006</v>
      </c>
      <c r="MX10" s="63">
        <v>164.97000000000006</v>
      </c>
      <c r="MY10" s="63">
        <v>164.22000000000006</v>
      </c>
    </row>
    <row r="11" spans="1:376" ht="15.75" x14ac:dyDescent="0.25">
      <c r="A11" s="60" t="s">
        <v>7</v>
      </c>
      <c r="B11" s="65">
        <v>2021</v>
      </c>
      <c r="C11" s="63">
        <v>491.39</v>
      </c>
      <c r="D11" s="63">
        <v>490.37</v>
      </c>
      <c r="E11" s="63">
        <v>489.36</v>
      </c>
      <c r="F11" s="63">
        <v>488.34</v>
      </c>
      <c r="G11" s="63">
        <v>487.32</v>
      </c>
      <c r="H11" s="63">
        <v>486.3</v>
      </c>
      <c r="I11" s="63">
        <v>485.28</v>
      </c>
      <c r="J11" s="63">
        <v>484.27</v>
      </c>
      <c r="K11" s="63">
        <v>483.25</v>
      </c>
      <c r="L11" s="63">
        <v>482.23</v>
      </c>
      <c r="M11" s="63">
        <v>481.21</v>
      </c>
      <c r="N11" s="63">
        <v>480.2</v>
      </c>
      <c r="O11" s="63">
        <v>479.18</v>
      </c>
      <c r="P11" s="63">
        <v>478.16</v>
      </c>
      <c r="Q11" s="63">
        <v>477.15</v>
      </c>
      <c r="R11" s="63">
        <v>476.13</v>
      </c>
      <c r="S11" s="63">
        <v>475.11</v>
      </c>
      <c r="T11" s="63">
        <v>474.1</v>
      </c>
      <c r="U11" s="63">
        <v>473.08</v>
      </c>
      <c r="V11" s="63">
        <v>472.06</v>
      </c>
      <c r="W11" s="63">
        <v>471.05</v>
      </c>
      <c r="X11" s="63">
        <v>470.03</v>
      </c>
      <c r="Y11" s="63">
        <v>469.02</v>
      </c>
      <c r="Z11" s="63">
        <v>468</v>
      </c>
      <c r="AA11" s="63">
        <v>466.99</v>
      </c>
      <c r="AB11" s="63">
        <v>465.97</v>
      </c>
      <c r="AC11" s="63">
        <v>464.96</v>
      </c>
      <c r="AD11" s="63">
        <v>463.94</v>
      </c>
      <c r="AE11" s="63">
        <v>462.93</v>
      </c>
      <c r="AF11" s="63">
        <v>461.91</v>
      </c>
      <c r="AG11" s="63">
        <v>460.9</v>
      </c>
      <c r="AH11" s="63">
        <v>459.88</v>
      </c>
      <c r="AI11" s="63">
        <v>458.87</v>
      </c>
      <c r="AJ11" s="63">
        <v>457.85</v>
      </c>
      <c r="AK11" s="63">
        <v>456.84</v>
      </c>
      <c r="AL11" s="63">
        <v>455.82</v>
      </c>
      <c r="AM11" s="63">
        <v>454.81</v>
      </c>
      <c r="AN11" s="63">
        <v>453.8</v>
      </c>
      <c r="AO11" s="63">
        <v>452.78</v>
      </c>
      <c r="AP11" s="63">
        <v>451.77</v>
      </c>
      <c r="AQ11" s="63">
        <v>450.76</v>
      </c>
      <c r="AR11" s="63">
        <v>449.75</v>
      </c>
      <c r="AS11" s="63">
        <v>448.73</v>
      </c>
      <c r="AT11" s="63">
        <v>447.72</v>
      </c>
      <c r="AU11" s="63">
        <v>446.71</v>
      </c>
      <c r="AV11" s="63">
        <v>445.7</v>
      </c>
      <c r="AW11" s="63">
        <v>444.69</v>
      </c>
      <c r="AX11" s="63">
        <v>443.67</v>
      </c>
      <c r="AY11" s="63">
        <v>442.66</v>
      </c>
      <c r="AZ11" s="63">
        <v>441.65</v>
      </c>
      <c r="BA11" s="63">
        <v>440.64</v>
      </c>
      <c r="BB11" s="63">
        <v>439.63</v>
      </c>
      <c r="BC11" s="63">
        <v>438.62</v>
      </c>
      <c r="BD11" s="63">
        <v>437.61</v>
      </c>
      <c r="BE11" s="63">
        <v>436.6</v>
      </c>
      <c r="BF11" s="63">
        <v>435.59</v>
      </c>
      <c r="BG11" s="63">
        <v>434.58</v>
      </c>
      <c r="BH11" s="63">
        <v>433.57</v>
      </c>
      <c r="BI11" s="63">
        <v>432.56</v>
      </c>
      <c r="BJ11" s="63">
        <v>431.55</v>
      </c>
      <c r="BK11" s="63">
        <v>430.54</v>
      </c>
      <c r="BL11" s="63">
        <v>429.54</v>
      </c>
      <c r="BM11" s="63">
        <v>428.53</v>
      </c>
      <c r="BN11" s="63">
        <v>427.52</v>
      </c>
      <c r="BO11" s="63">
        <v>426.52</v>
      </c>
      <c r="BP11" s="63">
        <v>425.51</v>
      </c>
      <c r="BQ11" s="63">
        <v>424.5</v>
      </c>
      <c r="BR11" s="63">
        <v>423.5</v>
      </c>
      <c r="BS11" s="63">
        <v>422.49</v>
      </c>
      <c r="BT11" s="63">
        <v>421.48</v>
      </c>
      <c r="BU11" s="63">
        <v>420.48</v>
      </c>
      <c r="BV11" s="63">
        <v>419.47</v>
      </c>
      <c r="BW11" s="63">
        <v>418.47</v>
      </c>
      <c r="BX11" s="63">
        <v>417.46</v>
      </c>
      <c r="BY11" s="63">
        <v>416.46</v>
      </c>
      <c r="BZ11" s="63">
        <v>415.46</v>
      </c>
      <c r="CA11" s="63">
        <v>414.46</v>
      </c>
      <c r="CB11" s="63">
        <v>413.45</v>
      </c>
      <c r="CC11" s="63">
        <v>412.45</v>
      </c>
      <c r="CD11" s="63">
        <v>411.45</v>
      </c>
      <c r="CE11" s="63">
        <v>410.45</v>
      </c>
      <c r="CF11" s="63">
        <v>409.45</v>
      </c>
      <c r="CG11" s="63">
        <v>408.45</v>
      </c>
      <c r="CH11" s="63">
        <v>407.44</v>
      </c>
      <c r="CI11" s="63">
        <v>406.44</v>
      </c>
      <c r="CJ11" s="63">
        <v>405.45</v>
      </c>
      <c r="CK11" s="63">
        <v>404.45</v>
      </c>
      <c r="CL11" s="63">
        <v>403.45</v>
      </c>
      <c r="CM11" s="63">
        <v>402.45</v>
      </c>
      <c r="CN11" s="63">
        <v>401.46</v>
      </c>
      <c r="CO11" s="63">
        <v>400.46</v>
      </c>
      <c r="CP11" s="63">
        <v>399.46</v>
      </c>
      <c r="CQ11" s="63">
        <v>398.47</v>
      </c>
      <c r="CR11" s="63">
        <v>397.47</v>
      </c>
      <c r="CS11" s="63">
        <v>396.48</v>
      </c>
      <c r="CT11" s="63">
        <v>395.48</v>
      </c>
      <c r="CU11" s="63">
        <v>394.48</v>
      </c>
      <c r="CV11" s="63">
        <v>393.49</v>
      </c>
      <c r="CW11" s="63">
        <v>392.5</v>
      </c>
      <c r="CX11" s="63">
        <v>391.51</v>
      </c>
      <c r="CY11" s="63">
        <v>390.52</v>
      </c>
      <c r="CZ11" s="63">
        <v>389.53</v>
      </c>
      <c r="DA11" s="63">
        <v>388.54</v>
      </c>
      <c r="DB11" s="63">
        <v>387.55</v>
      </c>
      <c r="DC11" s="63">
        <v>386.55</v>
      </c>
      <c r="DD11" s="63">
        <v>385.56</v>
      </c>
      <c r="DE11" s="63">
        <v>384.57</v>
      </c>
      <c r="DF11" s="63">
        <v>383.58</v>
      </c>
      <c r="DG11" s="63">
        <v>382.6</v>
      </c>
      <c r="DH11" s="63">
        <v>381.61</v>
      </c>
      <c r="DI11" s="63">
        <v>380.62</v>
      </c>
      <c r="DJ11" s="63">
        <v>379.64</v>
      </c>
      <c r="DK11" s="63">
        <v>378.65</v>
      </c>
      <c r="DL11" s="63">
        <v>377.67</v>
      </c>
      <c r="DM11" s="63">
        <v>376.68</v>
      </c>
      <c r="DN11" s="63">
        <v>375.7</v>
      </c>
      <c r="DO11" s="63">
        <v>374.72</v>
      </c>
      <c r="DP11" s="63">
        <v>373.73</v>
      </c>
      <c r="DQ11" s="63">
        <v>372.75</v>
      </c>
      <c r="DR11" s="63">
        <v>371.77</v>
      </c>
      <c r="DS11" s="63">
        <v>370.79</v>
      </c>
      <c r="DT11" s="63">
        <v>369.81</v>
      </c>
      <c r="DU11" s="63">
        <v>368.83</v>
      </c>
      <c r="DV11" s="63">
        <v>367.85</v>
      </c>
      <c r="DW11" s="63">
        <v>366.88</v>
      </c>
      <c r="DX11" s="63">
        <v>365.9</v>
      </c>
      <c r="DY11" s="63">
        <v>364.92</v>
      </c>
      <c r="DZ11" s="63">
        <v>363.95</v>
      </c>
      <c r="EA11" s="63">
        <v>362.97</v>
      </c>
      <c r="EB11" s="63">
        <v>362</v>
      </c>
      <c r="EC11" s="63">
        <v>361.02</v>
      </c>
      <c r="ED11" s="63">
        <v>360.05</v>
      </c>
      <c r="EE11" s="63">
        <v>359.08</v>
      </c>
      <c r="EF11" s="63">
        <v>358.11</v>
      </c>
      <c r="EG11" s="63">
        <v>357.14</v>
      </c>
      <c r="EH11" s="63">
        <v>356.18</v>
      </c>
      <c r="EI11" s="63">
        <v>355.21</v>
      </c>
      <c r="EJ11" s="63">
        <v>354.24</v>
      </c>
      <c r="EK11" s="63">
        <v>353.28</v>
      </c>
      <c r="EL11" s="63">
        <v>352.31</v>
      </c>
      <c r="EM11" s="63">
        <v>351.35</v>
      </c>
      <c r="EN11" s="63">
        <v>350.39</v>
      </c>
      <c r="EO11" s="63">
        <v>349.42</v>
      </c>
      <c r="EP11" s="63">
        <v>348.46</v>
      </c>
      <c r="EQ11" s="63">
        <v>347.5</v>
      </c>
      <c r="ER11" s="63">
        <v>346.54</v>
      </c>
      <c r="ES11" s="63">
        <v>345.58</v>
      </c>
      <c r="ET11" s="63">
        <v>344.63</v>
      </c>
      <c r="EU11" s="63">
        <v>343.67</v>
      </c>
      <c r="EV11" s="63">
        <v>342.71</v>
      </c>
      <c r="EW11" s="63">
        <v>341.76</v>
      </c>
      <c r="EX11" s="63">
        <v>340.8</v>
      </c>
      <c r="EY11" s="63">
        <v>339.85</v>
      </c>
      <c r="EZ11" s="63">
        <v>338.89</v>
      </c>
      <c r="FA11" s="63">
        <v>337.94</v>
      </c>
      <c r="FB11" s="63">
        <v>336.98</v>
      </c>
      <c r="FC11" s="63">
        <v>336.03</v>
      </c>
      <c r="FD11" s="63">
        <v>335.08</v>
      </c>
      <c r="FE11" s="63">
        <v>334.13</v>
      </c>
      <c r="FF11" s="63">
        <v>333.18</v>
      </c>
      <c r="FG11" s="63">
        <v>332.23</v>
      </c>
      <c r="FH11" s="63">
        <v>331.28</v>
      </c>
      <c r="FI11" s="63">
        <v>330.34</v>
      </c>
      <c r="FJ11" s="63">
        <v>329.39</v>
      </c>
      <c r="FK11" s="63">
        <v>328.44</v>
      </c>
      <c r="FL11" s="63">
        <v>327.5</v>
      </c>
      <c r="FM11" s="63">
        <v>326.54000000000002</v>
      </c>
      <c r="FN11" s="63">
        <v>325.60000000000002</v>
      </c>
      <c r="FO11" s="63">
        <v>324.66000000000003</v>
      </c>
      <c r="FP11" s="63">
        <v>323.72000000000003</v>
      </c>
      <c r="FQ11" s="63">
        <v>322.77999999999997</v>
      </c>
      <c r="FR11" s="63">
        <v>321.83999999999997</v>
      </c>
      <c r="FS11" s="63">
        <v>320.89999999999998</v>
      </c>
      <c r="FT11" s="63">
        <v>319.95999999999998</v>
      </c>
      <c r="FU11" s="63">
        <v>319.01</v>
      </c>
      <c r="FV11" s="63">
        <v>318.08999999999997</v>
      </c>
      <c r="FW11" s="63">
        <v>317.14999999999998</v>
      </c>
      <c r="FX11" s="63">
        <v>316.20999999999998</v>
      </c>
      <c r="FY11" s="63">
        <v>315.27999999999997</v>
      </c>
      <c r="FZ11" s="63">
        <v>314.33999999999997</v>
      </c>
      <c r="GA11" s="63">
        <v>313.41000000000003</v>
      </c>
      <c r="GB11" s="63">
        <v>312.48</v>
      </c>
      <c r="GC11" s="63">
        <v>311.54000000000002</v>
      </c>
      <c r="GD11" s="63">
        <v>310.62</v>
      </c>
      <c r="GE11" s="63">
        <v>309.69</v>
      </c>
      <c r="GF11" s="63">
        <v>308.76</v>
      </c>
      <c r="GG11" s="63">
        <v>307.82</v>
      </c>
      <c r="GH11" s="63">
        <v>306.89999999999998</v>
      </c>
      <c r="GI11" s="63">
        <v>305.98</v>
      </c>
      <c r="GJ11" s="63">
        <v>305.04000000000002</v>
      </c>
      <c r="GK11" s="63">
        <v>304.13</v>
      </c>
      <c r="GL11" s="63">
        <v>303.20999999999998</v>
      </c>
      <c r="GM11" s="63">
        <v>302.27999999999997</v>
      </c>
      <c r="GN11" s="63">
        <v>301.35000000000002</v>
      </c>
      <c r="GO11" s="63">
        <v>300.45</v>
      </c>
      <c r="GP11" s="63">
        <v>299.52999999999997</v>
      </c>
      <c r="GQ11" s="63">
        <v>298.60000000000002</v>
      </c>
      <c r="GR11" s="63">
        <v>297.7</v>
      </c>
      <c r="GS11" s="63">
        <v>296.77999999999997</v>
      </c>
      <c r="GT11" s="63">
        <v>295.87</v>
      </c>
      <c r="GU11" s="63">
        <v>294.95999999999998</v>
      </c>
      <c r="GV11" s="63">
        <v>294.04000000000002</v>
      </c>
      <c r="GW11" s="63">
        <v>293.13</v>
      </c>
      <c r="GX11" s="63">
        <v>292.23</v>
      </c>
      <c r="GY11" s="63">
        <v>291.32</v>
      </c>
      <c r="GZ11" s="63">
        <v>290.41000000000003</v>
      </c>
      <c r="HA11" s="63">
        <v>289.51</v>
      </c>
      <c r="HB11" s="63">
        <v>288.60000000000002</v>
      </c>
      <c r="HC11" s="63">
        <v>287.7</v>
      </c>
      <c r="HD11" s="63">
        <v>286.79000000000002</v>
      </c>
      <c r="HE11" s="63">
        <v>285.89</v>
      </c>
      <c r="HF11" s="63">
        <v>285</v>
      </c>
      <c r="HG11" s="63">
        <v>284.10000000000002</v>
      </c>
      <c r="HH11" s="63">
        <v>283.2</v>
      </c>
      <c r="HI11" s="63">
        <v>282.29000000000002</v>
      </c>
      <c r="HJ11" s="63">
        <v>281.41000000000003</v>
      </c>
      <c r="HK11" s="63">
        <v>280.51</v>
      </c>
      <c r="HL11" s="63">
        <v>279.62</v>
      </c>
      <c r="HM11" s="63">
        <v>278.73</v>
      </c>
      <c r="HN11" s="63">
        <v>277.85000000000002</v>
      </c>
      <c r="HO11" s="63">
        <v>276.95999999999998</v>
      </c>
      <c r="HP11" s="63">
        <v>276.07</v>
      </c>
      <c r="HQ11" s="63">
        <v>275.19</v>
      </c>
      <c r="HR11" s="63">
        <v>274.29000000000002</v>
      </c>
      <c r="HS11" s="63">
        <v>273.42</v>
      </c>
      <c r="HT11" s="63">
        <v>272.54000000000002</v>
      </c>
      <c r="HU11" s="63">
        <v>271.66000000000003</v>
      </c>
      <c r="HV11" s="63">
        <v>270.77999999999997</v>
      </c>
      <c r="HW11" s="63">
        <v>269.89999999999998</v>
      </c>
      <c r="HX11" s="63">
        <v>269.02999999999997</v>
      </c>
      <c r="HY11" s="63">
        <v>268.14999999999998</v>
      </c>
      <c r="HZ11" s="63">
        <v>267.27999999999997</v>
      </c>
      <c r="IA11" s="63">
        <v>266.39999999999998</v>
      </c>
      <c r="IB11" s="63">
        <v>265.52999999999997</v>
      </c>
      <c r="IC11" s="63">
        <v>264.66000000000003</v>
      </c>
      <c r="ID11" s="63">
        <v>263.79000000000002</v>
      </c>
      <c r="IE11" s="63">
        <v>262.92</v>
      </c>
      <c r="IF11" s="63">
        <v>262.04000000000002</v>
      </c>
      <c r="IG11" s="63">
        <v>261.18</v>
      </c>
      <c r="IH11" s="63">
        <v>260.32</v>
      </c>
      <c r="II11" s="63">
        <v>259.45</v>
      </c>
      <c r="IJ11" s="63">
        <v>258.58999999999997</v>
      </c>
      <c r="IK11" s="63">
        <v>257.73</v>
      </c>
      <c r="IL11" s="63">
        <v>256.87</v>
      </c>
      <c r="IM11" s="63">
        <v>256.01</v>
      </c>
      <c r="IN11" s="63">
        <v>255.15</v>
      </c>
      <c r="IO11" s="63">
        <v>254.3</v>
      </c>
      <c r="IP11" s="63">
        <v>253.44</v>
      </c>
      <c r="IQ11" s="63">
        <v>252.59</v>
      </c>
      <c r="IR11" s="63">
        <v>251.73</v>
      </c>
      <c r="IS11" s="63">
        <v>250.88</v>
      </c>
      <c r="IT11" s="63">
        <v>250.03</v>
      </c>
      <c r="IU11" s="63">
        <v>249.18</v>
      </c>
      <c r="IV11" s="63">
        <v>248.34</v>
      </c>
      <c r="IW11" s="63">
        <v>247.49</v>
      </c>
      <c r="IX11" s="63">
        <v>246.65</v>
      </c>
      <c r="IY11" s="63">
        <v>245.8</v>
      </c>
      <c r="IZ11" s="63">
        <v>244.96</v>
      </c>
      <c r="JA11" s="63">
        <v>244.12</v>
      </c>
      <c r="JB11" s="63">
        <v>243.28</v>
      </c>
      <c r="JC11" s="63">
        <v>242.45</v>
      </c>
      <c r="JD11" s="63">
        <v>241.61</v>
      </c>
      <c r="JE11" s="63">
        <v>240.77</v>
      </c>
      <c r="JF11" s="63">
        <v>239.94</v>
      </c>
      <c r="JG11" s="63">
        <v>239.11</v>
      </c>
      <c r="JH11" s="63">
        <v>238.27</v>
      </c>
      <c r="JI11" s="63">
        <v>237.44</v>
      </c>
      <c r="JJ11" s="63">
        <v>236.61</v>
      </c>
      <c r="JK11" s="63">
        <v>235.79</v>
      </c>
      <c r="JL11" s="63">
        <v>234.96</v>
      </c>
      <c r="JM11" s="63">
        <v>234.13</v>
      </c>
      <c r="JN11" s="63">
        <v>233.31</v>
      </c>
      <c r="JO11" s="63">
        <v>232.48</v>
      </c>
      <c r="JP11" s="63">
        <v>231.66</v>
      </c>
      <c r="JQ11" s="63">
        <v>230.84</v>
      </c>
      <c r="JR11" s="63">
        <v>230.01</v>
      </c>
      <c r="JS11" s="63">
        <v>229.19</v>
      </c>
      <c r="JT11" s="63">
        <v>228.38</v>
      </c>
      <c r="JU11" s="63">
        <v>227.56</v>
      </c>
      <c r="JV11" s="63">
        <v>226.74</v>
      </c>
      <c r="JW11" s="63">
        <v>225.93</v>
      </c>
      <c r="JX11" s="63">
        <v>225.11</v>
      </c>
      <c r="JY11" s="63">
        <v>224.3</v>
      </c>
      <c r="JZ11" s="63">
        <v>223.49</v>
      </c>
      <c r="KA11" s="63">
        <v>222.68</v>
      </c>
      <c r="KB11" s="63">
        <v>221.87</v>
      </c>
      <c r="KC11" s="63">
        <v>221.06</v>
      </c>
      <c r="KD11" s="63">
        <v>220.25</v>
      </c>
      <c r="KE11" s="63">
        <v>219.44</v>
      </c>
      <c r="KF11" s="63">
        <v>218.64</v>
      </c>
      <c r="KG11" s="63">
        <v>217.83</v>
      </c>
      <c r="KH11" s="63">
        <v>217.03</v>
      </c>
      <c r="KI11" s="63">
        <v>216.23</v>
      </c>
      <c r="KJ11" s="63">
        <v>215.43</v>
      </c>
      <c r="KK11" s="63">
        <v>214.63</v>
      </c>
      <c r="KL11" s="63">
        <v>213.83</v>
      </c>
      <c r="KM11" s="63">
        <v>213.03</v>
      </c>
      <c r="KN11" s="63">
        <v>212.24</v>
      </c>
      <c r="KO11" s="63">
        <v>211.44</v>
      </c>
      <c r="KP11" s="63">
        <v>210.65</v>
      </c>
      <c r="KQ11" s="63">
        <v>209.86</v>
      </c>
      <c r="KR11" s="63">
        <v>208.93000000000006</v>
      </c>
      <c r="KS11" s="63">
        <v>208.18000000000006</v>
      </c>
      <c r="KT11" s="63">
        <v>207.43000000000006</v>
      </c>
      <c r="KU11" s="63">
        <v>206.68000000000006</v>
      </c>
      <c r="KV11" s="63">
        <v>205.93000000000006</v>
      </c>
      <c r="KW11" s="63">
        <v>205.18000000000006</v>
      </c>
      <c r="KX11" s="63">
        <v>204.43000000000006</v>
      </c>
      <c r="KY11" s="63">
        <v>203.68000000000006</v>
      </c>
      <c r="KZ11" s="63">
        <v>202.93000000000006</v>
      </c>
      <c r="LA11" s="63">
        <v>202.18000000000006</v>
      </c>
      <c r="LB11" s="63">
        <v>201.43000000000006</v>
      </c>
      <c r="LC11" s="63">
        <v>200.68000000000006</v>
      </c>
      <c r="LD11" s="63">
        <v>199.93000000000006</v>
      </c>
      <c r="LE11" s="63">
        <v>199.18000000000006</v>
      </c>
      <c r="LF11" s="63">
        <v>198.43000000000006</v>
      </c>
      <c r="LG11" s="63">
        <v>197.68000000000006</v>
      </c>
      <c r="LH11" s="63">
        <v>196.93000000000006</v>
      </c>
      <c r="LI11" s="63">
        <v>196.18000000000006</v>
      </c>
      <c r="LJ11" s="63">
        <v>195.43000000000006</v>
      </c>
      <c r="LK11" s="63">
        <v>194.68000000000006</v>
      </c>
      <c r="LL11" s="63">
        <v>193.93000000000006</v>
      </c>
      <c r="LM11" s="63">
        <v>193.18000000000006</v>
      </c>
      <c r="LN11" s="63">
        <v>192.43000000000006</v>
      </c>
      <c r="LO11" s="63">
        <v>191.68000000000006</v>
      </c>
      <c r="LP11" s="63">
        <v>190.93000000000006</v>
      </c>
      <c r="LQ11" s="63">
        <v>190.18000000000006</v>
      </c>
      <c r="LR11" s="63">
        <v>189.43000000000006</v>
      </c>
      <c r="LS11" s="63">
        <v>188.68000000000006</v>
      </c>
      <c r="LT11" s="63">
        <v>187.93000000000006</v>
      </c>
      <c r="LU11" s="63">
        <v>187.18000000000006</v>
      </c>
      <c r="LV11" s="63">
        <v>186.43000000000006</v>
      </c>
      <c r="LW11" s="63">
        <v>185.68000000000006</v>
      </c>
      <c r="LX11" s="63">
        <v>184.93000000000006</v>
      </c>
      <c r="LY11" s="63">
        <v>184.18000000000006</v>
      </c>
      <c r="LZ11" s="63">
        <v>183.43000000000006</v>
      </c>
      <c r="MA11" s="63">
        <v>182.68000000000006</v>
      </c>
      <c r="MB11" s="63">
        <v>181.93000000000006</v>
      </c>
      <c r="MC11" s="63">
        <v>181.18000000000006</v>
      </c>
      <c r="MD11" s="63">
        <v>180.43000000000006</v>
      </c>
      <c r="ME11" s="63">
        <v>179.68000000000006</v>
      </c>
      <c r="MF11" s="63">
        <v>178.93000000000006</v>
      </c>
      <c r="MG11" s="63">
        <v>178.18000000000006</v>
      </c>
      <c r="MH11" s="63">
        <v>177.43000000000006</v>
      </c>
      <c r="MI11" s="63">
        <v>176.68000000000006</v>
      </c>
      <c r="MJ11" s="63">
        <v>175.93000000000006</v>
      </c>
      <c r="MK11" s="63">
        <v>175.18000000000006</v>
      </c>
      <c r="ML11" s="63">
        <v>174.43000000000006</v>
      </c>
      <c r="MM11" s="63">
        <v>173.68000000000006</v>
      </c>
      <c r="MN11" s="63">
        <v>172.93000000000006</v>
      </c>
      <c r="MO11" s="63">
        <v>172.18000000000006</v>
      </c>
      <c r="MP11" s="63">
        <v>171.43000000000006</v>
      </c>
      <c r="MQ11" s="63">
        <v>170.68000000000006</v>
      </c>
      <c r="MR11" s="63">
        <v>169.93000000000006</v>
      </c>
      <c r="MS11" s="63">
        <v>169.18000000000006</v>
      </c>
      <c r="MT11" s="63">
        <v>168.43000000000006</v>
      </c>
      <c r="MU11" s="63">
        <v>167.68000000000006</v>
      </c>
      <c r="MV11" s="63">
        <v>166.93000000000006</v>
      </c>
      <c r="MW11" s="63">
        <v>166.18000000000006</v>
      </c>
      <c r="MX11" s="63">
        <v>165.43000000000006</v>
      </c>
      <c r="MY11" s="63">
        <v>164.68000000000006</v>
      </c>
    </row>
    <row r="12" spans="1:376" ht="15.75" x14ac:dyDescent="0.25">
      <c r="A12" s="60" t="s">
        <v>7</v>
      </c>
      <c r="B12" s="65">
        <v>2022</v>
      </c>
      <c r="C12" s="63">
        <v>492</v>
      </c>
      <c r="D12" s="63">
        <v>490.98</v>
      </c>
      <c r="E12" s="63">
        <v>489.96</v>
      </c>
      <c r="F12" s="63">
        <v>488.94</v>
      </c>
      <c r="G12" s="63">
        <v>487.93</v>
      </c>
      <c r="H12" s="63">
        <v>486.91</v>
      </c>
      <c r="I12" s="63">
        <v>485.89</v>
      </c>
      <c r="J12" s="63">
        <v>484.87</v>
      </c>
      <c r="K12" s="63">
        <v>483.85</v>
      </c>
      <c r="L12" s="63">
        <v>482.83</v>
      </c>
      <c r="M12" s="63">
        <v>481.82</v>
      </c>
      <c r="N12" s="63">
        <v>480.8</v>
      </c>
      <c r="O12" s="63">
        <v>479.78</v>
      </c>
      <c r="P12" s="63">
        <v>478.76</v>
      </c>
      <c r="Q12" s="63">
        <v>477.75</v>
      </c>
      <c r="R12" s="63">
        <v>476.73</v>
      </c>
      <c r="S12" s="63">
        <v>475.71</v>
      </c>
      <c r="T12" s="63">
        <v>474.7</v>
      </c>
      <c r="U12" s="63">
        <v>473.68</v>
      </c>
      <c r="V12" s="63">
        <v>472.66</v>
      </c>
      <c r="W12" s="63">
        <v>471.65</v>
      </c>
      <c r="X12" s="63">
        <v>470.63</v>
      </c>
      <c r="Y12" s="63">
        <v>469.62</v>
      </c>
      <c r="Z12" s="63">
        <v>468.6</v>
      </c>
      <c r="AA12" s="63">
        <v>467.58</v>
      </c>
      <c r="AB12" s="63">
        <v>466.57</v>
      </c>
      <c r="AC12" s="63">
        <v>465.55</v>
      </c>
      <c r="AD12" s="63">
        <v>464.54</v>
      </c>
      <c r="AE12" s="63">
        <v>463.52</v>
      </c>
      <c r="AF12" s="63">
        <v>462.51</v>
      </c>
      <c r="AG12" s="63">
        <v>461.49</v>
      </c>
      <c r="AH12" s="63">
        <v>460.48</v>
      </c>
      <c r="AI12" s="63">
        <v>459.46</v>
      </c>
      <c r="AJ12" s="63">
        <v>458.45</v>
      </c>
      <c r="AK12" s="63">
        <v>457.43</v>
      </c>
      <c r="AL12" s="63">
        <v>456.42</v>
      </c>
      <c r="AM12" s="63">
        <v>455.4</v>
      </c>
      <c r="AN12" s="63">
        <v>454.39</v>
      </c>
      <c r="AO12" s="63">
        <v>453.38</v>
      </c>
      <c r="AP12" s="63">
        <v>452.36</v>
      </c>
      <c r="AQ12" s="63">
        <v>451.35</v>
      </c>
      <c r="AR12" s="63">
        <v>450.34</v>
      </c>
      <c r="AS12" s="63">
        <v>449.32</v>
      </c>
      <c r="AT12" s="63">
        <v>448.31</v>
      </c>
      <c r="AU12" s="63">
        <v>447.3</v>
      </c>
      <c r="AV12" s="63">
        <v>446.29</v>
      </c>
      <c r="AW12" s="63">
        <v>445.27</v>
      </c>
      <c r="AX12" s="63">
        <v>444.26</v>
      </c>
      <c r="AY12" s="63">
        <v>443.25</v>
      </c>
      <c r="AZ12" s="63">
        <v>442.24</v>
      </c>
      <c r="BA12" s="63">
        <v>441.23</v>
      </c>
      <c r="BB12" s="63">
        <v>440.22</v>
      </c>
      <c r="BC12" s="63">
        <v>439.21</v>
      </c>
      <c r="BD12" s="63">
        <v>438.2</v>
      </c>
      <c r="BE12" s="63">
        <v>437.19</v>
      </c>
      <c r="BF12" s="63">
        <v>436.18</v>
      </c>
      <c r="BG12" s="63">
        <v>435.17</v>
      </c>
      <c r="BH12" s="63">
        <v>434.16</v>
      </c>
      <c r="BI12" s="63">
        <v>433.15</v>
      </c>
      <c r="BJ12" s="63">
        <v>432.14</v>
      </c>
      <c r="BK12" s="63">
        <v>431.13</v>
      </c>
      <c r="BL12" s="63">
        <v>430.12</v>
      </c>
      <c r="BM12" s="63">
        <v>429.11</v>
      </c>
      <c r="BN12" s="63">
        <v>428.1</v>
      </c>
      <c r="BO12" s="63">
        <v>427.1</v>
      </c>
      <c r="BP12" s="63">
        <v>426.09</v>
      </c>
      <c r="BQ12" s="63">
        <v>425.08</v>
      </c>
      <c r="BR12" s="63">
        <v>424.07</v>
      </c>
      <c r="BS12" s="63">
        <v>423.07</v>
      </c>
      <c r="BT12" s="63">
        <v>422.06</v>
      </c>
      <c r="BU12" s="63">
        <v>421.05</v>
      </c>
      <c r="BV12" s="63">
        <v>420.05</v>
      </c>
      <c r="BW12" s="63">
        <v>419.04</v>
      </c>
      <c r="BX12" s="63">
        <v>418.04</v>
      </c>
      <c r="BY12" s="63">
        <v>417.03</v>
      </c>
      <c r="BZ12" s="63">
        <v>416.03</v>
      </c>
      <c r="CA12" s="63">
        <v>415.03</v>
      </c>
      <c r="CB12" s="63">
        <v>414.03</v>
      </c>
      <c r="CC12" s="63">
        <v>413.02</v>
      </c>
      <c r="CD12" s="63">
        <v>412.02</v>
      </c>
      <c r="CE12" s="63">
        <v>411.02</v>
      </c>
      <c r="CF12" s="63">
        <v>410.02</v>
      </c>
      <c r="CG12" s="63">
        <v>409.01</v>
      </c>
      <c r="CH12" s="63">
        <v>408.01</v>
      </c>
      <c r="CI12" s="63">
        <v>407.01</v>
      </c>
      <c r="CJ12" s="63">
        <v>406.01</v>
      </c>
      <c r="CK12" s="63">
        <v>405.02</v>
      </c>
      <c r="CL12" s="63">
        <v>404.02</v>
      </c>
      <c r="CM12" s="63">
        <v>403.02</v>
      </c>
      <c r="CN12" s="63">
        <v>402.02</v>
      </c>
      <c r="CO12" s="63">
        <v>401.03</v>
      </c>
      <c r="CP12" s="63">
        <v>400.03</v>
      </c>
      <c r="CQ12" s="63">
        <v>399.03</v>
      </c>
      <c r="CR12" s="63">
        <v>398.03</v>
      </c>
      <c r="CS12" s="63">
        <v>397.04</v>
      </c>
      <c r="CT12" s="63">
        <v>396.04</v>
      </c>
      <c r="CU12" s="63">
        <v>395.05</v>
      </c>
      <c r="CV12" s="63">
        <v>394.05</v>
      </c>
      <c r="CW12" s="63">
        <v>393.06</v>
      </c>
      <c r="CX12" s="63">
        <v>392.07</v>
      </c>
      <c r="CY12" s="63">
        <v>391.08</v>
      </c>
      <c r="CZ12" s="63">
        <v>390.09</v>
      </c>
      <c r="DA12" s="63">
        <v>389.09</v>
      </c>
      <c r="DB12" s="63">
        <v>388.1</v>
      </c>
      <c r="DC12" s="63">
        <v>387.11</v>
      </c>
      <c r="DD12" s="63">
        <v>386.12</v>
      </c>
      <c r="DE12" s="63">
        <v>385.13</v>
      </c>
      <c r="DF12" s="63">
        <v>384.14</v>
      </c>
      <c r="DG12" s="63">
        <v>383.15</v>
      </c>
      <c r="DH12" s="63">
        <v>382.16</v>
      </c>
      <c r="DI12" s="63">
        <v>381.18</v>
      </c>
      <c r="DJ12" s="63">
        <v>380.19</v>
      </c>
      <c r="DK12" s="63">
        <v>379.21</v>
      </c>
      <c r="DL12" s="63">
        <v>378.22</v>
      </c>
      <c r="DM12" s="63">
        <v>377.24</v>
      </c>
      <c r="DN12" s="63">
        <v>376.25</v>
      </c>
      <c r="DO12" s="63">
        <v>375.27</v>
      </c>
      <c r="DP12" s="63">
        <v>374.29</v>
      </c>
      <c r="DQ12" s="63">
        <v>373.3</v>
      </c>
      <c r="DR12" s="63">
        <v>372.32</v>
      </c>
      <c r="DS12" s="63">
        <v>371.34</v>
      </c>
      <c r="DT12" s="63">
        <v>370.36</v>
      </c>
      <c r="DU12" s="63">
        <v>369.38</v>
      </c>
      <c r="DV12" s="63">
        <v>368.4</v>
      </c>
      <c r="DW12" s="63">
        <v>367.42</v>
      </c>
      <c r="DX12" s="63">
        <v>366.45</v>
      </c>
      <c r="DY12" s="63">
        <v>365.47</v>
      </c>
      <c r="DZ12" s="63">
        <v>364.5</v>
      </c>
      <c r="EA12" s="63">
        <v>363.52</v>
      </c>
      <c r="EB12" s="63">
        <v>362.55</v>
      </c>
      <c r="EC12" s="63">
        <v>361.57</v>
      </c>
      <c r="ED12" s="63">
        <v>360.6</v>
      </c>
      <c r="EE12" s="63">
        <v>359.62</v>
      </c>
      <c r="EF12" s="63">
        <v>358.66</v>
      </c>
      <c r="EG12" s="63">
        <v>357.69</v>
      </c>
      <c r="EH12" s="63">
        <v>356.72</v>
      </c>
      <c r="EI12" s="63">
        <v>355.75</v>
      </c>
      <c r="EJ12" s="63">
        <v>354.79</v>
      </c>
      <c r="EK12" s="63">
        <v>353.82</v>
      </c>
      <c r="EL12" s="63">
        <v>352.86</v>
      </c>
      <c r="EM12" s="63">
        <v>351.89</v>
      </c>
      <c r="EN12" s="63">
        <v>350.93</v>
      </c>
      <c r="EO12" s="63">
        <v>349.97</v>
      </c>
      <c r="EP12" s="63">
        <v>349</v>
      </c>
      <c r="EQ12" s="63">
        <v>348.04</v>
      </c>
      <c r="ER12" s="63">
        <v>347.08</v>
      </c>
      <c r="ES12" s="63">
        <v>346.13</v>
      </c>
      <c r="ET12" s="63">
        <v>345.17</v>
      </c>
      <c r="EU12" s="63">
        <v>344.21</v>
      </c>
      <c r="EV12" s="63">
        <v>343.25</v>
      </c>
      <c r="EW12" s="63">
        <v>342.3</v>
      </c>
      <c r="EX12" s="63">
        <v>341.34</v>
      </c>
      <c r="EY12" s="63">
        <v>340.39</v>
      </c>
      <c r="EZ12" s="63">
        <v>339.43</v>
      </c>
      <c r="FA12" s="63">
        <v>338.48</v>
      </c>
      <c r="FB12" s="63">
        <v>337.52</v>
      </c>
      <c r="FC12" s="63">
        <v>336.57</v>
      </c>
      <c r="FD12" s="63">
        <v>335.62</v>
      </c>
      <c r="FE12" s="63">
        <v>334.67</v>
      </c>
      <c r="FF12" s="63">
        <v>333.72</v>
      </c>
      <c r="FG12" s="63">
        <v>332.77</v>
      </c>
      <c r="FH12" s="63">
        <v>331.82</v>
      </c>
      <c r="FI12" s="63">
        <v>330.87</v>
      </c>
      <c r="FJ12" s="63">
        <v>329.93</v>
      </c>
      <c r="FK12" s="63">
        <v>328.98</v>
      </c>
      <c r="FL12" s="63">
        <v>328.04</v>
      </c>
      <c r="FM12" s="63">
        <v>327.08999999999997</v>
      </c>
      <c r="FN12" s="63">
        <v>326.14999999999998</v>
      </c>
      <c r="FO12" s="63">
        <v>325.2</v>
      </c>
      <c r="FP12" s="63">
        <v>324.26</v>
      </c>
      <c r="FQ12" s="63">
        <v>323.32</v>
      </c>
      <c r="FR12" s="63">
        <v>322.38</v>
      </c>
      <c r="FS12" s="63">
        <v>321.44</v>
      </c>
      <c r="FT12" s="63">
        <v>320.5</v>
      </c>
      <c r="FU12" s="63">
        <v>319.56</v>
      </c>
      <c r="FV12" s="63">
        <v>318.62</v>
      </c>
      <c r="FW12" s="63">
        <v>317.68</v>
      </c>
      <c r="FX12" s="63">
        <v>316.75</v>
      </c>
      <c r="FY12" s="63">
        <v>315.81</v>
      </c>
      <c r="FZ12" s="63">
        <v>314.88</v>
      </c>
      <c r="GA12" s="63">
        <v>313.94</v>
      </c>
      <c r="GB12" s="63">
        <v>313.01</v>
      </c>
      <c r="GC12" s="63">
        <v>312.07</v>
      </c>
      <c r="GD12" s="63">
        <v>311.14999999999998</v>
      </c>
      <c r="GE12" s="63">
        <v>310.22000000000003</v>
      </c>
      <c r="GF12" s="63">
        <v>309.29000000000002</v>
      </c>
      <c r="GG12" s="63">
        <v>308.35000000000002</v>
      </c>
      <c r="GH12" s="63">
        <v>307.43</v>
      </c>
      <c r="GI12" s="63">
        <v>306.51</v>
      </c>
      <c r="GJ12" s="63">
        <v>305.57</v>
      </c>
      <c r="GK12" s="63">
        <v>304.66000000000003</v>
      </c>
      <c r="GL12" s="63">
        <v>303.74</v>
      </c>
      <c r="GM12" s="63">
        <v>302.81</v>
      </c>
      <c r="GN12" s="63">
        <v>301.89</v>
      </c>
      <c r="GO12" s="63">
        <v>300.98</v>
      </c>
      <c r="GP12" s="63">
        <v>300.06</v>
      </c>
      <c r="GQ12" s="63">
        <v>299.14</v>
      </c>
      <c r="GR12" s="63">
        <v>298.22000000000003</v>
      </c>
      <c r="GS12" s="63">
        <v>297.31</v>
      </c>
      <c r="GT12" s="63">
        <v>296.39999999999998</v>
      </c>
      <c r="GU12" s="63">
        <v>295.48</v>
      </c>
      <c r="GV12" s="63">
        <v>294.57</v>
      </c>
      <c r="GW12" s="63">
        <v>293.66000000000003</v>
      </c>
      <c r="GX12" s="63">
        <v>292.75</v>
      </c>
      <c r="GY12" s="63">
        <v>291.83999999999997</v>
      </c>
      <c r="GZ12" s="63">
        <v>290.94</v>
      </c>
      <c r="HA12" s="63">
        <v>290.02999999999997</v>
      </c>
      <c r="HB12" s="63">
        <v>289.13</v>
      </c>
      <c r="HC12" s="63">
        <v>288.22000000000003</v>
      </c>
      <c r="HD12" s="63">
        <v>287.32</v>
      </c>
      <c r="HE12" s="63">
        <v>286.42</v>
      </c>
      <c r="HF12" s="63">
        <v>285.51</v>
      </c>
      <c r="HG12" s="63">
        <v>284.62</v>
      </c>
      <c r="HH12" s="63">
        <v>283.72000000000003</v>
      </c>
      <c r="HI12" s="63">
        <v>282.82</v>
      </c>
      <c r="HJ12" s="63">
        <v>281.93</v>
      </c>
      <c r="HK12" s="63">
        <v>281.04000000000002</v>
      </c>
      <c r="HL12" s="63">
        <v>280.14999999999998</v>
      </c>
      <c r="HM12" s="63">
        <v>279.25</v>
      </c>
      <c r="HN12" s="63">
        <v>278.37</v>
      </c>
      <c r="HO12" s="63">
        <v>277.48</v>
      </c>
      <c r="HP12" s="63">
        <v>276.58999999999997</v>
      </c>
      <c r="HQ12" s="63">
        <v>275.70999999999998</v>
      </c>
      <c r="HR12" s="63">
        <v>274.82</v>
      </c>
      <c r="HS12" s="63">
        <v>273.94</v>
      </c>
      <c r="HT12" s="63">
        <v>273.06</v>
      </c>
      <c r="HU12" s="63">
        <v>272.18</v>
      </c>
      <c r="HV12" s="63">
        <v>271.29000000000002</v>
      </c>
      <c r="HW12" s="63">
        <v>270.42</v>
      </c>
      <c r="HX12" s="63">
        <v>269.54000000000002</v>
      </c>
      <c r="HY12" s="63">
        <v>268.67</v>
      </c>
      <c r="HZ12" s="63">
        <v>267.79000000000002</v>
      </c>
      <c r="IA12" s="63">
        <v>266.92</v>
      </c>
      <c r="IB12" s="63">
        <v>266.04000000000002</v>
      </c>
      <c r="IC12" s="63">
        <v>265.17</v>
      </c>
      <c r="ID12" s="63">
        <v>264.29000000000002</v>
      </c>
      <c r="IE12" s="63">
        <v>263.43</v>
      </c>
      <c r="IF12" s="63">
        <v>262.56</v>
      </c>
      <c r="IG12" s="63">
        <v>261.7</v>
      </c>
      <c r="IH12" s="63">
        <v>260.82</v>
      </c>
      <c r="II12" s="63">
        <v>259.97000000000003</v>
      </c>
      <c r="IJ12" s="63">
        <v>259.10000000000002</v>
      </c>
      <c r="IK12" s="63">
        <v>258.24</v>
      </c>
      <c r="IL12" s="63">
        <v>257.38</v>
      </c>
      <c r="IM12" s="63">
        <v>256.51</v>
      </c>
      <c r="IN12" s="63">
        <v>255.66</v>
      </c>
      <c r="IO12" s="63">
        <v>254.8</v>
      </c>
      <c r="IP12" s="63">
        <v>253.95</v>
      </c>
      <c r="IQ12" s="63">
        <v>253.09</v>
      </c>
      <c r="IR12" s="63">
        <v>252.24</v>
      </c>
      <c r="IS12" s="63">
        <v>251.39</v>
      </c>
      <c r="IT12" s="63">
        <v>250.54</v>
      </c>
      <c r="IU12" s="63">
        <v>249.69</v>
      </c>
      <c r="IV12" s="63">
        <v>248.84</v>
      </c>
      <c r="IW12" s="63">
        <v>248</v>
      </c>
      <c r="IX12" s="63">
        <v>247.15</v>
      </c>
      <c r="IY12" s="63">
        <v>246.31</v>
      </c>
      <c r="IZ12" s="63">
        <v>245.47</v>
      </c>
      <c r="JA12" s="63">
        <v>244.62</v>
      </c>
      <c r="JB12" s="63">
        <v>243.79</v>
      </c>
      <c r="JC12" s="63">
        <v>242.95</v>
      </c>
      <c r="JD12" s="63">
        <v>242.11</v>
      </c>
      <c r="JE12" s="63">
        <v>241.27</v>
      </c>
      <c r="JF12" s="63">
        <v>240.44</v>
      </c>
      <c r="JG12" s="63">
        <v>239.6</v>
      </c>
      <c r="JH12" s="63">
        <v>238.77</v>
      </c>
      <c r="JI12" s="63">
        <v>237.94</v>
      </c>
      <c r="JJ12" s="63">
        <v>237.11</v>
      </c>
      <c r="JK12" s="63">
        <v>236.28</v>
      </c>
      <c r="JL12" s="63">
        <v>235.45</v>
      </c>
      <c r="JM12" s="63">
        <v>234.63</v>
      </c>
      <c r="JN12" s="63">
        <v>233.8</v>
      </c>
      <c r="JO12" s="63">
        <v>232.98</v>
      </c>
      <c r="JP12" s="63">
        <v>232.15</v>
      </c>
      <c r="JQ12" s="63">
        <v>231.33</v>
      </c>
      <c r="JR12" s="63">
        <v>230.51</v>
      </c>
      <c r="JS12" s="63">
        <v>229.69</v>
      </c>
      <c r="JT12" s="63">
        <v>228.87</v>
      </c>
      <c r="JU12" s="63">
        <v>228.05</v>
      </c>
      <c r="JV12" s="63">
        <v>227.23</v>
      </c>
      <c r="JW12" s="63">
        <v>226.42</v>
      </c>
      <c r="JX12" s="63">
        <v>225.6</v>
      </c>
      <c r="JY12" s="63">
        <v>224.79</v>
      </c>
      <c r="JZ12" s="63">
        <v>223.98</v>
      </c>
      <c r="KA12" s="63">
        <v>223.17</v>
      </c>
      <c r="KB12" s="63">
        <v>222.36</v>
      </c>
      <c r="KC12" s="63">
        <v>221.55</v>
      </c>
      <c r="KD12" s="63">
        <v>220.74</v>
      </c>
      <c r="KE12" s="63">
        <v>219.93</v>
      </c>
      <c r="KF12" s="63">
        <v>219.12</v>
      </c>
      <c r="KG12" s="63">
        <v>218.32</v>
      </c>
      <c r="KH12" s="63">
        <v>217.51</v>
      </c>
      <c r="KI12" s="63">
        <v>216.71</v>
      </c>
      <c r="KJ12" s="63">
        <v>215.91</v>
      </c>
      <c r="KK12" s="63">
        <v>215.11</v>
      </c>
      <c r="KL12" s="63">
        <v>214.31</v>
      </c>
      <c r="KM12" s="63">
        <v>213.51</v>
      </c>
      <c r="KN12" s="63">
        <v>212.72</v>
      </c>
      <c r="KO12" s="63">
        <v>211.92</v>
      </c>
      <c r="KP12" s="63">
        <v>211.13</v>
      </c>
      <c r="KQ12" s="63">
        <v>210.34</v>
      </c>
      <c r="KR12" s="63">
        <v>209.39000000000007</v>
      </c>
      <c r="KS12" s="63">
        <v>208.64000000000007</v>
      </c>
      <c r="KT12" s="63">
        <v>207.89000000000007</v>
      </c>
      <c r="KU12" s="63">
        <v>207.14000000000007</v>
      </c>
      <c r="KV12" s="63">
        <v>206.39000000000007</v>
      </c>
      <c r="KW12" s="63">
        <v>205.64000000000007</v>
      </c>
      <c r="KX12" s="63">
        <v>204.89000000000007</v>
      </c>
      <c r="KY12" s="63">
        <v>204.14000000000007</v>
      </c>
      <c r="KZ12" s="63">
        <v>203.39000000000007</v>
      </c>
      <c r="LA12" s="63">
        <v>202.64000000000007</v>
      </c>
      <c r="LB12" s="63">
        <v>201.89000000000007</v>
      </c>
      <c r="LC12" s="63">
        <v>201.14000000000007</v>
      </c>
      <c r="LD12" s="63">
        <v>200.39000000000007</v>
      </c>
      <c r="LE12" s="63">
        <v>199.64000000000007</v>
      </c>
      <c r="LF12" s="63">
        <v>198.89000000000007</v>
      </c>
      <c r="LG12" s="63">
        <v>198.14000000000007</v>
      </c>
      <c r="LH12" s="63">
        <v>197.39000000000007</v>
      </c>
      <c r="LI12" s="63">
        <v>196.64000000000007</v>
      </c>
      <c r="LJ12" s="63">
        <v>195.89000000000007</v>
      </c>
      <c r="LK12" s="63">
        <v>195.14000000000007</v>
      </c>
      <c r="LL12" s="63">
        <v>194.39000000000007</v>
      </c>
      <c r="LM12" s="63">
        <v>193.64000000000007</v>
      </c>
      <c r="LN12" s="63">
        <v>192.89000000000007</v>
      </c>
      <c r="LO12" s="63">
        <v>192.14000000000007</v>
      </c>
      <c r="LP12" s="63">
        <v>191.39000000000007</v>
      </c>
      <c r="LQ12" s="63">
        <v>190.64000000000007</v>
      </c>
      <c r="LR12" s="63">
        <v>189.89000000000007</v>
      </c>
      <c r="LS12" s="63">
        <v>189.14000000000007</v>
      </c>
      <c r="LT12" s="63">
        <v>188.39000000000007</v>
      </c>
      <c r="LU12" s="63">
        <v>187.64000000000007</v>
      </c>
      <c r="LV12" s="63">
        <v>186.89000000000007</v>
      </c>
      <c r="LW12" s="63">
        <v>186.14000000000007</v>
      </c>
      <c r="LX12" s="63">
        <v>185.39000000000007</v>
      </c>
      <c r="LY12" s="63">
        <v>184.64000000000007</v>
      </c>
      <c r="LZ12" s="63">
        <v>183.89000000000007</v>
      </c>
      <c r="MA12" s="63">
        <v>183.14000000000007</v>
      </c>
      <c r="MB12" s="63">
        <v>182.39000000000007</v>
      </c>
      <c r="MC12" s="63">
        <v>181.64000000000007</v>
      </c>
      <c r="MD12" s="63">
        <v>180.89000000000007</v>
      </c>
      <c r="ME12" s="63">
        <v>180.14000000000007</v>
      </c>
      <c r="MF12" s="63">
        <v>179.39000000000007</v>
      </c>
      <c r="MG12" s="63">
        <v>178.64000000000007</v>
      </c>
      <c r="MH12" s="63">
        <v>177.89000000000007</v>
      </c>
      <c r="MI12" s="63">
        <v>177.14000000000007</v>
      </c>
      <c r="MJ12" s="63">
        <v>176.39000000000007</v>
      </c>
      <c r="MK12" s="63">
        <v>175.64000000000007</v>
      </c>
      <c r="ML12" s="63">
        <v>174.89000000000007</v>
      </c>
      <c r="MM12" s="63">
        <v>174.14000000000007</v>
      </c>
      <c r="MN12" s="63">
        <v>173.39000000000007</v>
      </c>
      <c r="MO12" s="63">
        <v>172.64000000000007</v>
      </c>
      <c r="MP12" s="63">
        <v>171.89000000000007</v>
      </c>
      <c r="MQ12" s="63">
        <v>171.14000000000007</v>
      </c>
      <c r="MR12" s="63">
        <v>170.39000000000007</v>
      </c>
      <c r="MS12" s="63">
        <v>169.64000000000007</v>
      </c>
      <c r="MT12" s="63">
        <v>168.89000000000007</v>
      </c>
      <c r="MU12" s="63">
        <v>168.14000000000007</v>
      </c>
      <c r="MV12" s="63">
        <v>167.39000000000007</v>
      </c>
      <c r="MW12" s="63">
        <v>166.64000000000007</v>
      </c>
      <c r="MX12" s="63">
        <v>165.89000000000007</v>
      </c>
      <c r="MY12" s="63">
        <v>165.14000000000007</v>
      </c>
    </row>
    <row r="13" spans="1:376" ht="15.75" x14ac:dyDescent="0.25">
      <c r="A13" s="60" t="s">
        <v>7</v>
      </c>
      <c r="B13" s="65">
        <v>2023</v>
      </c>
      <c r="C13" s="63">
        <v>492.6</v>
      </c>
      <c r="D13" s="63">
        <v>491.58</v>
      </c>
      <c r="E13" s="63">
        <v>490.57</v>
      </c>
      <c r="F13" s="63">
        <v>489.55</v>
      </c>
      <c r="G13" s="63">
        <v>488.53</v>
      </c>
      <c r="H13" s="63">
        <v>487.51</v>
      </c>
      <c r="I13" s="63">
        <v>486.49</v>
      </c>
      <c r="J13" s="63">
        <v>485.47</v>
      </c>
      <c r="K13" s="63">
        <v>484.45</v>
      </c>
      <c r="L13" s="63">
        <v>483.44</v>
      </c>
      <c r="M13" s="63">
        <v>482.42</v>
      </c>
      <c r="N13" s="63">
        <v>481.4</v>
      </c>
      <c r="O13" s="63">
        <v>480.38</v>
      </c>
      <c r="P13" s="63">
        <v>479.36</v>
      </c>
      <c r="Q13" s="63">
        <v>478.35</v>
      </c>
      <c r="R13" s="63">
        <v>477.33</v>
      </c>
      <c r="S13" s="63">
        <v>476.31</v>
      </c>
      <c r="T13" s="63">
        <v>475.3</v>
      </c>
      <c r="U13" s="63">
        <v>474.28</v>
      </c>
      <c r="V13" s="63">
        <v>473.26</v>
      </c>
      <c r="W13" s="63">
        <v>472.25</v>
      </c>
      <c r="X13" s="63">
        <v>471.23</v>
      </c>
      <c r="Y13" s="63">
        <v>470.21</v>
      </c>
      <c r="Z13" s="63">
        <v>469.2</v>
      </c>
      <c r="AA13" s="63">
        <v>468.18</v>
      </c>
      <c r="AB13" s="63">
        <v>467.16</v>
      </c>
      <c r="AC13" s="63">
        <v>466.15</v>
      </c>
      <c r="AD13" s="63">
        <v>465.13</v>
      </c>
      <c r="AE13" s="63">
        <v>464.12</v>
      </c>
      <c r="AF13" s="63">
        <v>463.1</v>
      </c>
      <c r="AG13" s="63">
        <v>462.09</v>
      </c>
      <c r="AH13" s="63">
        <v>461.07</v>
      </c>
      <c r="AI13" s="63">
        <v>460.05</v>
      </c>
      <c r="AJ13" s="63">
        <v>459.04</v>
      </c>
      <c r="AK13" s="63">
        <v>458.02</v>
      </c>
      <c r="AL13" s="63">
        <v>457.01</v>
      </c>
      <c r="AM13" s="63">
        <v>455.99</v>
      </c>
      <c r="AN13" s="63">
        <v>454.98</v>
      </c>
      <c r="AO13" s="63">
        <v>453.97</v>
      </c>
      <c r="AP13" s="63">
        <v>452.95</v>
      </c>
      <c r="AQ13" s="63">
        <v>451.94</v>
      </c>
      <c r="AR13" s="63">
        <v>450.93</v>
      </c>
      <c r="AS13" s="63">
        <v>449.91</v>
      </c>
      <c r="AT13" s="63">
        <v>448.9</v>
      </c>
      <c r="AU13" s="63">
        <v>447.89</v>
      </c>
      <c r="AV13" s="63">
        <v>446.87</v>
      </c>
      <c r="AW13" s="63">
        <v>445.86</v>
      </c>
      <c r="AX13" s="63">
        <v>444.85</v>
      </c>
      <c r="AY13" s="63">
        <v>443.84</v>
      </c>
      <c r="AZ13" s="63">
        <v>442.82</v>
      </c>
      <c r="BA13" s="63">
        <v>441.81</v>
      </c>
      <c r="BB13" s="63">
        <v>440.8</v>
      </c>
      <c r="BC13" s="63">
        <v>439.79</v>
      </c>
      <c r="BD13" s="63">
        <v>438.78</v>
      </c>
      <c r="BE13" s="63">
        <v>437.77</v>
      </c>
      <c r="BF13" s="63">
        <v>436.76</v>
      </c>
      <c r="BG13" s="63">
        <v>435.75</v>
      </c>
      <c r="BH13" s="63">
        <v>434.74</v>
      </c>
      <c r="BI13" s="63">
        <v>433.73</v>
      </c>
      <c r="BJ13" s="63">
        <v>432.72</v>
      </c>
      <c r="BK13" s="63">
        <v>431.71</v>
      </c>
      <c r="BL13" s="63">
        <v>430.7</v>
      </c>
      <c r="BM13" s="63">
        <v>429.69</v>
      </c>
      <c r="BN13" s="63">
        <v>428.68</v>
      </c>
      <c r="BO13" s="63">
        <v>427.67</v>
      </c>
      <c r="BP13" s="63">
        <v>426.66</v>
      </c>
      <c r="BQ13" s="63">
        <v>425.66</v>
      </c>
      <c r="BR13" s="63">
        <v>424.65</v>
      </c>
      <c r="BS13" s="63">
        <v>423.64</v>
      </c>
      <c r="BT13" s="63">
        <v>422.63</v>
      </c>
      <c r="BU13" s="63">
        <v>421.63</v>
      </c>
      <c r="BV13" s="63">
        <v>420.62</v>
      </c>
      <c r="BW13" s="63">
        <v>419.61</v>
      </c>
      <c r="BX13" s="63">
        <v>418.61</v>
      </c>
      <c r="BY13" s="63">
        <v>417.61</v>
      </c>
      <c r="BZ13" s="63">
        <v>416.6</v>
      </c>
      <c r="CA13" s="63">
        <v>415.6</v>
      </c>
      <c r="CB13" s="63">
        <v>414.6</v>
      </c>
      <c r="CC13" s="63">
        <v>413.59</v>
      </c>
      <c r="CD13" s="63">
        <v>412.59</v>
      </c>
      <c r="CE13" s="63">
        <v>411.59</v>
      </c>
      <c r="CF13" s="63">
        <v>410.59</v>
      </c>
      <c r="CG13" s="63">
        <v>409.58</v>
      </c>
      <c r="CH13" s="63">
        <v>408.58</v>
      </c>
      <c r="CI13" s="63">
        <v>407.58</v>
      </c>
      <c r="CJ13" s="63">
        <v>406.58</v>
      </c>
      <c r="CK13" s="63">
        <v>405.58</v>
      </c>
      <c r="CL13" s="63">
        <v>404.58</v>
      </c>
      <c r="CM13" s="63">
        <v>403.58</v>
      </c>
      <c r="CN13" s="63">
        <v>402.59</v>
      </c>
      <c r="CO13" s="63">
        <v>401.59</v>
      </c>
      <c r="CP13" s="63">
        <v>400.59</v>
      </c>
      <c r="CQ13" s="63">
        <v>399.59</v>
      </c>
      <c r="CR13" s="63">
        <v>398.6</v>
      </c>
      <c r="CS13" s="63">
        <v>397.6</v>
      </c>
      <c r="CT13" s="63">
        <v>396.6</v>
      </c>
      <c r="CU13" s="63">
        <v>395.61</v>
      </c>
      <c r="CV13" s="63">
        <v>394.61</v>
      </c>
      <c r="CW13" s="63">
        <v>393.62</v>
      </c>
      <c r="CX13" s="63">
        <v>392.63</v>
      </c>
      <c r="CY13" s="63">
        <v>391.64</v>
      </c>
      <c r="CZ13" s="63">
        <v>390.64</v>
      </c>
      <c r="DA13" s="63">
        <v>389.65</v>
      </c>
      <c r="DB13" s="63">
        <v>388.66</v>
      </c>
      <c r="DC13" s="63">
        <v>387.67</v>
      </c>
      <c r="DD13" s="63">
        <v>386.68</v>
      </c>
      <c r="DE13" s="63">
        <v>385.69</v>
      </c>
      <c r="DF13" s="63">
        <v>384.7</v>
      </c>
      <c r="DG13" s="63">
        <v>383.71</v>
      </c>
      <c r="DH13" s="63">
        <v>382.72</v>
      </c>
      <c r="DI13" s="63">
        <v>381.73</v>
      </c>
      <c r="DJ13" s="63">
        <v>380.75</v>
      </c>
      <c r="DK13" s="63">
        <v>379.76</v>
      </c>
      <c r="DL13" s="63">
        <v>378.78</v>
      </c>
      <c r="DM13" s="63">
        <v>377.79</v>
      </c>
      <c r="DN13" s="63">
        <v>376.8</v>
      </c>
      <c r="DO13" s="63">
        <v>375.82</v>
      </c>
      <c r="DP13" s="63">
        <v>374.84</v>
      </c>
      <c r="DQ13" s="63">
        <v>373.85</v>
      </c>
      <c r="DR13" s="63">
        <v>372.87</v>
      </c>
      <c r="DS13" s="63">
        <v>371.89</v>
      </c>
      <c r="DT13" s="63">
        <v>370.91</v>
      </c>
      <c r="DU13" s="63">
        <v>369.93</v>
      </c>
      <c r="DV13" s="63">
        <v>368.95</v>
      </c>
      <c r="DW13" s="63">
        <v>367.97</v>
      </c>
      <c r="DX13" s="63">
        <v>367</v>
      </c>
      <c r="DY13" s="63">
        <v>366.02</v>
      </c>
      <c r="DZ13" s="63">
        <v>365.04</v>
      </c>
      <c r="EA13" s="63">
        <v>364.07</v>
      </c>
      <c r="EB13" s="63">
        <v>363.09</v>
      </c>
      <c r="EC13" s="63">
        <v>362.12</v>
      </c>
      <c r="ED13" s="63">
        <v>361.14</v>
      </c>
      <c r="EE13" s="63">
        <v>360.17</v>
      </c>
      <c r="EF13" s="63">
        <v>359.2</v>
      </c>
      <c r="EG13" s="63">
        <v>358.23</v>
      </c>
      <c r="EH13" s="63">
        <v>357.27</v>
      </c>
      <c r="EI13" s="63">
        <v>356.3</v>
      </c>
      <c r="EJ13" s="63">
        <v>355.33</v>
      </c>
      <c r="EK13" s="63">
        <v>354.37</v>
      </c>
      <c r="EL13" s="63">
        <v>353.4</v>
      </c>
      <c r="EM13" s="63">
        <v>352.44</v>
      </c>
      <c r="EN13" s="63">
        <v>351.47</v>
      </c>
      <c r="EO13" s="63">
        <v>350.51</v>
      </c>
      <c r="EP13" s="63">
        <v>349.55</v>
      </c>
      <c r="EQ13" s="63">
        <v>348.58</v>
      </c>
      <c r="ER13" s="63">
        <v>347.62</v>
      </c>
      <c r="ES13" s="63">
        <v>346.67</v>
      </c>
      <c r="ET13" s="63">
        <v>345.71</v>
      </c>
      <c r="EU13" s="63">
        <v>344.75</v>
      </c>
      <c r="EV13" s="63">
        <v>343.79</v>
      </c>
      <c r="EW13" s="63">
        <v>342.84</v>
      </c>
      <c r="EX13" s="63">
        <v>341.88</v>
      </c>
      <c r="EY13" s="63">
        <v>340.93</v>
      </c>
      <c r="EZ13" s="63">
        <v>339.97</v>
      </c>
      <c r="FA13" s="63">
        <v>339.02</v>
      </c>
      <c r="FB13" s="63">
        <v>338.06</v>
      </c>
      <c r="FC13" s="63">
        <v>337.11</v>
      </c>
      <c r="FD13" s="63">
        <v>336.16</v>
      </c>
      <c r="FE13" s="63">
        <v>335.21</v>
      </c>
      <c r="FF13" s="63">
        <v>334.26</v>
      </c>
      <c r="FG13" s="63">
        <v>333.31</v>
      </c>
      <c r="FH13" s="63">
        <v>332.36</v>
      </c>
      <c r="FI13" s="63">
        <v>331.41</v>
      </c>
      <c r="FJ13" s="63">
        <v>330.46</v>
      </c>
      <c r="FK13" s="63">
        <v>329.52</v>
      </c>
      <c r="FL13" s="63">
        <v>328.57</v>
      </c>
      <c r="FM13" s="63">
        <v>327.63</v>
      </c>
      <c r="FN13" s="63">
        <v>326.68</v>
      </c>
      <c r="FO13" s="63">
        <v>325.74</v>
      </c>
      <c r="FP13" s="63">
        <v>324.79000000000002</v>
      </c>
      <c r="FQ13" s="63">
        <v>323.85000000000002</v>
      </c>
      <c r="FR13" s="63">
        <v>322.91000000000003</v>
      </c>
      <c r="FS13" s="63">
        <v>321.97000000000003</v>
      </c>
      <c r="FT13" s="63">
        <v>321.02999999999997</v>
      </c>
      <c r="FU13" s="63">
        <v>320.08999999999997</v>
      </c>
      <c r="FV13" s="63">
        <v>319.16000000000003</v>
      </c>
      <c r="FW13" s="63">
        <v>318.22000000000003</v>
      </c>
      <c r="FX13" s="63">
        <v>317.27999999999997</v>
      </c>
      <c r="FY13" s="63">
        <v>316.35000000000002</v>
      </c>
      <c r="FZ13" s="63">
        <v>315.41000000000003</v>
      </c>
      <c r="GA13" s="63">
        <v>314.48</v>
      </c>
      <c r="GB13" s="63">
        <v>313.54000000000002</v>
      </c>
      <c r="GC13" s="63">
        <v>312.60000000000002</v>
      </c>
      <c r="GD13" s="63">
        <v>311.68</v>
      </c>
      <c r="GE13" s="63">
        <v>310.75</v>
      </c>
      <c r="GF13" s="63">
        <v>309.82</v>
      </c>
      <c r="GG13" s="63">
        <v>308.89</v>
      </c>
      <c r="GH13" s="63">
        <v>307.97000000000003</v>
      </c>
      <c r="GI13" s="63">
        <v>307.04000000000002</v>
      </c>
      <c r="GJ13" s="63">
        <v>306.10000000000002</v>
      </c>
      <c r="GK13" s="63">
        <v>305.19</v>
      </c>
      <c r="GL13" s="63">
        <v>304.26</v>
      </c>
      <c r="GM13" s="63">
        <v>303.33999999999997</v>
      </c>
      <c r="GN13" s="63">
        <v>302.42</v>
      </c>
      <c r="GO13" s="63">
        <v>301.5</v>
      </c>
      <c r="GP13" s="63">
        <v>300.58999999999997</v>
      </c>
      <c r="GQ13" s="63">
        <v>299.67</v>
      </c>
      <c r="GR13" s="63">
        <v>298.75</v>
      </c>
      <c r="GS13" s="63">
        <v>297.83999999999997</v>
      </c>
      <c r="GT13" s="63">
        <v>296.92</v>
      </c>
      <c r="GU13" s="63">
        <v>296.01</v>
      </c>
      <c r="GV13" s="63">
        <v>295.10000000000002</v>
      </c>
      <c r="GW13" s="63">
        <v>294.19</v>
      </c>
      <c r="GX13" s="63">
        <v>293.27999999999997</v>
      </c>
      <c r="GY13" s="63">
        <v>292.37</v>
      </c>
      <c r="GZ13" s="63">
        <v>291.45999999999998</v>
      </c>
      <c r="HA13" s="63">
        <v>290.54000000000002</v>
      </c>
      <c r="HB13" s="63">
        <v>289.64999999999998</v>
      </c>
      <c r="HC13" s="63">
        <v>288.75</v>
      </c>
      <c r="HD13" s="63">
        <v>287.83999999999997</v>
      </c>
      <c r="HE13" s="63">
        <v>286.94</v>
      </c>
      <c r="HF13" s="63">
        <v>286.04000000000002</v>
      </c>
      <c r="HG13" s="63">
        <v>285.14</v>
      </c>
      <c r="HH13" s="63">
        <v>284.24</v>
      </c>
      <c r="HI13" s="63">
        <v>283.35000000000002</v>
      </c>
      <c r="HJ13" s="63">
        <v>282.45</v>
      </c>
      <c r="HK13" s="63">
        <v>281.56</v>
      </c>
      <c r="HL13" s="63">
        <v>280.67</v>
      </c>
      <c r="HM13" s="63">
        <v>279.76</v>
      </c>
      <c r="HN13" s="63">
        <v>278.89</v>
      </c>
      <c r="HO13" s="63">
        <v>278</v>
      </c>
      <c r="HP13" s="63">
        <v>277.10000000000002</v>
      </c>
      <c r="HQ13" s="63">
        <v>276.22000000000003</v>
      </c>
      <c r="HR13" s="63">
        <v>275.33999999999997</v>
      </c>
      <c r="HS13" s="63">
        <v>274.45999999999998</v>
      </c>
      <c r="HT13" s="63">
        <v>273.57</v>
      </c>
      <c r="HU13" s="63">
        <v>272.69</v>
      </c>
      <c r="HV13" s="63">
        <v>271.81</v>
      </c>
      <c r="HW13" s="63">
        <v>270.93</v>
      </c>
      <c r="HX13" s="63">
        <v>270.06</v>
      </c>
      <c r="HY13" s="63">
        <v>269.18</v>
      </c>
      <c r="HZ13" s="63">
        <v>268.29000000000002</v>
      </c>
      <c r="IA13" s="63">
        <v>267.43</v>
      </c>
      <c r="IB13" s="63">
        <v>266.56</v>
      </c>
      <c r="IC13" s="63">
        <v>265.69</v>
      </c>
      <c r="ID13" s="63">
        <v>264.81</v>
      </c>
      <c r="IE13" s="63">
        <v>263.94</v>
      </c>
      <c r="IF13" s="63">
        <v>263.07</v>
      </c>
      <c r="IG13" s="63">
        <v>262.20999999999998</v>
      </c>
      <c r="IH13" s="63">
        <v>261.33999999999997</v>
      </c>
      <c r="II13" s="63">
        <v>260.48</v>
      </c>
      <c r="IJ13" s="63">
        <v>259.60000000000002</v>
      </c>
      <c r="IK13" s="63">
        <v>258.75</v>
      </c>
      <c r="IL13" s="63">
        <v>257.89</v>
      </c>
      <c r="IM13" s="63">
        <v>257.02999999999997</v>
      </c>
      <c r="IN13" s="63">
        <v>256.17</v>
      </c>
      <c r="IO13" s="63">
        <v>255.31</v>
      </c>
      <c r="IP13" s="63">
        <v>254.45</v>
      </c>
      <c r="IQ13" s="63">
        <v>253.6</v>
      </c>
      <c r="IR13" s="63">
        <v>252.75</v>
      </c>
      <c r="IS13" s="63">
        <v>251.89</v>
      </c>
      <c r="IT13" s="63">
        <v>251.04</v>
      </c>
      <c r="IU13" s="63">
        <v>250.19</v>
      </c>
      <c r="IV13" s="63">
        <v>249.34</v>
      </c>
      <c r="IW13" s="63">
        <v>248.5</v>
      </c>
      <c r="IX13" s="63">
        <v>247.65</v>
      </c>
      <c r="IY13" s="63">
        <v>246.81</v>
      </c>
      <c r="IZ13" s="63">
        <v>245.97</v>
      </c>
      <c r="JA13" s="63">
        <v>245.13</v>
      </c>
      <c r="JB13" s="63">
        <v>244.29</v>
      </c>
      <c r="JC13" s="63">
        <v>243.45</v>
      </c>
      <c r="JD13" s="63">
        <v>242.61</v>
      </c>
      <c r="JE13" s="63">
        <v>241.77</v>
      </c>
      <c r="JF13" s="63">
        <v>240.94</v>
      </c>
      <c r="JG13" s="63">
        <v>240.1</v>
      </c>
      <c r="JH13" s="63">
        <v>239.27</v>
      </c>
      <c r="JI13" s="63">
        <v>238.44</v>
      </c>
      <c r="JJ13" s="63">
        <v>237.61</v>
      </c>
      <c r="JK13" s="63">
        <v>236.78</v>
      </c>
      <c r="JL13" s="63">
        <v>235.95</v>
      </c>
      <c r="JM13" s="63">
        <v>235.12</v>
      </c>
      <c r="JN13" s="63">
        <v>234.29</v>
      </c>
      <c r="JO13" s="63">
        <v>233.47</v>
      </c>
      <c r="JP13" s="63">
        <v>232.64</v>
      </c>
      <c r="JQ13" s="63">
        <v>231.82</v>
      </c>
      <c r="JR13" s="63">
        <v>231</v>
      </c>
      <c r="JS13" s="63">
        <v>230.18</v>
      </c>
      <c r="JT13" s="63">
        <v>229.36</v>
      </c>
      <c r="JU13" s="63">
        <v>228.54</v>
      </c>
      <c r="JV13" s="63">
        <v>227.72</v>
      </c>
      <c r="JW13" s="63">
        <v>226.91</v>
      </c>
      <c r="JX13" s="63">
        <v>226.09</v>
      </c>
      <c r="JY13" s="63">
        <v>225.28</v>
      </c>
      <c r="JZ13" s="63">
        <v>224.46</v>
      </c>
      <c r="KA13" s="63">
        <v>223.65</v>
      </c>
      <c r="KB13" s="63">
        <v>222.84</v>
      </c>
      <c r="KC13" s="63">
        <v>222.03</v>
      </c>
      <c r="KD13" s="63">
        <v>221.22</v>
      </c>
      <c r="KE13" s="63">
        <v>220.41</v>
      </c>
      <c r="KF13" s="63">
        <v>219.61</v>
      </c>
      <c r="KG13" s="63">
        <v>218.8</v>
      </c>
      <c r="KH13" s="63">
        <v>218</v>
      </c>
      <c r="KI13" s="63">
        <v>217.19</v>
      </c>
      <c r="KJ13" s="63">
        <v>216.39</v>
      </c>
      <c r="KK13" s="63">
        <v>215.59</v>
      </c>
      <c r="KL13" s="63">
        <v>214.79</v>
      </c>
      <c r="KM13" s="63">
        <v>213.99</v>
      </c>
      <c r="KN13" s="63">
        <v>213.2</v>
      </c>
      <c r="KO13" s="63">
        <v>212.4</v>
      </c>
      <c r="KP13" s="63">
        <v>211.61</v>
      </c>
      <c r="KQ13" s="63">
        <v>210.82</v>
      </c>
      <c r="KR13" s="63">
        <v>209.85000000000008</v>
      </c>
      <c r="KS13" s="63">
        <v>209.10000000000008</v>
      </c>
      <c r="KT13" s="63">
        <v>208.35000000000008</v>
      </c>
      <c r="KU13" s="63">
        <v>207.60000000000008</v>
      </c>
      <c r="KV13" s="63">
        <v>206.85000000000008</v>
      </c>
      <c r="KW13" s="63">
        <v>206.10000000000008</v>
      </c>
      <c r="KX13" s="63">
        <v>205.35000000000008</v>
      </c>
      <c r="KY13" s="63">
        <v>204.60000000000008</v>
      </c>
      <c r="KZ13" s="63">
        <v>203.85000000000008</v>
      </c>
      <c r="LA13" s="63">
        <v>203.10000000000008</v>
      </c>
      <c r="LB13" s="63">
        <v>202.35000000000008</v>
      </c>
      <c r="LC13" s="63">
        <v>201.60000000000008</v>
      </c>
      <c r="LD13" s="63">
        <v>200.85000000000008</v>
      </c>
      <c r="LE13" s="63">
        <v>200.10000000000008</v>
      </c>
      <c r="LF13" s="63">
        <v>199.35000000000008</v>
      </c>
      <c r="LG13" s="63">
        <v>198.60000000000008</v>
      </c>
      <c r="LH13" s="63">
        <v>197.85000000000008</v>
      </c>
      <c r="LI13" s="63">
        <v>197.10000000000008</v>
      </c>
      <c r="LJ13" s="63">
        <v>196.35000000000008</v>
      </c>
      <c r="LK13" s="63">
        <v>195.60000000000008</v>
      </c>
      <c r="LL13" s="63">
        <v>194.85000000000008</v>
      </c>
      <c r="LM13" s="63">
        <v>194.10000000000008</v>
      </c>
      <c r="LN13" s="63">
        <v>193.35000000000008</v>
      </c>
      <c r="LO13" s="63">
        <v>192.60000000000008</v>
      </c>
      <c r="LP13" s="63">
        <v>191.85000000000008</v>
      </c>
      <c r="LQ13" s="63">
        <v>191.10000000000008</v>
      </c>
      <c r="LR13" s="63">
        <v>190.35000000000008</v>
      </c>
      <c r="LS13" s="63">
        <v>189.60000000000008</v>
      </c>
      <c r="LT13" s="63">
        <v>188.85000000000008</v>
      </c>
      <c r="LU13" s="63">
        <v>188.10000000000008</v>
      </c>
      <c r="LV13" s="63">
        <v>187.35000000000008</v>
      </c>
      <c r="LW13" s="63">
        <v>186.60000000000008</v>
      </c>
      <c r="LX13" s="63">
        <v>185.85000000000008</v>
      </c>
      <c r="LY13" s="63">
        <v>185.10000000000008</v>
      </c>
      <c r="LZ13" s="63">
        <v>184.35000000000008</v>
      </c>
      <c r="MA13" s="63">
        <v>183.60000000000008</v>
      </c>
      <c r="MB13" s="63">
        <v>182.85000000000008</v>
      </c>
      <c r="MC13" s="63">
        <v>182.10000000000008</v>
      </c>
      <c r="MD13" s="63">
        <v>181.35000000000008</v>
      </c>
      <c r="ME13" s="63">
        <v>180.60000000000008</v>
      </c>
      <c r="MF13" s="63">
        <v>179.85000000000008</v>
      </c>
      <c r="MG13" s="63">
        <v>179.10000000000008</v>
      </c>
      <c r="MH13" s="63">
        <v>178.35000000000008</v>
      </c>
      <c r="MI13" s="63">
        <v>177.60000000000008</v>
      </c>
      <c r="MJ13" s="63">
        <v>176.85000000000008</v>
      </c>
      <c r="MK13" s="63">
        <v>176.10000000000008</v>
      </c>
      <c r="ML13" s="63">
        <v>175.35000000000008</v>
      </c>
      <c r="MM13" s="63">
        <v>174.60000000000008</v>
      </c>
      <c r="MN13" s="63">
        <v>173.85000000000008</v>
      </c>
      <c r="MO13" s="63">
        <v>173.10000000000008</v>
      </c>
      <c r="MP13" s="63">
        <v>172.35000000000008</v>
      </c>
      <c r="MQ13" s="63">
        <v>171.60000000000008</v>
      </c>
      <c r="MR13" s="63">
        <v>170.85000000000008</v>
      </c>
      <c r="MS13" s="63">
        <v>170.10000000000008</v>
      </c>
      <c r="MT13" s="63">
        <v>169.35000000000008</v>
      </c>
      <c r="MU13" s="63">
        <v>168.60000000000008</v>
      </c>
      <c r="MV13" s="63">
        <v>167.85000000000008</v>
      </c>
      <c r="MW13" s="63">
        <v>167.10000000000008</v>
      </c>
      <c r="MX13" s="63">
        <v>166.35000000000008</v>
      </c>
      <c r="MY13" s="63">
        <v>165.60000000000008</v>
      </c>
    </row>
    <row r="14" spans="1:376" ht="15.75" x14ac:dyDescent="0.25">
      <c r="A14" s="60" t="s">
        <v>7</v>
      </c>
      <c r="B14" s="65">
        <v>2024</v>
      </c>
      <c r="C14" s="63">
        <v>493.21</v>
      </c>
      <c r="D14" s="63">
        <v>492.19</v>
      </c>
      <c r="E14" s="63">
        <v>491.17</v>
      </c>
      <c r="F14" s="63">
        <v>490.15</v>
      </c>
      <c r="G14" s="63">
        <v>489.13</v>
      </c>
      <c r="H14" s="63">
        <v>488.11</v>
      </c>
      <c r="I14" s="63">
        <v>487.09</v>
      </c>
      <c r="J14" s="63">
        <v>486.07</v>
      </c>
      <c r="K14" s="63">
        <v>485.05</v>
      </c>
      <c r="L14" s="63">
        <v>484.04</v>
      </c>
      <c r="M14" s="63">
        <v>483.02</v>
      </c>
      <c r="N14" s="63">
        <v>482</v>
      </c>
      <c r="O14" s="63">
        <v>480.98</v>
      </c>
      <c r="P14" s="63">
        <v>479.96</v>
      </c>
      <c r="Q14" s="63">
        <v>478.95</v>
      </c>
      <c r="R14" s="63">
        <v>477.93</v>
      </c>
      <c r="S14" s="63">
        <v>476.91</v>
      </c>
      <c r="T14" s="63">
        <v>475.89</v>
      </c>
      <c r="U14" s="63">
        <v>474.88</v>
      </c>
      <c r="V14" s="63">
        <v>473.86</v>
      </c>
      <c r="W14" s="63">
        <v>472.84</v>
      </c>
      <c r="X14" s="63">
        <v>471.82</v>
      </c>
      <c r="Y14" s="63">
        <v>470.81</v>
      </c>
      <c r="Z14" s="63">
        <v>469.79</v>
      </c>
      <c r="AA14" s="63">
        <v>468.77</v>
      </c>
      <c r="AB14" s="63">
        <v>467.76</v>
      </c>
      <c r="AC14" s="63">
        <v>466.74</v>
      </c>
      <c r="AD14" s="63">
        <v>465.73</v>
      </c>
      <c r="AE14" s="63">
        <v>464.71</v>
      </c>
      <c r="AF14" s="63">
        <v>463.69</v>
      </c>
      <c r="AG14" s="63">
        <v>462.68</v>
      </c>
      <c r="AH14" s="63">
        <v>461.66</v>
      </c>
      <c r="AI14" s="63">
        <v>460.65</v>
      </c>
      <c r="AJ14" s="63">
        <v>459.63</v>
      </c>
      <c r="AK14" s="63">
        <v>458.61</v>
      </c>
      <c r="AL14" s="63">
        <v>457.6</v>
      </c>
      <c r="AM14" s="63">
        <v>456.58</v>
      </c>
      <c r="AN14" s="63">
        <v>455.57</v>
      </c>
      <c r="AO14" s="63">
        <v>454.56</v>
      </c>
      <c r="AP14" s="63">
        <v>453.54</v>
      </c>
      <c r="AQ14" s="63">
        <v>452.53</v>
      </c>
      <c r="AR14" s="63">
        <v>451.51</v>
      </c>
      <c r="AS14" s="63">
        <v>450.5</v>
      </c>
      <c r="AT14" s="63">
        <v>449.49</v>
      </c>
      <c r="AU14" s="63">
        <v>448.47</v>
      </c>
      <c r="AV14" s="63">
        <v>447.46</v>
      </c>
      <c r="AW14" s="63">
        <v>446.45</v>
      </c>
      <c r="AX14" s="63">
        <v>445.43</v>
      </c>
      <c r="AY14" s="63">
        <v>444.42</v>
      </c>
      <c r="AZ14" s="63">
        <v>443.41</v>
      </c>
      <c r="BA14" s="63">
        <v>442.4</v>
      </c>
      <c r="BB14" s="63">
        <v>441.38</v>
      </c>
      <c r="BC14" s="63">
        <v>440.37</v>
      </c>
      <c r="BD14" s="63">
        <v>439.36</v>
      </c>
      <c r="BE14" s="63">
        <v>438.35</v>
      </c>
      <c r="BF14" s="63">
        <v>437.34</v>
      </c>
      <c r="BG14" s="63">
        <v>436.33</v>
      </c>
      <c r="BH14" s="63">
        <v>435.32</v>
      </c>
      <c r="BI14" s="63">
        <v>434.3</v>
      </c>
      <c r="BJ14" s="63">
        <v>433.29</v>
      </c>
      <c r="BK14" s="63">
        <v>432.28</v>
      </c>
      <c r="BL14" s="63">
        <v>431.27</v>
      </c>
      <c r="BM14" s="63">
        <v>430.27</v>
      </c>
      <c r="BN14" s="63">
        <v>429.26</v>
      </c>
      <c r="BO14" s="63">
        <v>428.25</v>
      </c>
      <c r="BP14" s="63">
        <v>427.24</v>
      </c>
      <c r="BQ14" s="63">
        <v>426.23</v>
      </c>
      <c r="BR14" s="63">
        <v>425.22</v>
      </c>
      <c r="BS14" s="63">
        <v>424.22</v>
      </c>
      <c r="BT14" s="63">
        <v>423.21</v>
      </c>
      <c r="BU14" s="63">
        <v>422.2</v>
      </c>
      <c r="BV14" s="63">
        <v>421.19</v>
      </c>
      <c r="BW14" s="63">
        <v>420.19</v>
      </c>
      <c r="BX14" s="63">
        <v>419.18</v>
      </c>
      <c r="BY14" s="63">
        <v>418.18</v>
      </c>
      <c r="BZ14" s="63">
        <v>417.17</v>
      </c>
      <c r="CA14" s="63">
        <v>416.17</v>
      </c>
      <c r="CB14" s="63">
        <v>415.17</v>
      </c>
      <c r="CC14" s="63">
        <v>414.16</v>
      </c>
      <c r="CD14" s="63">
        <v>413.16</v>
      </c>
      <c r="CE14" s="63">
        <v>412.16</v>
      </c>
      <c r="CF14" s="63">
        <v>411.15</v>
      </c>
      <c r="CG14" s="63">
        <v>410.15</v>
      </c>
      <c r="CH14" s="63">
        <v>409.15</v>
      </c>
      <c r="CI14" s="63">
        <v>408.14</v>
      </c>
      <c r="CJ14" s="63">
        <v>407.14</v>
      </c>
      <c r="CK14" s="63">
        <v>406.15</v>
      </c>
      <c r="CL14" s="63">
        <v>405.15</v>
      </c>
      <c r="CM14" s="63">
        <v>404.15</v>
      </c>
      <c r="CN14" s="63">
        <v>403.15</v>
      </c>
      <c r="CO14" s="63">
        <v>402.15</v>
      </c>
      <c r="CP14" s="63">
        <v>401.15</v>
      </c>
      <c r="CQ14" s="63">
        <v>400.16</v>
      </c>
      <c r="CR14" s="63">
        <v>399.16</v>
      </c>
      <c r="CS14" s="63">
        <v>398.16</v>
      </c>
      <c r="CT14" s="63">
        <v>397.16</v>
      </c>
      <c r="CU14" s="63">
        <v>396.17</v>
      </c>
      <c r="CV14" s="63">
        <v>395.17</v>
      </c>
      <c r="CW14" s="63">
        <v>394.18</v>
      </c>
      <c r="CX14" s="63">
        <v>393.19</v>
      </c>
      <c r="CY14" s="63">
        <v>392.19</v>
      </c>
      <c r="CZ14" s="63">
        <v>391.2</v>
      </c>
      <c r="DA14" s="63">
        <v>390.21</v>
      </c>
      <c r="DB14" s="63">
        <v>389.22</v>
      </c>
      <c r="DC14" s="63">
        <v>388.22</v>
      </c>
      <c r="DD14" s="63">
        <v>387.23</v>
      </c>
      <c r="DE14" s="63">
        <v>386.24</v>
      </c>
      <c r="DF14" s="63">
        <v>385.25</v>
      </c>
      <c r="DG14" s="63">
        <v>384.26</v>
      </c>
      <c r="DH14" s="63">
        <v>383.27</v>
      </c>
      <c r="DI14" s="63">
        <v>382.29</v>
      </c>
      <c r="DJ14" s="63">
        <v>381.3</v>
      </c>
      <c r="DK14" s="63">
        <v>380.31</v>
      </c>
      <c r="DL14" s="63">
        <v>379.33</v>
      </c>
      <c r="DM14" s="63">
        <v>378.34</v>
      </c>
      <c r="DN14" s="63">
        <v>377.36</v>
      </c>
      <c r="DO14" s="63">
        <v>376.37</v>
      </c>
      <c r="DP14" s="63">
        <v>375.39</v>
      </c>
      <c r="DQ14" s="63">
        <v>374.4</v>
      </c>
      <c r="DR14" s="63">
        <v>373.42</v>
      </c>
      <c r="DS14" s="63">
        <v>372.43</v>
      </c>
      <c r="DT14" s="63">
        <v>371.45</v>
      </c>
      <c r="DU14" s="63">
        <v>370.48</v>
      </c>
      <c r="DV14" s="63">
        <v>369.5</v>
      </c>
      <c r="DW14" s="63">
        <v>368.52</v>
      </c>
      <c r="DX14" s="63">
        <v>367.54</v>
      </c>
      <c r="DY14" s="63">
        <v>366.56</v>
      </c>
      <c r="DZ14" s="63">
        <v>365.59</v>
      </c>
      <c r="EA14" s="63">
        <v>364.61</v>
      </c>
      <c r="EB14" s="63">
        <v>363.64</v>
      </c>
      <c r="EC14" s="63">
        <v>362.66</v>
      </c>
      <c r="ED14" s="63">
        <v>361.69</v>
      </c>
      <c r="EE14" s="63">
        <v>360.71</v>
      </c>
      <c r="EF14" s="63">
        <v>359.74</v>
      </c>
      <c r="EG14" s="63">
        <v>358.78</v>
      </c>
      <c r="EH14" s="63">
        <v>357.81</v>
      </c>
      <c r="EI14" s="63">
        <v>356.84</v>
      </c>
      <c r="EJ14" s="63">
        <v>355.87</v>
      </c>
      <c r="EK14" s="63">
        <v>354.91</v>
      </c>
      <c r="EL14" s="63">
        <v>353.94</v>
      </c>
      <c r="EM14" s="63">
        <v>352.98</v>
      </c>
      <c r="EN14" s="63">
        <v>352.01</v>
      </c>
      <c r="EO14" s="63">
        <v>351.05</v>
      </c>
      <c r="EP14" s="63">
        <v>350.09</v>
      </c>
      <c r="EQ14" s="63">
        <v>349.12</v>
      </c>
      <c r="ER14" s="63">
        <v>348.17</v>
      </c>
      <c r="ES14" s="63">
        <v>347.21</v>
      </c>
      <c r="ET14" s="63">
        <v>346.25</v>
      </c>
      <c r="EU14" s="63">
        <v>345.29</v>
      </c>
      <c r="EV14" s="63">
        <v>344.33</v>
      </c>
      <c r="EW14" s="63">
        <v>343.38</v>
      </c>
      <c r="EX14" s="63">
        <v>342.42</v>
      </c>
      <c r="EY14" s="63">
        <v>341.46</v>
      </c>
      <c r="EZ14" s="63">
        <v>340.51</v>
      </c>
      <c r="FA14" s="63">
        <v>339.56</v>
      </c>
      <c r="FB14" s="63">
        <v>338.6</v>
      </c>
      <c r="FC14" s="63">
        <v>337.65</v>
      </c>
      <c r="FD14" s="63">
        <v>336.7</v>
      </c>
      <c r="FE14" s="63">
        <v>335.75</v>
      </c>
      <c r="FF14" s="63">
        <v>334.8</v>
      </c>
      <c r="FG14" s="63">
        <v>333.85</v>
      </c>
      <c r="FH14" s="63">
        <v>332.9</v>
      </c>
      <c r="FI14" s="63">
        <v>331.95</v>
      </c>
      <c r="FJ14" s="63">
        <v>331</v>
      </c>
      <c r="FK14" s="63">
        <v>330.05</v>
      </c>
      <c r="FL14" s="63">
        <v>329.11</v>
      </c>
      <c r="FM14" s="63">
        <v>328.16</v>
      </c>
      <c r="FN14" s="63">
        <v>327.22000000000003</v>
      </c>
      <c r="FO14" s="63">
        <v>326.26</v>
      </c>
      <c r="FP14" s="63">
        <v>325.32</v>
      </c>
      <c r="FQ14" s="63">
        <v>324.39</v>
      </c>
      <c r="FR14" s="63">
        <v>323.45</v>
      </c>
      <c r="FS14" s="63">
        <v>322.51</v>
      </c>
      <c r="FT14" s="63">
        <v>321.57</v>
      </c>
      <c r="FU14" s="63">
        <v>320.63</v>
      </c>
      <c r="FV14" s="63">
        <v>319.69</v>
      </c>
      <c r="FW14" s="63">
        <v>318.75</v>
      </c>
      <c r="FX14" s="63">
        <v>317.81</v>
      </c>
      <c r="FY14" s="63">
        <v>316.88</v>
      </c>
      <c r="FZ14" s="63">
        <v>315.94</v>
      </c>
      <c r="GA14" s="63">
        <v>315.01</v>
      </c>
      <c r="GB14" s="63">
        <v>314.07</v>
      </c>
      <c r="GC14" s="63">
        <v>313.14</v>
      </c>
      <c r="GD14" s="63">
        <v>312.20999999999998</v>
      </c>
      <c r="GE14" s="63">
        <v>311.27999999999997</v>
      </c>
      <c r="GF14" s="63">
        <v>310.35000000000002</v>
      </c>
      <c r="GG14" s="63">
        <v>309.42</v>
      </c>
      <c r="GH14" s="63">
        <v>308.5</v>
      </c>
      <c r="GI14" s="63">
        <v>307.57</v>
      </c>
      <c r="GJ14" s="63">
        <v>306.64</v>
      </c>
      <c r="GK14" s="63">
        <v>305.72000000000003</v>
      </c>
      <c r="GL14" s="63">
        <v>304.79000000000002</v>
      </c>
      <c r="GM14" s="63">
        <v>303.87</v>
      </c>
      <c r="GN14" s="63">
        <v>302.95</v>
      </c>
      <c r="GO14" s="63">
        <v>302.02999999999997</v>
      </c>
      <c r="GP14" s="63">
        <v>301.10000000000002</v>
      </c>
      <c r="GQ14" s="63">
        <v>300.19</v>
      </c>
      <c r="GR14" s="63">
        <v>299.27999999999997</v>
      </c>
      <c r="GS14" s="63">
        <v>298.35000000000002</v>
      </c>
      <c r="GT14" s="63">
        <v>297.45</v>
      </c>
      <c r="GU14" s="63">
        <v>296.54000000000002</v>
      </c>
      <c r="GV14" s="63">
        <v>295.62</v>
      </c>
      <c r="GW14" s="63">
        <v>294.70999999999998</v>
      </c>
      <c r="GX14" s="63">
        <v>293.79000000000002</v>
      </c>
      <c r="GY14" s="63">
        <v>292.89</v>
      </c>
      <c r="GZ14" s="63">
        <v>291.98</v>
      </c>
      <c r="HA14" s="63">
        <v>291.07</v>
      </c>
      <c r="HB14" s="63">
        <v>290.17</v>
      </c>
      <c r="HC14" s="63">
        <v>289.26</v>
      </c>
      <c r="HD14" s="63">
        <v>288.37</v>
      </c>
      <c r="HE14" s="63">
        <v>287.45999999999998</v>
      </c>
      <c r="HF14" s="63">
        <v>286.56</v>
      </c>
      <c r="HG14" s="63">
        <v>285.66000000000003</v>
      </c>
      <c r="HH14" s="63">
        <v>284.76</v>
      </c>
      <c r="HI14" s="63">
        <v>283.87</v>
      </c>
      <c r="HJ14" s="63">
        <v>282.97000000000003</v>
      </c>
      <c r="HK14" s="63">
        <v>282.07</v>
      </c>
      <c r="HL14" s="63">
        <v>281.18</v>
      </c>
      <c r="HM14" s="63">
        <v>280.29000000000002</v>
      </c>
      <c r="HN14" s="63">
        <v>279.39999999999998</v>
      </c>
      <c r="HO14" s="63">
        <v>278.51</v>
      </c>
      <c r="HP14" s="63">
        <v>277.63</v>
      </c>
      <c r="HQ14" s="63">
        <v>276.74</v>
      </c>
      <c r="HR14" s="63">
        <v>275.85000000000002</v>
      </c>
      <c r="HS14" s="63">
        <v>274.97000000000003</v>
      </c>
      <c r="HT14" s="63">
        <v>274.08999999999997</v>
      </c>
      <c r="HU14" s="63">
        <v>273.20999999999998</v>
      </c>
      <c r="HV14" s="63">
        <v>272.32</v>
      </c>
      <c r="HW14" s="63">
        <v>271.45</v>
      </c>
      <c r="HX14" s="63">
        <v>270.57</v>
      </c>
      <c r="HY14" s="63">
        <v>269.69</v>
      </c>
      <c r="HZ14" s="63">
        <v>268.82</v>
      </c>
      <c r="IA14" s="63">
        <v>267.94</v>
      </c>
      <c r="IB14" s="63">
        <v>267.07</v>
      </c>
      <c r="IC14" s="63">
        <v>266.2</v>
      </c>
      <c r="ID14" s="63">
        <v>265.32</v>
      </c>
      <c r="IE14" s="63">
        <v>264.45</v>
      </c>
      <c r="IF14" s="63">
        <v>263.58999999999997</v>
      </c>
      <c r="IG14" s="63">
        <v>262.72000000000003</v>
      </c>
      <c r="IH14" s="63">
        <v>261.85000000000002</v>
      </c>
      <c r="II14" s="63">
        <v>260.98</v>
      </c>
      <c r="IJ14" s="63">
        <v>260.12</v>
      </c>
      <c r="IK14" s="63">
        <v>259.26</v>
      </c>
      <c r="IL14" s="63">
        <v>258.39999999999998</v>
      </c>
      <c r="IM14" s="63">
        <v>257.52999999999997</v>
      </c>
      <c r="IN14" s="63">
        <v>256.68</v>
      </c>
      <c r="IO14" s="63">
        <v>255.82</v>
      </c>
      <c r="IP14" s="63">
        <v>254.96</v>
      </c>
      <c r="IQ14" s="63">
        <v>254.1</v>
      </c>
      <c r="IR14" s="63">
        <v>253.25</v>
      </c>
      <c r="IS14" s="63">
        <v>252.4</v>
      </c>
      <c r="IT14" s="63">
        <v>251.55</v>
      </c>
      <c r="IU14" s="63">
        <v>250.7</v>
      </c>
      <c r="IV14" s="63">
        <v>249.85</v>
      </c>
      <c r="IW14" s="63">
        <v>249</v>
      </c>
      <c r="IX14" s="63">
        <v>248.16</v>
      </c>
      <c r="IY14" s="63">
        <v>247.31</v>
      </c>
      <c r="IZ14" s="63">
        <v>246.47</v>
      </c>
      <c r="JA14" s="63">
        <v>245.63</v>
      </c>
      <c r="JB14" s="63">
        <v>244.79</v>
      </c>
      <c r="JC14" s="63">
        <v>243.95</v>
      </c>
      <c r="JD14" s="63">
        <v>243.11</v>
      </c>
      <c r="JE14" s="63">
        <v>242.27</v>
      </c>
      <c r="JF14" s="63">
        <v>241.43</v>
      </c>
      <c r="JG14" s="63">
        <v>240.6</v>
      </c>
      <c r="JH14" s="63">
        <v>239.77</v>
      </c>
      <c r="JI14" s="63">
        <v>238.93</v>
      </c>
      <c r="JJ14" s="63">
        <v>238.1</v>
      </c>
      <c r="JK14" s="63">
        <v>237.27</v>
      </c>
      <c r="JL14" s="63">
        <v>236.44</v>
      </c>
      <c r="JM14" s="63">
        <v>235.62</v>
      </c>
      <c r="JN14" s="63">
        <v>234.79</v>
      </c>
      <c r="JO14" s="63">
        <v>233.96</v>
      </c>
      <c r="JP14" s="63">
        <v>233.14</v>
      </c>
      <c r="JQ14" s="63">
        <v>232.31</v>
      </c>
      <c r="JR14" s="63">
        <v>231.49</v>
      </c>
      <c r="JS14" s="63">
        <v>230.67</v>
      </c>
      <c r="JT14" s="63">
        <v>229.85</v>
      </c>
      <c r="JU14" s="63">
        <v>229.03</v>
      </c>
      <c r="JV14" s="63">
        <v>228.21</v>
      </c>
      <c r="JW14" s="63">
        <v>227.4</v>
      </c>
      <c r="JX14" s="63">
        <v>226.58</v>
      </c>
      <c r="JY14" s="63">
        <v>225.76</v>
      </c>
      <c r="JZ14" s="63">
        <v>224.95</v>
      </c>
      <c r="KA14" s="63">
        <v>224.14</v>
      </c>
      <c r="KB14" s="63">
        <v>223.33</v>
      </c>
      <c r="KC14" s="63">
        <v>222.52</v>
      </c>
      <c r="KD14" s="63">
        <v>221.71</v>
      </c>
      <c r="KE14" s="63">
        <v>220.9</v>
      </c>
      <c r="KF14" s="63">
        <v>220.09</v>
      </c>
      <c r="KG14" s="63">
        <v>219.28</v>
      </c>
      <c r="KH14" s="63">
        <v>218.48</v>
      </c>
      <c r="KI14" s="63">
        <v>217.67</v>
      </c>
      <c r="KJ14" s="63">
        <v>216.87</v>
      </c>
      <c r="KK14" s="63">
        <v>216.07</v>
      </c>
      <c r="KL14" s="63">
        <v>215.27</v>
      </c>
      <c r="KM14" s="63">
        <v>214.47</v>
      </c>
      <c r="KN14" s="63">
        <v>213.67</v>
      </c>
      <c r="KO14" s="63">
        <v>212.88</v>
      </c>
      <c r="KP14" s="63">
        <v>212.08</v>
      </c>
      <c r="KQ14" s="63">
        <v>211.29</v>
      </c>
      <c r="KR14" s="63">
        <v>210.31000000000009</v>
      </c>
      <c r="KS14" s="63">
        <v>209.56000000000009</v>
      </c>
      <c r="KT14" s="63">
        <v>208.81000000000009</v>
      </c>
      <c r="KU14" s="63">
        <v>208.06000000000009</v>
      </c>
      <c r="KV14" s="63">
        <v>207.31000000000009</v>
      </c>
      <c r="KW14" s="63">
        <v>206.56000000000009</v>
      </c>
      <c r="KX14" s="63">
        <v>205.81000000000009</v>
      </c>
      <c r="KY14" s="63">
        <v>205.06000000000009</v>
      </c>
      <c r="KZ14" s="63">
        <v>204.31000000000009</v>
      </c>
      <c r="LA14" s="63">
        <v>203.56000000000009</v>
      </c>
      <c r="LB14" s="63">
        <v>202.81000000000009</v>
      </c>
      <c r="LC14" s="63">
        <v>202.06000000000009</v>
      </c>
      <c r="LD14" s="63">
        <v>201.31000000000009</v>
      </c>
      <c r="LE14" s="63">
        <v>200.56000000000009</v>
      </c>
      <c r="LF14" s="63">
        <v>199.81000000000009</v>
      </c>
      <c r="LG14" s="63">
        <v>199.06000000000009</v>
      </c>
      <c r="LH14" s="63">
        <v>198.31000000000009</v>
      </c>
      <c r="LI14" s="63">
        <v>197.56000000000009</v>
      </c>
      <c r="LJ14" s="63">
        <v>196.81000000000009</v>
      </c>
      <c r="LK14" s="63">
        <v>196.06000000000009</v>
      </c>
      <c r="LL14" s="63">
        <v>195.31000000000009</v>
      </c>
      <c r="LM14" s="63">
        <v>194.56000000000009</v>
      </c>
      <c r="LN14" s="63">
        <v>193.81000000000009</v>
      </c>
      <c r="LO14" s="63">
        <v>193.06000000000009</v>
      </c>
      <c r="LP14" s="63">
        <v>192.31000000000009</v>
      </c>
      <c r="LQ14" s="63">
        <v>191.56000000000009</v>
      </c>
      <c r="LR14" s="63">
        <v>190.81000000000009</v>
      </c>
      <c r="LS14" s="63">
        <v>190.06000000000009</v>
      </c>
      <c r="LT14" s="63">
        <v>189.31000000000009</v>
      </c>
      <c r="LU14" s="63">
        <v>188.56000000000009</v>
      </c>
      <c r="LV14" s="63">
        <v>187.81000000000009</v>
      </c>
      <c r="LW14" s="63">
        <v>187.06000000000009</v>
      </c>
      <c r="LX14" s="63">
        <v>186.31000000000009</v>
      </c>
      <c r="LY14" s="63">
        <v>185.56000000000009</v>
      </c>
      <c r="LZ14" s="63">
        <v>184.81000000000009</v>
      </c>
      <c r="MA14" s="63">
        <v>184.06000000000009</v>
      </c>
      <c r="MB14" s="63">
        <v>183.31000000000009</v>
      </c>
      <c r="MC14" s="63">
        <v>182.56000000000009</v>
      </c>
      <c r="MD14" s="63">
        <v>181.81000000000009</v>
      </c>
      <c r="ME14" s="63">
        <v>181.06000000000009</v>
      </c>
      <c r="MF14" s="63">
        <v>180.31000000000009</v>
      </c>
      <c r="MG14" s="63">
        <v>179.56000000000009</v>
      </c>
      <c r="MH14" s="63">
        <v>178.81000000000009</v>
      </c>
      <c r="MI14" s="63">
        <v>178.06000000000009</v>
      </c>
      <c r="MJ14" s="63">
        <v>177.31000000000009</v>
      </c>
      <c r="MK14" s="63">
        <v>176.56000000000009</v>
      </c>
      <c r="ML14" s="63">
        <v>175.81000000000009</v>
      </c>
      <c r="MM14" s="63">
        <v>175.06000000000009</v>
      </c>
      <c r="MN14" s="63">
        <v>174.31000000000009</v>
      </c>
      <c r="MO14" s="63">
        <v>173.56000000000009</v>
      </c>
      <c r="MP14" s="63">
        <v>172.81000000000009</v>
      </c>
      <c r="MQ14" s="63">
        <v>172.06000000000009</v>
      </c>
      <c r="MR14" s="63">
        <v>171.31000000000009</v>
      </c>
      <c r="MS14" s="63">
        <v>170.56000000000009</v>
      </c>
      <c r="MT14" s="63">
        <v>169.81000000000009</v>
      </c>
      <c r="MU14" s="63">
        <v>169.06000000000009</v>
      </c>
      <c r="MV14" s="63">
        <v>168.31000000000009</v>
      </c>
      <c r="MW14" s="63">
        <v>167.56000000000009</v>
      </c>
      <c r="MX14" s="63">
        <v>166.81000000000009</v>
      </c>
      <c r="MY14" s="63">
        <v>166.06000000000009</v>
      </c>
    </row>
    <row r="15" spans="1:376" ht="15.75" x14ac:dyDescent="0.25">
      <c r="A15" s="60" t="s">
        <v>7</v>
      </c>
      <c r="B15" s="65">
        <v>2025</v>
      </c>
      <c r="C15" s="63">
        <v>493.81</v>
      </c>
      <c r="D15" s="63">
        <v>492.79</v>
      </c>
      <c r="E15" s="63">
        <v>491.77</v>
      </c>
      <c r="F15" s="63">
        <v>490.75</v>
      </c>
      <c r="G15" s="63">
        <v>489.73</v>
      </c>
      <c r="H15" s="63">
        <v>488.71</v>
      </c>
      <c r="I15" s="63">
        <v>487.69</v>
      </c>
      <c r="J15" s="63">
        <v>486.67</v>
      </c>
      <c r="K15" s="63">
        <v>485.65</v>
      </c>
      <c r="L15" s="63">
        <v>484.63</v>
      </c>
      <c r="M15" s="63">
        <v>483.61</v>
      </c>
      <c r="N15" s="63">
        <v>482.6</v>
      </c>
      <c r="O15" s="63">
        <v>481.58</v>
      </c>
      <c r="P15" s="63">
        <v>480.56</v>
      </c>
      <c r="Q15" s="63">
        <v>479.54</v>
      </c>
      <c r="R15" s="63">
        <v>478.52</v>
      </c>
      <c r="S15" s="63">
        <v>477.51</v>
      </c>
      <c r="T15" s="63">
        <v>476.49</v>
      </c>
      <c r="U15" s="63">
        <v>475.47</v>
      </c>
      <c r="V15" s="63">
        <v>474.45</v>
      </c>
      <c r="W15" s="63">
        <v>473.44</v>
      </c>
      <c r="X15" s="63">
        <v>472.42</v>
      </c>
      <c r="Y15" s="63">
        <v>471.4</v>
      </c>
      <c r="Z15" s="63">
        <v>470.38</v>
      </c>
      <c r="AA15" s="63">
        <v>469.37</v>
      </c>
      <c r="AB15" s="63">
        <v>468.35</v>
      </c>
      <c r="AC15" s="63">
        <v>467.33</v>
      </c>
      <c r="AD15" s="63">
        <v>466.32</v>
      </c>
      <c r="AE15" s="63">
        <v>465.3</v>
      </c>
      <c r="AF15" s="63">
        <v>464.28</v>
      </c>
      <c r="AG15" s="63">
        <v>463.27</v>
      </c>
      <c r="AH15" s="63">
        <v>462.25</v>
      </c>
      <c r="AI15" s="63">
        <v>461.24</v>
      </c>
      <c r="AJ15" s="63">
        <v>460.22</v>
      </c>
      <c r="AK15" s="63">
        <v>459.2</v>
      </c>
      <c r="AL15" s="63">
        <v>458.19</v>
      </c>
      <c r="AM15" s="63">
        <v>457.17</v>
      </c>
      <c r="AN15" s="63">
        <v>456.16</v>
      </c>
      <c r="AO15" s="63">
        <v>455.14</v>
      </c>
      <c r="AP15" s="63">
        <v>454.13</v>
      </c>
      <c r="AQ15" s="63">
        <v>453.11</v>
      </c>
      <c r="AR15" s="63">
        <v>452.1</v>
      </c>
      <c r="AS15" s="63">
        <v>451.08</v>
      </c>
      <c r="AT15" s="63">
        <v>450.07</v>
      </c>
      <c r="AU15" s="63">
        <v>449.06</v>
      </c>
      <c r="AV15" s="63">
        <v>448.04</v>
      </c>
      <c r="AW15" s="63">
        <v>447.03</v>
      </c>
      <c r="AX15" s="63">
        <v>446.02</v>
      </c>
      <c r="AY15" s="63">
        <v>445</v>
      </c>
      <c r="AZ15" s="63">
        <v>443.99</v>
      </c>
      <c r="BA15" s="63">
        <v>442.98</v>
      </c>
      <c r="BB15" s="63">
        <v>441.96</v>
      </c>
      <c r="BC15" s="63">
        <v>440.95</v>
      </c>
      <c r="BD15" s="63">
        <v>439.94</v>
      </c>
      <c r="BE15" s="63">
        <v>438.93</v>
      </c>
      <c r="BF15" s="63">
        <v>437.92</v>
      </c>
      <c r="BG15" s="63">
        <v>436.91</v>
      </c>
      <c r="BH15" s="63">
        <v>435.89</v>
      </c>
      <c r="BI15" s="63">
        <v>434.88</v>
      </c>
      <c r="BJ15" s="63">
        <v>433.87</v>
      </c>
      <c r="BK15" s="63">
        <v>432.86</v>
      </c>
      <c r="BL15" s="63">
        <v>431.85</v>
      </c>
      <c r="BM15" s="63">
        <v>430.84</v>
      </c>
      <c r="BN15" s="63">
        <v>429.83</v>
      </c>
      <c r="BO15" s="63">
        <v>428.82</v>
      </c>
      <c r="BP15" s="63">
        <v>427.81</v>
      </c>
      <c r="BQ15" s="63">
        <v>426.81</v>
      </c>
      <c r="BR15" s="63">
        <v>425.8</v>
      </c>
      <c r="BS15" s="63">
        <v>424.79</v>
      </c>
      <c r="BT15" s="63">
        <v>423.78</v>
      </c>
      <c r="BU15" s="63">
        <v>422.77</v>
      </c>
      <c r="BV15" s="63">
        <v>421.76</v>
      </c>
      <c r="BW15" s="63">
        <v>420.76</v>
      </c>
      <c r="BX15" s="63">
        <v>419.75</v>
      </c>
      <c r="BY15" s="63">
        <v>418.75</v>
      </c>
      <c r="BZ15" s="63">
        <v>417.74</v>
      </c>
      <c r="CA15" s="63">
        <v>416.74</v>
      </c>
      <c r="CB15" s="63">
        <v>415.73</v>
      </c>
      <c r="CC15" s="63">
        <v>414.73</v>
      </c>
      <c r="CD15" s="63">
        <v>413.73</v>
      </c>
      <c r="CE15" s="63">
        <v>412.72</v>
      </c>
      <c r="CF15" s="63">
        <v>411.72</v>
      </c>
      <c r="CG15" s="63">
        <v>410.71</v>
      </c>
      <c r="CH15" s="63">
        <v>409.71</v>
      </c>
      <c r="CI15" s="63">
        <v>408.71</v>
      </c>
      <c r="CJ15" s="63">
        <v>407.71</v>
      </c>
      <c r="CK15" s="63">
        <v>406.71</v>
      </c>
      <c r="CL15" s="63">
        <v>405.71</v>
      </c>
      <c r="CM15" s="63">
        <v>404.71</v>
      </c>
      <c r="CN15" s="63">
        <v>403.71</v>
      </c>
      <c r="CO15" s="63">
        <v>402.71</v>
      </c>
      <c r="CP15" s="63">
        <v>401.71</v>
      </c>
      <c r="CQ15" s="63">
        <v>400.72</v>
      </c>
      <c r="CR15" s="63">
        <v>399.72</v>
      </c>
      <c r="CS15" s="63">
        <v>398.72</v>
      </c>
      <c r="CT15" s="63">
        <v>397.72</v>
      </c>
      <c r="CU15" s="63">
        <v>396.72</v>
      </c>
      <c r="CV15" s="63">
        <v>395.73</v>
      </c>
      <c r="CW15" s="63">
        <v>394.74</v>
      </c>
      <c r="CX15" s="63">
        <v>393.74</v>
      </c>
      <c r="CY15" s="63">
        <v>392.75</v>
      </c>
      <c r="CZ15" s="63">
        <v>391.76</v>
      </c>
      <c r="DA15" s="63">
        <v>390.76</v>
      </c>
      <c r="DB15" s="63">
        <v>389.77</v>
      </c>
      <c r="DC15" s="63">
        <v>388.78</v>
      </c>
      <c r="DD15" s="63">
        <v>387.79</v>
      </c>
      <c r="DE15" s="63">
        <v>386.79</v>
      </c>
      <c r="DF15" s="63">
        <v>385.8</v>
      </c>
      <c r="DG15" s="63">
        <v>384.81</v>
      </c>
      <c r="DH15" s="63">
        <v>383.82</v>
      </c>
      <c r="DI15" s="63">
        <v>382.84</v>
      </c>
      <c r="DJ15" s="63">
        <v>381.85</v>
      </c>
      <c r="DK15" s="63">
        <v>380.86</v>
      </c>
      <c r="DL15" s="63">
        <v>379.88</v>
      </c>
      <c r="DM15" s="63">
        <v>378.89</v>
      </c>
      <c r="DN15" s="63">
        <v>377.9</v>
      </c>
      <c r="DO15" s="63">
        <v>376.92</v>
      </c>
      <c r="DP15" s="63">
        <v>375.93</v>
      </c>
      <c r="DQ15" s="63">
        <v>374.95</v>
      </c>
      <c r="DR15" s="63">
        <v>373.96</v>
      </c>
      <c r="DS15" s="63">
        <v>372.98</v>
      </c>
      <c r="DT15" s="63">
        <v>372</v>
      </c>
      <c r="DU15" s="63">
        <v>371.02</v>
      </c>
      <c r="DV15" s="63">
        <v>370.04</v>
      </c>
      <c r="DW15" s="63">
        <v>369.06</v>
      </c>
      <c r="DX15" s="63">
        <v>368.09</v>
      </c>
      <c r="DY15" s="63">
        <v>367.11</v>
      </c>
      <c r="DZ15" s="63">
        <v>366.13</v>
      </c>
      <c r="EA15" s="63">
        <v>365.16</v>
      </c>
      <c r="EB15" s="63">
        <v>364.18</v>
      </c>
      <c r="EC15" s="63">
        <v>363.21</v>
      </c>
      <c r="ED15" s="63">
        <v>362.23</v>
      </c>
      <c r="EE15" s="63">
        <v>361.26</v>
      </c>
      <c r="EF15" s="63">
        <v>360.29</v>
      </c>
      <c r="EG15" s="63">
        <v>359.32</v>
      </c>
      <c r="EH15" s="63">
        <v>358.35</v>
      </c>
      <c r="EI15" s="63">
        <v>357.38</v>
      </c>
      <c r="EJ15" s="63">
        <v>356.42</v>
      </c>
      <c r="EK15" s="63">
        <v>355.45</v>
      </c>
      <c r="EL15" s="63">
        <v>354.48</v>
      </c>
      <c r="EM15" s="63">
        <v>353.52</v>
      </c>
      <c r="EN15" s="63">
        <v>352.55</v>
      </c>
      <c r="EO15" s="63">
        <v>351.59</v>
      </c>
      <c r="EP15" s="63">
        <v>350.63</v>
      </c>
      <c r="EQ15" s="63">
        <v>349.66</v>
      </c>
      <c r="ER15" s="63">
        <v>348.7</v>
      </c>
      <c r="ES15" s="63">
        <v>347.75</v>
      </c>
      <c r="ET15" s="63">
        <v>346.79</v>
      </c>
      <c r="EU15" s="63">
        <v>345.83</v>
      </c>
      <c r="EV15" s="63">
        <v>344.87</v>
      </c>
      <c r="EW15" s="63">
        <v>343.91</v>
      </c>
      <c r="EX15" s="63">
        <v>342.96</v>
      </c>
      <c r="EY15" s="63">
        <v>342</v>
      </c>
      <c r="EZ15" s="63">
        <v>341.05</v>
      </c>
      <c r="FA15" s="63">
        <v>340.09</v>
      </c>
      <c r="FB15" s="63">
        <v>339.14</v>
      </c>
      <c r="FC15" s="63">
        <v>338.19</v>
      </c>
      <c r="FD15" s="63">
        <v>337.23</v>
      </c>
      <c r="FE15" s="63">
        <v>336.28</v>
      </c>
      <c r="FF15" s="63">
        <v>335.33</v>
      </c>
      <c r="FG15" s="63">
        <v>334.38</v>
      </c>
      <c r="FH15" s="63">
        <v>333.43</v>
      </c>
      <c r="FI15" s="63">
        <v>332.48</v>
      </c>
      <c r="FJ15" s="63">
        <v>331.54</v>
      </c>
      <c r="FK15" s="63">
        <v>330.59</v>
      </c>
      <c r="FL15" s="63">
        <v>329.64</v>
      </c>
      <c r="FM15" s="63">
        <v>328.7</v>
      </c>
      <c r="FN15" s="63">
        <v>327.75</v>
      </c>
      <c r="FO15" s="63">
        <v>326.81</v>
      </c>
      <c r="FP15" s="63">
        <v>325.85000000000002</v>
      </c>
      <c r="FQ15" s="63">
        <v>324.92</v>
      </c>
      <c r="FR15" s="63">
        <v>323.98</v>
      </c>
      <c r="FS15" s="63">
        <v>323.04000000000002</v>
      </c>
      <c r="FT15" s="63">
        <v>322.10000000000002</v>
      </c>
      <c r="FU15" s="63">
        <v>321.16000000000003</v>
      </c>
      <c r="FV15" s="63">
        <v>320.22000000000003</v>
      </c>
      <c r="FW15" s="63">
        <v>319.27999999999997</v>
      </c>
      <c r="FX15" s="63">
        <v>318.35000000000002</v>
      </c>
      <c r="FY15" s="63">
        <v>317.41000000000003</v>
      </c>
      <c r="FZ15" s="63">
        <v>316.47000000000003</v>
      </c>
      <c r="GA15" s="63">
        <v>315.54000000000002</v>
      </c>
      <c r="GB15" s="63">
        <v>314.60000000000002</v>
      </c>
      <c r="GC15" s="63">
        <v>313.67</v>
      </c>
      <c r="GD15" s="63">
        <v>312.74</v>
      </c>
      <c r="GE15" s="63">
        <v>311.81</v>
      </c>
      <c r="GF15" s="63">
        <v>310.88</v>
      </c>
      <c r="GG15" s="63">
        <v>309.95</v>
      </c>
      <c r="GH15" s="63">
        <v>309.01</v>
      </c>
      <c r="GI15" s="63">
        <v>308.10000000000002</v>
      </c>
      <c r="GJ15" s="63">
        <v>307.17</v>
      </c>
      <c r="GK15" s="63">
        <v>306.25</v>
      </c>
      <c r="GL15" s="63">
        <v>305.32</v>
      </c>
      <c r="GM15" s="63">
        <v>304.39999999999998</v>
      </c>
      <c r="GN15" s="63">
        <v>303.48</v>
      </c>
      <c r="GO15" s="63">
        <v>302.56</v>
      </c>
      <c r="GP15" s="63">
        <v>301.64</v>
      </c>
      <c r="GQ15" s="63">
        <v>300.72000000000003</v>
      </c>
      <c r="GR15" s="63">
        <v>299.79000000000002</v>
      </c>
      <c r="GS15" s="63">
        <v>298.89</v>
      </c>
      <c r="GT15" s="63">
        <v>297.97000000000003</v>
      </c>
      <c r="GU15" s="63">
        <v>297.06</v>
      </c>
      <c r="GV15" s="63">
        <v>296.14999999999998</v>
      </c>
      <c r="GW15" s="63">
        <v>295.24</v>
      </c>
      <c r="GX15" s="63">
        <v>294.32</v>
      </c>
      <c r="GY15" s="63">
        <v>293.41000000000003</v>
      </c>
      <c r="GZ15" s="63">
        <v>292.51</v>
      </c>
      <c r="HA15" s="63">
        <v>291.60000000000002</v>
      </c>
      <c r="HB15" s="63">
        <v>290.69</v>
      </c>
      <c r="HC15" s="63">
        <v>289.79000000000002</v>
      </c>
      <c r="HD15" s="63">
        <v>288.89</v>
      </c>
      <c r="HE15" s="63">
        <v>287.98</v>
      </c>
      <c r="HF15" s="63">
        <v>287.07</v>
      </c>
      <c r="HG15" s="63">
        <v>286.18</v>
      </c>
      <c r="HH15" s="63">
        <v>285.27999999999997</v>
      </c>
      <c r="HI15" s="63">
        <v>284.39</v>
      </c>
      <c r="HJ15" s="63">
        <v>283.49</v>
      </c>
      <c r="HK15" s="63">
        <v>282.60000000000002</v>
      </c>
      <c r="HL15" s="63">
        <v>281.7</v>
      </c>
      <c r="HM15" s="63">
        <v>280.81</v>
      </c>
      <c r="HN15" s="63">
        <v>279.92</v>
      </c>
      <c r="HO15" s="63">
        <v>279.02999999999997</v>
      </c>
      <c r="HP15" s="63">
        <v>278.14</v>
      </c>
      <c r="HQ15" s="63">
        <v>277.26</v>
      </c>
      <c r="HR15" s="63">
        <v>276.37</v>
      </c>
      <c r="HS15" s="63">
        <v>275.49</v>
      </c>
      <c r="HT15" s="63">
        <v>274.60000000000002</v>
      </c>
      <c r="HU15" s="63">
        <v>273.72000000000003</v>
      </c>
      <c r="HV15" s="63">
        <v>272.83999999999997</v>
      </c>
      <c r="HW15" s="63">
        <v>271.95999999999998</v>
      </c>
      <c r="HX15" s="63">
        <v>271.07</v>
      </c>
      <c r="HY15" s="63">
        <v>270.20999999999998</v>
      </c>
      <c r="HZ15" s="63">
        <v>269.32</v>
      </c>
      <c r="IA15" s="63">
        <v>268.45</v>
      </c>
      <c r="IB15" s="63">
        <v>267.57</v>
      </c>
      <c r="IC15" s="63">
        <v>266.70999999999998</v>
      </c>
      <c r="ID15" s="63">
        <v>265.83999999999997</v>
      </c>
      <c r="IE15" s="63">
        <v>264.95999999999998</v>
      </c>
      <c r="IF15" s="63">
        <v>264.10000000000002</v>
      </c>
      <c r="IG15" s="63">
        <v>263.23</v>
      </c>
      <c r="IH15" s="63">
        <v>262.35000000000002</v>
      </c>
      <c r="II15" s="63">
        <v>261.49</v>
      </c>
      <c r="IJ15" s="63">
        <v>260.63</v>
      </c>
      <c r="IK15" s="63">
        <v>259.76</v>
      </c>
      <c r="IL15" s="63">
        <v>258.89999999999998</v>
      </c>
      <c r="IM15" s="63">
        <v>258.04000000000002</v>
      </c>
      <c r="IN15" s="63">
        <v>257.18</v>
      </c>
      <c r="IO15" s="63">
        <v>256.32</v>
      </c>
      <c r="IP15" s="63">
        <v>255.47</v>
      </c>
      <c r="IQ15" s="63">
        <v>254.61</v>
      </c>
      <c r="IR15" s="63">
        <v>253.75</v>
      </c>
      <c r="IS15" s="63">
        <v>252.9</v>
      </c>
      <c r="IT15" s="63">
        <v>252.05</v>
      </c>
      <c r="IU15" s="63">
        <v>251.2</v>
      </c>
      <c r="IV15" s="63">
        <v>250.35</v>
      </c>
      <c r="IW15" s="63">
        <v>249.5</v>
      </c>
      <c r="IX15" s="63">
        <v>248.66</v>
      </c>
      <c r="IY15" s="63">
        <v>247.81</v>
      </c>
      <c r="IZ15" s="63">
        <v>246.97</v>
      </c>
      <c r="JA15" s="63">
        <v>246.13</v>
      </c>
      <c r="JB15" s="63">
        <v>245.28</v>
      </c>
      <c r="JC15" s="63">
        <v>244.44</v>
      </c>
      <c r="JD15" s="63">
        <v>243.61</v>
      </c>
      <c r="JE15" s="63">
        <v>242.77</v>
      </c>
      <c r="JF15" s="63">
        <v>241.93</v>
      </c>
      <c r="JG15" s="63">
        <v>241.1</v>
      </c>
      <c r="JH15" s="63">
        <v>240.26</v>
      </c>
      <c r="JI15" s="63">
        <v>239.43</v>
      </c>
      <c r="JJ15" s="63">
        <v>238.6</v>
      </c>
      <c r="JK15" s="63">
        <v>237.77</v>
      </c>
      <c r="JL15" s="63">
        <v>236.94</v>
      </c>
      <c r="JM15" s="63">
        <v>236.11</v>
      </c>
      <c r="JN15" s="63">
        <v>235.28</v>
      </c>
      <c r="JO15" s="63">
        <v>234.45</v>
      </c>
      <c r="JP15" s="63">
        <v>233.63</v>
      </c>
      <c r="JQ15" s="63">
        <v>232.8</v>
      </c>
      <c r="JR15" s="63">
        <v>231.98</v>
      </c>
      <c r="JS15" s="63">
        <v>231.16</v>
      </c>
      <c r="JT15" s="63">
        <v>230.34</v>
      </c>
      <c r="JU15" s="63">
        <v>229.52</v>
      </c>
      <c r="JV15" s="63">
        <v>228.7</v>
      </c>
      <c r="JW15" s="63">
        <v>227.88</v>
      </c>
      <c r="JX15" s="63">
        <v>227.07</v>
      </c>
      <c r="JY15" s="63">
        <v>226.25</v>
      </c>
      <c r="JZ15" s="63">
        <v>225.44</v>
      </c>
      <c r="KA15" s="63">
        <v>224.62</v>
      </c>
      <c r="KB15" s="63">
        <v>223.81</v>
      </c>
      <c r="KC15" s="63">
        <v>223</v>
      </c>
      <c r="KD15" s="63">
        <v>222.19</v>
      </c>
      <c r="KE15" s="63">
        <v>221.38</v>
      </c>
      <c r="KF15" s="63">
        <v>220.57</v>
      </c>
      <c r="KG15" s="63">
        <v>219.77</v>
      </c>
      <c r="KH15" s="63">
        <v>218.96</v>
      </c>
      <c r="KI15" s="63">
        <v>218.15</v>
      </c>
      <c r="KJ15" s="63">
        <v>217.35</v>
      </c>
      <c r="KK15" s="63">
        <v>216.55</v>
      </c>
      <c r="KL15" s="63">
        <v>215.75</v>
      </c>
      <c r="KM15" s="63">
        <v>214.95</v>
      </c>
      <c r="KN15" s="63">
        <v>214.15</v>
      </c>
      <c r="KO15" s="63">
        <v>213.35</v>
      </c>
      <c r="KP15" s="63">
        <v>212.56</v>
      </c>
      <c r="KQ15" s="63">
        <v>211.77</v>
      </c>
      <c r="KR15" s="63">
        <v>210.7700000000001</v>
      </c>
      <c r="KS15" s="63">
        <v>210.0200000000001</v>
      </c>
      <c r="KT15" s="63">
        <v>209.2700000000001</v>
      </c>
      <c r="KU15" s="63">
        <v>208.5200000000001</v>
      </c>
      <c r="KV15" s="63">
        <v>207.7700000000001</v>
      </c>
      <c r="KW15" s="63">
        <v>207.0200000000001</v>
      </c>
      <c r="KX15" s="63">
        <v>206.2700000000001</v>
      </c>
      <c r="KY15" s="63">
        <v>205.5200000000001</v>
      </c>
      <c r="KZ15" s="63">
        <v>204.7700000000001</v>
      </c>
      <c r="LA15" s="63">
        <v>204.0200000000001</v>
      </c>
      <c r="LB15" s="63">
        <v>203.2700000000001</v>
      </c>
      <c r="LC15" s="63">
        <v>202.5200000000001</v>
      </c>
      <c r="LD15" s="63">
        <v>201.7700000000001</v>
      </c>
      <c r="LE15" s="63">
        <v>201.0200000000001</v>
      </c>
      <c r="LF15" s="63">
        <v>200.2700000000001</v>
      </c>
      <c r="LG15" s="63">
        <v>199.5200000000001</v>
      </c>
      <c r="LH15" s="63">
        <v>198.7700000000001</v>
      </c>
      <c r="LI15" s="63">
        <v>198.0200000000001</v>
      </c>
      <c r="LJ15" s="63">
        <v>197.2700000000001</v>
      </c>
      <c r="LK15" s="63">
        <v>196.5200000000001</v>
      </c>
      <c r="LL15" s="63">
        <v>195.7700000000001</v>
      </c>
      <c r="LM15" s="63">
        <v>195.0200000000001</v>
      </c>
      <c r="LN15" s="63">
        <v>194.2700000000001</v>
      </c>
      <c r="LO15" s="63">
        <v>193.5200000000001</v>
      </c>
      <c r="LP15" s="63">
        <v>192.7700000000001</v>
      </c>
      <c r="LQ15" s="63">
        <v>192.0200000000001</v>
      </c>
      <c r="LR15" s="63">
        <v>191.2700000000001</v>
      </c>
      <c r="LS15" s="63">
        <v>190.5200000000001</v>
      </c>
      <c r="LT15" s="63">
        <v>189.7700000000001</v>
      </c>
      <c r="LU15" s="63">
        <v>189.0200000000001</v>
      </c>
      <c r="LV15" s="63">
        <v>188.2700000000001</v>
      </c>
      <c r="LW15" s="63">
        <v>187.5200000000001</v>
      </c>
      <c r="LX15" s="63">
        <v>186.7700000000001</v>
      </c>
      <c r="LY15" s="63">
        <v>186.0200000000001</v>
      </c>
      <c r="LZ15" s="63">
        <v>185.2700000000001</v>
      </c>
      <c r="MA15" s="63">
        <v>184.5200000000001</v>
      </c>
      <c r="MB15" s="63">
        <v>183.7700000000001</v>
      </c>
      <c r="MC15" s="63">
        <v>183.0200000000001</v>
      </c>
      <c r="MD15" s="63">
        <v>182.2700000000001</v>
      </c>
      <c r="ME15" s="63">
        <v>181.5200000000001</v>
      </c>
      <c r="MF15" s="63">
        <v>180.7700000000001</v>
      </c>
      <c r="MG15" s="63">
        <v>180.0200000000001</v>
      </c>
      <c r="MH15" s="63">
        <v>179.2700000000001</v>
      </c>
      <c r="MI15" s="63">
        <v>178.5200000000001</v>
      </c>
      <c r="MJ15" s="63">
        <v>177.7700000000001</v>
      </c>
      <c r="MK15" s="63">
        <v>177.0200000000001</v>
      </c>
      <c r="ML15" s="63">
        <v>176.2700000000001</v>
      </c>
      <c r="MM15" s="63">
        <v>175.5200000000001</v>
      </c>
      <c r="MN15" s="63">
        <v>174.7700000000001</v>
      </c>
      <c r="MO15" s="63">
        <v>174.0200000000001</v>
      </c>
      <c r="MP15" s="63">
        <v>173.2700000000001</v>
      </c>
      <c r="MQ15" s="63">
        <v>172.5200000000001</v>
      </c>
      <c r="MR15" s="63">
        <v>171.7700000000001</v>
      </c>
      <c r="MS15" s="63">
        <v>171.0200000000001</v>
      </c>
      <c r="MT15" s="63">
        <v>170.2700000000001</v>
      </c>
      <c r="MU15" s="63">
        <v>169.5200000000001</v>
      </c>
      <c r="MV15" s="63">
        <v>168.7700000000001</v>
      </c>
      <c r="MW15" s="63">
        <v>168.0200000000001</v>
      </c>
      <c r="MX15" s="63">
        <v>167.2700000000001</v>
      </c>
      <c r="MY15" s="63">
        <v>166.5200000000001</v>
      </c>
    </row>
    <row r="16" spans="1:376" ht="15.75" x14ac:dyDescent="0.25">
      <c r="A16" s="60" t="s">
        <v>7</v>
      </c>
      <c r="B16" s="65">
        <v>2026</v>
      </c>
      <c r="C16" s="63">
        <v>494.4</v>
      </c>
      <c r="D16" s="63">
        <v>493.38</v>
      </c>
      <c r="E16" s="63">
        <v>492.36</v>
      </c>
      <c r="F16" s="63">
        <v>491.35</v>
      </c>
      <c r="G16" s="63">
        <v>490.33</v>
      </c>
      <c r="H16" s="63">
        <v>489.31</v>
      </c>
      <c r="I16" s="63">
        <v>488.29</v>
      </c>
      <c r="J16" s="63">
        <v>487.27</v>
      </c>
      <c r="K16" s="63">
        <v>486.25</v>
      </c>
      <c r="L16" s="63">
        <v>485.23</v>
      </c>
      <c r="M16" s="63">
        <v>484.21</v>
      </c>
      <c r="N16" s="63">
        <v>483.19</v>
      </c>
      <c r="O16" s="63">
        <v>482.17</v>
      </c>
      <c r="P16" s="63">
        <v>481.15</v>
      </c>
      <c r="Q16" s="63">
        <v>480.14</v>
      </c>
      <c r="R16" s="63">
        <v>479.12</v>
      </c>
      <c r="S16" s="63">
        <v>478.1</v>
      </c>
      <c r="T16" s="63">
        <v>477.08</v>
      </c>
      <c r="U16" s="63">
        <v>476.06</v>
      </c>
      <c r="V16" s="63">
        <v>475.05</v>
      </c>
      <c r="W16" s="63">
        <v>474.03</v>
      </c>
      <c r="X16" s="63">
        <v>473.01</v>
      </c>
      <c r="Y16" s="63">
        <v>471.99</v>
      </c>
      <c r="Z16" s="63">
        <v>470.97</v>
      </c>
      <c r="AA16" s="63">
        <v>469.96</v>
      </c>
      <c r="AB16" s="63">
        <v>468.94</v>
      </c>
      <c r="AC16" s="63">
        <v>467.92</v>
      </c>
      <c r="AD16" s="63">
        <v>466.91</v>
      </c>
      <c r="AE16" s="63">
        <v>465.89</v>
      </c>
      <c r="AF16" s="63">
        <v>464.87</v>
      </c>
      <c r="AG16" s="63">
        <v>463.86</v>
      </c>
      <c r="AH16" s="63">
        <v>462.84</v>
      </c>
      <c r="AI16" s="63">
        <v>461.82</v>
      </c>
      <c r="AJ16" s="63">
        <v>460.81</v>
      </c>
      <c r="AK16" s="63">
        <v>459.79</v>
      </c>
      <c r="AL16" s="63">
        <v>458.77</v>
      </c>
      <c r="AM16" s="63">
        <v>457.76</v>
      </c>
      <c r="AN16" s="63">
        <v>456.74</v>
      </c>
      <c r="AO16" s="63">
        <v>455.73</v>
      </c>
      <c r="AP16" s="63">
        <v>454.71</v>
      </c>
      <c r="AQ16" s="63">
        <v>453.7</v>
      </c>
      <c r="AR16" s="63">
        <v>452.68</v>
      </c>
      <c r="AS16" s="63">
        <v>451.67</v>
      </c>
      <c r="AT16" s="63">
        <v>450.65</v>
      </c>
      <c r="AU16" s="63">
        <v>449.64</v>
      </c>
      <c r="AV16" s="63">
        <v>448.62</v>
      </c>
      <c r="AW16" s="63">
        <v>447.61</v>
      </c>
      <c r="AX16" s="63">
        <v>446.6</v>
      </c>
      <c r="AY16" s="63">
        <v>445.58</v>
      </c>
      <c r="AZ16" s="63">
        <v>444.57</v>
      </c>
      <c r="BA16" s="63">
        <v>443.56</v>
      </c>
      <c r="BB16" s="63">
        <v>442.54</v>
      </c>
      <c r="BC16" s="63">
        <v>441.53</v>
      </c>
      <c r="BD16" s="63">
        <v>440.52</v>
      </c>
      <c r="BE16" s="63">
        <v>439.51</v>
      </c>
      <c r="BF16" s="63">
        <v>438.49</v>
      </c>
      <c r="BG16" s="63">
        <v>437.48</v>
      </c>
      <c r="BH16" s="63">
        <v>436.47</v>
      </c>
      <c r="BI16" s="63">
        <v>435.46</v>
      </c>
      <c r="BJ16" s="63">
        <v>434.45</v>
      </c>
      <c r="BK16" s="63">
        <v>433.43</v>
      </c>
      <c r="BL16" s="63">
        <v>432.42</v>
      </c>
      <c r="BM16" s="63">
        <v>431.42</v>
      </c>
      <c r="BN16" s="63">
        <v>430.41</v>
      </c>
      <c r="BO16" s="63">
        <v>429.4</v>
      </c>
      <c r="BP16" s="63">
        <v>428.39</v>
      </c>
      <c r="BQ16" s="63">
        <v>427.38</v>
      </c>
      <c r="BR16" s="63">
        <v>426.37</v>
      </c>
      <c r="BS16" s="63">
        <v>425.36</v>
      </c>
      <c r="BT16" s="63">
        <v>424.35</v>
      </c>
      <c r="BU16" s="63">
        <v>423.34</v>
      </c>
      <c r="BV16" s="63">
        <v>422.33</v>
      </c>
      <c r="BW16" s="63">
        <v>421.33</v>
      </c>
      <c r="BX16" s="63">
        <v>420.32</v>
      </c>
      <c r="BY16" s="63">
        <v>419.31</v>
      </c>
      <c r="BZ16" s="63">
        <v>418.31</v>
      </c>
      <c r="CA16" s="63">
        <v>417.3</v>
      </c>
      <c r="CB16" s="63">
        <v>416.3</v>
      </c>
      <c r="CC16" s="63">
        <v>415.3</v>
      </c>
      <c r="CD16" s="63">
        <v>414.29</v>
      </c>
      <c r="CE16" s="63">
        <v>413.29</v>
      </c>
      <c r="CF16" s="63">
        <v>412.28</v>
      </c>
      <c r="CG16" s="63">
        <v>411.28</v>
      </c>
      <c r="CH16" s="63">
        <v>410.27</v>
      </c>
      <c r="CI16" s="63">
        <v>409.27</v>
      </c>
      <c r="CJ16" s="63">
        <v>408.27</v>
      </c>
      <c r="CK16" s="63">
        <v>407.27</v>
      </c>
      <c r="CL16" s="63">
        <v>406.27</v>
      </c>
      <c r="CM16" s="63">
        <v>405.27</v>
      </c>
      <c r="CN16" s="63">
        <v>404.27</v>
      </c>
      <c r="CO16" s="63">
        <v>403.27</v>
      </c>
      <c r="CP16" s="63">
        <v>402.27</v>
      </c>
      <c r="CQ16" s="63">
        <v>401.27</v>
      </c>
      <c r="CR16" s="63">
        <v>400.28</v>
      </c>
      <c r="CS16" s="63">
        <v>399.28</v>
      </c>
      <c r="CT16" s="63">
        <v>398.28</v>
      </c>
      <c r="CU16" s="63">
        <v>397.28</v>
      </c>
      <c r="CV16" s="63">
        <v>396.29</v>
      </c>
      <c r="CW16" s="63">
        <v>395.29</v>
      </c>
      <c r="CX16" s="63">
        <v>394.3</v>
      </c>
      <c r="CY16" s="63">
        <v>393.3</v>
      </c>
      <c r="CZ16" s="63">
        <v>392.31</v>
      </c>
      <c r="DA16" s="63">
        <v>391.32</v>
      </c>
      <c r="DB16" s="63">
        <v>390.32</v>
      </c>
      <c r="DC16" s="63">
        <v>389.33</v>
      </c>
      <c r="DD16" s="63">
        <v>388.34</v>
      </c>
      <c r="DE16" s="63">
        <v>387.35</v>
      </c>
      <c r="DF16" s="63">
        <v>386.35</v>
      </c>
      <c r="DG16" s="63">
        <v>385.36</v>
      </c>
      <c r="DH16" s="63">
        <v>384.37</v>
      </c>
      <c r="DI16" s="63">
        <v>383.39</v>
      </c>
      <c r="DJ16" s="63">
        <v>382.4</v>
      </c>
      <c r="DK16" s="63">
        <v>381.41</v>
      </c>
      <c r="DL16" s="63">
        <v>380.43</v>
      </c>
      <c r="DM16" s="63">
        <v>379.44</v>
      </c>
      <c r="DN16" s="63">
        <v>378.45</v>
      </c>
      <c r="DO16" s="63">
        <v>377.47</v>
      </c>
      <c r="DP16" s="63">
        <v>376.48</v>
      </c>
      <c r="DQ16" s="63">
        <v>375.5</v>
      </c>
      <c r="DR16" s="63">
        <v>374.51</v>
      </c>
      <c r="DS16" s="63">
        <v>373.53</v>
      </c>
      <c r="DT16" s="63">
        <v>372.55</v>
      </c>
      <c r="DU16" s="63">
        <v>371.57</v>
      </c>
      <c r="DV16" s="63">
        <v>370.59</v>
      </c>
      <c r="DW16" s="63">
        <v>369.61</v>
      </c>
      <c r="DX16" s="63">
        <v>368.63</v>
      </c>
      <c r="DY16" s="63">
        <v>367.65</v>
      </c>
      <c r="DZ16" s="63">
        <v>366.68</v>
      </c>
      <c r="EA16" s="63">
        <v>365.7</v>
      </c>
      <c r="EB16" s="63">
        <v>364.72</v>
      </c>
      <c r="EC16" s="63">
        <v>363.75</v>
      </c>
      <c r="ED16" s="63">
        <v>362.77</v>
      </c>
      <c r="EE16" s="63">
        <v>361.8</v>
      </c>
      <c r="EF16" s="63">
        <v>360.83</v>
      </c>
      <c r="EG16" s="63">
        <v>359.86</v>
      </c>
      <c r="EH16" s="63">
        <v>358.89</v>
      </c>
      <c r="EI16" s="63">
        <v>357.92</v>
      </c>
      <c r="EJ16" s="63">
        <v>356.96</v>
      </c>
      <c r="EK16" s="63">
        <v>355.99</v>
      </c>
      <c r="EL16" s="63">
        <v>355.02</v>
      </c>
      <c r="EM16" s="63">
        <v>354.06</v>
      </c>
      <c r="EN16" s="63">
        <v>353.09</v>
      </c>
      <c r="EO16" s="63">
        <v>352.13</v>
      </c>
      <c r="EP16" s="63">
        <v>351.17</v>
      </c>
      <c r="EQ16" s="63">
        <v>350.2</v>
      </c>
      <c r="ER16" s="63">
        <v>349.24</v>
      </c>
      <c r="ES16" s="63">
        <v>348.28</v>
      </c>
      <c r="ET16" s="63">
        <v>347.32</v>
      </c>
      <c r="EU16" s="63">
        <v>346.37</v>
      </c>
      <c r="EV16" s="63">
        <v>345.41</v>
      </c>
      <c r="EW16" s="63">
        <v>344.45</v>
      </c>
      <c r="EX16" s="63">
        <v>343.5</v>
      </c>
      <c r="EY16" s="63">
        <v>342.54</v>
      </c>
      <c r="EZ16" s="63">
        <v>341.58</v>
      </c>
      <c r="FA16" s="63">
        <v>340.63</v>
      </c>
      <c r="FB16" s="63">
        <v>339.68</v>
      </c>
      <c r="FC16" s="63">
        <v>338.72</v>
      </c>
      <c r="FD16" s="63">
        <v>337.77</v>
      </c>
      <c r="FE16" s="63">
        <v>336.82</v>
      </c>
      <c r="FF16" s="63">
        <v>335.87</v>
      </c>
      <c r="FG16" s="63">
        <v>334.92</v>
      </c>
      <c r="FH16" s="63">
        <v>333.97</v>
      </c>
      <c r="FI16" s="63">
        <v>333.02</v>
      </c>
      <c r="FJ16" s="63">
        <v>332.07</v>
      </c>
      <c r="FK16" s="63">
        <v>331.12</v>
      </c>
      <c r="FL16" s="63">
        <v>330.18</v>
      </c>
      <c r="FM16" s="63">
        <v>329.23</v>
      </c>
      <c r="FN16" s="63">
        <v>328.28</v>
      </c>
      <c r="FO16" s="63">
        <v>327.33999999999997</v>
      </c>
      <c r="FP16" s="63">
        <v>326.39999999999998</v>
      </c>
      <c r="FQ16" s="63">
        <v>325.45</v>
      </c>
      <c r="FR16" s="63">
        <v>324.51</v>
      </c>
      <c r="FS16" s="63">
        <v>323.57</v>
      </c>
      <c r="FT16" s="63">
        <v>322.63</v>
      </c>
      <c r="FU16" s="63">
        <v>321.69</v>
      </c>
      <c r="FV16" s="63">
        <v>320.75</v>
      </c>
      <c r="FW16" s="63">
        <v>319.81</v>
      </c>
      <c r="FX16" s="63">
        <v>318.88</v>
      </c>
      <c r="FY16" s="63">
        <v>317.94</v>
      </c>
      <c r="FZ16" s="63">
        <v>317</v>
      </c>
      <c r="GA16" s="63">
        <v>316.07</v>
      </c>
      <c r="GB16" s="63">
        <v>315.13</v>
      </c>
      <c r="GC16" s="63">
        <v>314.2</v>
      </c>
      <c r="GD16" s="63">
        <v>313.26</v>
      </c>
      <c r="GE16" s="63">
        <v>312.33999999999997</v>
      </c>
      <c r="GF16" s="63">
        <v>311.41000000000003</v>
      </c>
      <c r="GG16" s="63">
        <v>310.48</v>
      </c>
      <c r="GH16" s="63">
        <v>309.54000000000002</v>
      </c>
      <c r="GI16" s="63">
        <v>308.62</v>
      </c>
      <c r="GJ16" s="63">
        <v>307.7</v>
      </c>
      <c r="GK16" s="63">
        <v>306.76</v>
      </c>
      <c r="GL16" s="63">
        <v>305.85000000000002</v>
      </c>
      <c r="GM16" s="63">
        <v>304.92</v>
      </c>
      <c r="GN16" s="63">
        <v>304</v>
      </c>
      <c r="GO16" s="63">
        <v>303.07</v>
      </c>
      <c r="GP16" s="63">
        <v>302.16000000000003</v>
      </c>
      <c r="GQ16" s="63">
        <v>301.25</v>
      </c>
      <c r="GR16" s="63">
        <v>300.32</v>
      </c>
      <c r="GS16" s="63">
        <v>299.41000000000003</v>
      </c>
      <c r="GT16" s="63">
        <v>298.5</v>
      </c>
      <c r="GU16" s="63">
        <v>297.57</v>
      </c>
      <c r="GV16" s="63">
        <v>296.67</v>
      </c>
      <c r="GW16" s="63">
        <v>295.76</v>
      </c>
      <c r="GX16" s="63">
        <v>294.85000000000002</v>
      </c>
      <c r="GY16" s="63">
        <v>293.94</v>
      </c>
      <c r="GZ16" s="63">
        <v>293.02999999999997</v>
      </c>
      <c r="HA16" s="63">
        <v>292.12</v>
      </c>
      <c r="HB16" s="63">
        <v>291.22000000000003</v>
      </c>
      <c r="HC16" s="63">
        <v>290.31</v>
      </c>
      <c r="HD16" s="63">
        <v>289.41000000000003</v>
      </c>
      <c r="HE16" s="63">
        <v>288.5</v>
      </c>
      <c r="HF16" s="63">
        <v>287.60000000000002</v>
      </c>
      <c r="HG16" s="63">
        <v>286.7</v>
      </c>
      <c r="HH16" s="63">
        <v>285.79000000000002</v>
      </c>
      <c r="HI16" s="63">
        <v>284.89999999999998</v>
      </c>
      <c r="HJ16" s="63">
        <v>284.01</v>
      </c>
      <c r="HK16" s="63">
        <v>283.10000000000002</v>
      </c>
      <c r="HL16" s="63">
        <v>282.22000000000003</v>
      </c>
      <c r="HM16" s="63">
        <v>281.32</v>
      </c>
      <c r="HN16" s="63">
        <v>280.44</v>
      </c>
      <c r="HO16" s="63">
        <v>279.54000000000002</v>
      </c>
      <c r="HP16" s="63">
        <v>278.66000000000003</v>
      </c>
      <c r="HQ16" s="63">
        <v>277.76</v>
      </c>
      <c r="HR16" s="63">
        <v>276.89</v>
      </c>
      <c r="HS16" s="63">
        <v>276</v>
      </c>
      <c r="HT16" s="63">
        <v>275.12</v>
      </c>
      <c r="HU16" s="63">
        <v>274.24</v>
      </c>
      <c r="HV16" s="63">
        <v>273.35000000000002</v>
      </c>
      <c r="HW16" s="63">
        <v>272.47000000000003</v>
      </c>
      <c r="HX16" s="63">
        <v>271.60000000000002</v>
      </c>
      <c r="HY16" s="63">
        <v>270.72000000000003</v>
      </c>
      <c r="HZ16" s="63">
        <v>269.83999999999997</v>
      </c>
      <c r="IA16" s="63">
        <v>268.97000000000003</v>
      </c>
      <c r="IB16" s="63">
        <v>268.08999999999997</v>
      </c>
      <c r="IC16" s="63">
        <v>267.22000000000003</v>
      </c>
      <c r="ID16" s="63">
        <v>266.35000000000002</v>
      </c>
      <c r="IE16" s="63">
        <v>265.47000000000003</v>
      </c>
      <c r="IF16" s="63">
        <v>264.60000000000002</v>
      </c>
      <c r="IG16" s="63">
        <v>263.73</v>
      </c>
      <c r="IH16" s="63">
        <v>262.87</v>
      </c>
      <c r="II16" s="63">
        <v>262</v>
      </c>
      <c r="IJ16" s="63">
        <v>261.13</v>
      </c>
      <c r="IK16" s="63">
        <v>260.26</v>
      </c>
      <c r="IL16" s="63">
        <v>259.41000000000003</v>
      </c>
      <c r="IM16" s="63">
        <v>258.54000000000002</v>
      </c>
      <c r="IN16" s="63">
        <v>257.69</v>
      </c>
      <c r="IO16" s="63">
        <v>256.82</v>
      </c>
      <c r="IP16" s="63">
        <v>255.97</v>
      </c>
      <c r="IQ16" s="63">
        <v>255.11</v>
      </c>
      <c r="IR16" s="63">
        <v>254.26</v>
      </c>
      <c r="IS16" s="63">
        <v>253.4</v>
      </c>
      <c r="IT16" s="63">
        <v>252.55</v>
      </c>
      <c r="IU16" s="63">
        <v>251.7</v>
      </c>
      <c r="IV16" s="63">
        <v>250.85</v>
      </c>
      <c r="IW16" s="63">
        <v>250</v>
      </c>
      <c r="IX16" s="63">
        <v>249.16</v>
      </c>
      <c r="IY16" s="63">
        <v>248.31</v>
      </c>
      <c r="IZ16" s="63">
        <v>247.47</v>
      </c>
      <c r="JA16" s="63">
        <v>246.62</v>
      </c>
      <c r="JB16" s="63">
        <v>245.78</v>
      </c>
      <c r="JC16" s="63">
        <v>244.94</v>
      </c>
      <c r="JD16" s="63">
        <v>244.1</v>
      </c>
      <c r="JE16" s="63">
        <v>243.26</v>
      </c>
      <c r="JF16" s="63">
        <v>242.43</v>
      </c>
      <c r="JG16" s="63">
        <v>241.59</v>
      </c>
      <c r="JH16" s="63">
        <v>240.76</v>
      </c>
      <c r="JI16" s="63">
        <v>239.92</v>
      </c>
      <c r="JJ16" s="63">
        <v>239.09</v>
      </c>
      <c r="JK16" s="63">
        <v>238.26</v>
      </c>
      <c r="JL16" s="63">
        <v>237.43</v>
      </c>
      <c r="JM16" s="63">
        <v>236.6</v>
      </c>
      <c r="JN16" s="63">
        <v>235.77</v>
      </c>
      <c r="JO16" s="63">
        <v>234.94</v>
      </c>
      <c r="JP16" s="63">
        <v>234.12</v>
      </c>
      <c r="JQ16" s="63">
        <v>233.29</v>
      </c>
      <c r="JR16" s="63">
        <v>232.47</v>
      </c>
      <c r="JS16" s="63">
        <v>231.65</v>
      </c>
      <c r="JT16" s="63">
        <v>230.83</v>
      </c>
      <c r="JU16" s="63">
        <v>230.01</v>
      </c>
      <c r="JV16" s="63">
        <v>229.19</v>
      </c>
      <c r="JW16" s="63">
        <v>228.37</v>
      </c>
      <c r="JX16" s="63">
        <v>227.55</v>
      </c>
      <c r="JY16" s="63">
        <v>226.74</v>
      </c>
      <c r="JZ16" s="63">
        <v>225.92</v>
      </c>
      <c r="KA16" s="63">
        <v>225.11</v>
      </c>
      <c r="KB16" s="63">
        <v>224.29</v>
      </c>
      <c r="KC16" s="63">
        <v>223.48</v>
      </c>
      <c r="KD16" s="63">
        <v>222.67</v>
      </c>
      <c r="KE16" s="63">
        <v>221.86</v>
      </c>
      <c r="KF16" s="63">
        <v>221.05</v>
      </c>
      <c r="KG16" s="63">
        <v>220.25</v>
      </c>
      <c r="KH16" s="63">
        <v>219.44</v>
      </c>
      <c r="KI16" s="63">
        <v>218.63</v>
      </c>
      <c r="KJ16" s="63">
        <v>217.83</v>
      </c>
      <c r="KK16" s="63">
        <v>217.03</v>
      </c>
      <c r="KL16" s="63">
        <v>216.23</v>
      </c>
      <c r="KM16" s="63">
        <v>215.43</v>
      </c>
      <c r="KN16" s="63">
        <v>214.63</v>
      </c>
      <c r="KO16" s="63">
        <v>213.83</v>
      </c>
      <c r="KP16" s="63">
        <v>213.04</v>
      </c>
      <c r="KQ16" s="63">
        <v>212.24</v>
      </c>
      <c r="KR16" s="63">
        <v>211.2300000000001</v>
      </c>
      <c r="KS16" s="63">
        <v>210.4800000000001</v>
      </c>
      <c r="KT16" s="63">
        <v>209.7300000000001</v>
      </c>
      <c r="KU16" s="63">
        <v>208.9800000000001</v>
      </c>
      <c r="KV16" s="63">
        <v>208.2300000000001</v>
      </c>
      <c r="KW16" s="63">
        <v>207.4800000000001</v>
      </c>
      <c r="KX16" s="63">
        <v>206.7300000000001</v>
      </c>
      <c r="KY16" s="63">
        <v>205.9800000000001</v>
      </c>
      <c r="KZ16" s="63">
        <v>205.2300000000001</v>
      </c>
      <c r="LA16" s="63">
        <v>204.4800000000001</v>
      </c>
      <c r="LB16" s="63">
        <v>203.7300000000001</v>
      </c>
      <c r="LC16" s="63">
        <v>202.9800000000001</v>
      </c>
      <c r="LD16" s="63">
        <v>202.2300000000001</v>
      </c>
      <c r="LE16" s="63">
        <v>201.4800000000001</v>
      </c>
      <c r="LF16" s="63">
        <v>200.7300000000001</v>
      </c>
      <c r="LG16" s="63">
        <v>199.9800000000001</v>
      </c>
      <c r="LH16" s="63">
        <v>199.2300000000001</v>
      </c>
      <c r="LI16" s="63">
        <v>198.4800000000001</v>
      </c>
      <c r="LJ16" s="63">
        <v>197.7300000000001</v>
      </c>
      <c r="LK16" s="63">
        <v>196.9800000000001</v>
      </c>
      <c r="LL16" s="63">
        <v>196.2300000000001</v>
      </c>
      <c r="LM16" s="63">
        <v>195.4800000000001</v>
      </c>
      <c r="LN16" s="63">
        <v>194.7300000000001</v>
      </c>
      <c r="LO16" s="63">
        <v>193.9800000000001</v>
      </c>
      <c r="LP16" s="63">
        <v>193.2300000000001</v>
      </c>
      <c r="LQ16" s="63">
        <v>192.4800000000001</v>
      </c>
      <c r="LR16" s="63">
        <v>191.7300000000001</v>
      </c>
      <c r="LS16" s="63">
        <v>190.9800000000001</v>
      </c>
      <c r="LT16" s="63">
        <v>190.2300000000001</v>
      </c>
      <c r="LU16" s="63">
        <v>189.4800000000001</v>
      </c>
      <c r="LV16" s="63">
        <v>188.7300000000001</v>
      </c>
      <c r="LW16" s="63">
        <v>187.9800000000001</v>
      </c>
      <c r="LX16" s="63">
        <v>187.2300000000001</v>
      </c>
      <c r="LY16" s="63">
        <v>186.4800000000001</v>
      </c>
      <c r="LZ16" s="63">
        <v>185.7300000000001</v>
      </c>
      <c r="MA16" s="63">
        <v>184.9800000000001</v>
      </c>
      <c r="MB16" s="63">
        <v>184.2300000000001</v>
      </c>
      <c r="MC16" s="63">
        <v>183.4800000000001</v>
      </c>
      <c r="MD16" s="63">
        <v>182.7300000000001</v>
      </c>
      <c r="ME16" s="63">
        <v>181.9800000000001</v>
      </c>
      <c r="MF16" s="63">
        <v>181.2300000000001</v>
      </c>
      <c r="MG16" s="63">
        <v>180.4800000000001</v>
      </c>
      <c r="MH16" s="63">
        <v>179.7300000000001</v>
      </c>
      <c r="MI16" s="63">
        <v>178.9800000000001</v>
      </c>
      <c r="MJ16" s="63">
        <v>178.2300000000001</v>
      </c>
      <c r="MK16" s="63">
        <v>177.4800000000001</v>
      </c>
      <c r="ML16" s="63">
        <v>176.7300000000001</v>
      </c>
      <c r="MM16" s="63">
        <v>175.9800000000001</v>
      </c>
      <c r="MN16" s="63">
        <v>175.2300000000001</v>
      </c>
      <c r="MO16" s="63">
        <v>174.4800000000001</v>
      </c>
      <c r="MP16" s="63">
        <v>173.7300000000001</v>
      </c>
      <c r="MQ16" s="63">
        <v>172.9800000000001</v>
      </c>
      <c r="MR16" s="63">
        <v>172.2300000000001</v>
      </c>
      <c r="MS16" s="63">
        <v>171.4800000000001</v>
      </c>
      <c r="MT16" s="63">
        <v>170.7300000000001</v>
      </c>
      <c r="MU16" s="63">
        <v>169.9800000000001</v>
      </c>
      <c r="MV16" s="63">
        <v>169.2300000000001</v>
      </c>
      <c r="MW16" s="63">
        <v>168.4800000000001</v>
      </c>
      <c r="MX16" s="63">
        <v>167.7300000000001</v>
      </c>
      <c r="MY16" s="63">
        <v>166.9800000000001</v>
      </c>
    </row>
    <row r="17" spans="1:363" ht="15.75" x14ac:dyDescent="0.25">
      <c r="A17" s="60" t="s">
        <v>7</v>
      </c>
      <c r="B17" s="65">
        <v>2027</v>
      </c>
      <c r="C17" s="63">
        <v>495</v>
      </c>
      <c r="D17" s="63">
        <v>493.98</v>
      </c>
      <c r="E17" s="63">
        <v>492.96</v>
      </c>
      <c r="F17" s="63">
        <v>491.94</v>
      </c>
      <c r="G17" s="63">
        <v>490.92</v>
      </c>
      <c r="H17" s="63">
        <v>489.9</v>
      </c>
      <c r="I17" s="63">
        <v>488.88</v>
      </c>
      <c r="J17" s="63">
        <v>487.86</v>
      </c>
      <c r="K17" s="63">
        <v>486.84</v>
      </c>
      <c r="L17" s="63">
        <v>485.82</v>
      </c>
      <c r="M17" s="63">
        <v>484.8</v>
      </c>
      <c r="N17" s="63">
        <v>483.78</v>
      </c>
      <c r="O17" s="63">
        <v>482.77</v>
      </c>
      <c r="P17" s="63">
        <v>481.75</v>
      </c>
      <c r="Q17" s="63">
        <v>480.73</v>
      </c>
      <c r="R17" s="63">
        <v>479.71</v>
      </c>
      <c r="S17" s="63">
        <v>478.69</v>
      </c>
      <c r="T17" s="63">
        <v>477.67</v>
      </c>
      <c r="U17" s="63">
        <v>476.65</v>
      </c>
      <c r="V17" s="63">
        <v>475.64</v>
      </c>
      <c r="W17" s="63">
        <v>474.62</v>
      </c>
      <c r="X17" s="63">
        <v>473.6</v>
      </c>
      <c r="Y17" s="63">
        <v>472.58</v>
      </c>
      <c r="Z17" s="63">
        <v>471.56</v>
      </c>
      <c r="AA17" s="63">
        <v>470.55</v>
      </c>
      <c r="AB17" s="63">
        <v>469.53</v>
      </c>
      <c r="AC17" s="63">
        <v>468.51</v>
      </c>
      <c r="AD17" s="63">
        <v>467.49</v>
      </c>
      <c r="AE17" s="63">
        <v>466.48</v>
      </c>
      <c r="AF17" s="63">
        <v>465.46</v>
      </c>
      <c r="AG17" s="63">
        <v>464.44</v>
      </c>
      <c r="AH17" s="63">
        <v>463.43</v>
      </c>
      <c r="AI17" s="63">
        <v>462.41</v>
      </c>
      <c r="AJ17" s="63">
        <v>461.39</v>
      </c>
      <c r="AK17" s="63">
        <v>460.37</v>
      </c>
      <c r="AL17" s="63">
        <v>459.36</v>
      </c>
      <c r="AM17" s="63">
        <v>458.34</v>
      </c>
      <c r="AN17" s="63">
        <v>457.33</v>
      </c>
      <c r="AO17" s="63">
        <v>456.31</v>
      </c>
      <c r="AP17" s="63">
        <v>455.3</v>
      </c>
      <c r="AQ17" s="63">
        <v>454.28</v>
      </c>
      <c r="AR17" s="63">
        <v>453.26</v>
      </c>
      <c r="AS17" s="63">
        <v>452.25</v>
      </c>
      <c r="AT17" s="63">
        <v>451.23</v>
      </c>
      <c r="AU17" s="63">
        <v>450.22</v>
      </c>
      <c r="AV17" s="63">
        <v>449.21</v>
      </c>
      <c r="AW17" s="63">
        <v>448.19</v>
      </c>
      <c r="AX17" s="63">
        <v>447.18</v>
      </c>
      <c r="AY17" s="63">
        <v>446.16</v>
      </c>
      <c r="AZ17" s="63">
        <v>445.15</v>
      </c>
      <c r="BA17" s="63">
        <v>444.13</v>
      </c>
      <c r="BB17" s="63">
        <v>443.12</v>
      </c>
      <c r="BC17" s="63">
        <v>442.11</v>
      </c>
      <c r="BD17" s="63">
        <v>441.1</v>
      </c>
      <c r="BE17" s="63">
        <v>440.08</v>
      </c>
      <c r="BF17" s="63">
        <v>439.07</v>
      </c>
      <c r="BG17" s="63">
        <v>438.06</v>
      </c>
      <c r="BH17" s="63">
        <v>437.05</v>
      </c>
      <c r="BI17" s="63">
        <v>436.03</v>
      </c>
      <c r="BJ17" s="63">
        <v>435.02</v>
      </c>
      <c r="BK17" s="63">
        <v>434.01</v>
      </c>
      <c r="BL17" s="63">
        <v>433</v>
      </c>
      <c r="BM17" s="63">
        <v>431.99</v>
      </c>
      <c r="BN17" s="63">
        <v>430.98</v>
      </c>
      <c r="BO17" s="63">
        <v>429.97</v>
      </c>
      <c r="BP17" s="63">
        <v>428.96</v>
      </c>
      <c r="BQ17" s="63">
        <v>427.95</v>
      </c>
      <c r="BR17" s="63">
        <v>426.94</v>
      </c>
      <c r="BS17" s="63">
        <v>425.93</v>
      </c>
      <c r="BT17" s="63">
        <v>424.92</v>
      </c>
      <c r="BU17" s="63">
        <v>423.91</v>
      </c>
      <c r="BV17" s="63">
        <v>422.9</v>
      </c>
      <c r="BW17" s="63">
        <v>421.89</v>
      </c>
      <c r="BX17" s="63">
        <v>420.89</v>
      </c>
      <c r="BY17" s="63">
        <v>419.88</v>
      </c>
      <c r="BZ17" s="63">
        <v>418.88</v>
      </c>
      <c r="CA17" s="63">
        <v>417.87</v>
      </c>
      <c r="CB17" s="63">
        <v>416.86</v>
      </c>
      <c r="CC17" s="63">
        <v>415.86</v>
      </c>
      <c r="CD17" s="63">
        <v>414.85</v>
      </c>
      <c r="CE17" s="63">
        <v>413.85</v>
      </c>
      <c r="CF17" s="63">
        <v>412.85</v>
      </c>
      <c r="CG17" s="63">
        <v>411.84</v>
      </c>
      <c r="CH17" s="63">
        <v>410.84</v>
      </c>
      <c r="CI17" s="63">
        <v>409.83</v>
      </c>
      <c r="CJ17" s="63">
        <v>408.83</v>
      </c>
      <c r="CK17" s="63">
        <v>407.83</v>
      </c>
      <c r="CL17" s="63">
        <v>406.83</v>
      </c>
      <c r="CM17" s="63">
        <v>405.83</v>
      </c>
      <c r="CN17" s="63">
        <v>404.83</v>
      </c>
      <c r="CO17" s="63">
        <v>403.83</v>
      </c>
      <c r="CP17" s="63">
        <v>402.83</v>
      </c>
      <c r="CQ17" s="63">
        <v>401.83</v>
      </c>
      <c r="CR17" s="63">
        <v>400.83</v>
      </c>
      <c r="CS17" s="63">
        <v>399.83</v>
      </c>
      <c r="CT17" s="63">
        <v>398.83</v>
      </c>
      <c r="CU17" s="63">
        <v>397.84</v>
      </c>
      <c r="CV17" s="63">
        <v>396.84</v>
      </c>
      <c r="CW17" s="63">
        <v>395.85</v>
      </c>
      <c r="CX17" s="63">
        <v>394.85</v>
      </c>
      <c r="CY17" s="63">
        <v>393.86</v>
      </c>
      <c r="CZ17" s="63">
        <v>392.86</v>
      </c>
      <c r="DA17" s="63">
        <v>391.87</v>
      </c>
      <c r="DB17" s="63">
        <v>390.88</v>
      </c>
      <c r="DC17" s="63">
        <v>389.88</v>
      </c>
      <c r="DD17" s="63">
        <v>388.89</v>
      </c>
      <c r="DE17" s="63">
        <v>387.9</v>
      </c>
      <c r="DF17" s="63">
        <v>386.9</v>
      </c>
      <c r="DG17" s="63">
        <v>385.91</v>
      </c>
      <c r="DH17" s="63">
        <v>384.92</v>
      </c>
      <c r="DI17" s="63">
        <v>383.94</v>
      </c>
      <c r="DJ17" s="63">
        <v>382.95</v>
      </c>
      <c r="DK17" s="63">
        <v>381.96</v>
      </c>
      <c r="DL17" s="63">
        <v>380.97</v>
      </c>
      <c r="DM17" s="63">
        <v>379.99</v>
      </c>
      <c r="DN17" s="63">
        <v>379</v>
      </c>
      <c r="DO17" s="63">
        <v>378.01</v>
      </c>
      <c r="DP17" s="63">
        <v>377.03</v>
      </c>
      <c r="DQ17" s="63">
        <v>376.04</v>
      </c>
      <c r="DR17" s="63">
        <v>375.06</v>
      </c>
      <c r="DS17" s="63">
        <v>374.07</v>
      </c>
      <c r="DT17" s="63">
        <v>373.09</v>
      </c>
      <c r="DU17" s="63">
        <v>372.11</v>
      </c>
      <c r="DV17" s="63">
        <v>371.13</v>
      </c>
      <c r="DW17" s="63">
        <v>370.15</v>
      </c>
      <c r="DX17" s="63">
        <v>369.17</v>
      </c>
      <c r="DY17" s="63">
        <v>368.2</v>
      </c>
      <c r="DZ17" s="63">
        <v>367.22</v>
      </c>
      <c r="EA17" s="63">
        <v>366.24</v>
      </c>
      <c r="EB17" s="63">
        <v>365.27</v>
      </c>
      <c r="EC17" s="63">
        <v>364.29</v>
      </c>
      <c r="ED17" s="63">
        <v>363.31</v>
      </c>
      <c r="EE17" s="63">
        <v>362.34</v>
      </c>
      <c r="EF17" s="63">
        <v>361.37</v>
      </c>
      <c r="EG17" s="63">
        <v>360.4</v>
      </c>
      <c r="EH17" s="63">
        <v>359.43</v>
      </c>
      <c r="EI17" s="63">
        <v>358.46</v>
      </c>
      <c r="EJ17" s="63">
        <v>357.5</v>
      </c>
      <c r="EK17" s="63">
        <v>356.53</v>
      </c>
      <c r="EL17" s="63">
        <v>355.56</v>
      </c>
      <c r="EM17" s="63">
        <v>354.6</v>
      </c>
      <c r="EN17" s="63">
        <v>353.63</v>
      </c>
      <c r="EO17" s="63">
        <v>352.67</v>
      </c>
      <c r="EP17" s="63">
        <v>351.7</v>
      </c>
      <c r="EQ17" s="63">
        <v>350.74</v>
      </c>
      <c r="ER17" s="63">
        <v>349.78</v>
      </c>
      <c r="ES17" s="63">
        <v>348.82</v>
      </c>
      <c r="ET17" s="63">
        <v>347.86</v>
      </c>
      <c r="EU17" s="63">
        <v>346.9</v>
      </c>
      <c r="EV17" s="63">
        <v>345.95</v>
      </c>
      <c r="EW17" s="63">
        <v>344.99</v>
      </c>
      <c r="EX17" s="63">
        <v>344.03</v>
      </c>
      <c r="EY17" s="63">
        <v>343.08</v>
      </c>
      <c r="EZ17" s="63">
        <v>342.12</v>
      </c>
      <c r="FA17" s="63">
        <v>341.16</v>
      </c>
      <c r="FB17" s="63">
        <v>340.21</v>
      </c>
      <c r="FC17" s="63">
        <v>339.26</v>
      </c>
      <c r="FD17" s="63">
        <v>338.3</v>
      </c>
      <c r="FE17" s="63">
        <v>337.35</v>
      </c>
      <c r="FF17" s="63">
        <v>336.4</v>
      </c>
      <c r="FG17" s="63">
        <v>335.45</v>
      </c>
      <c r="FH17" s="63">
        <v>334.5</v>
      </c>
      <c r="FI17" s="63">
        <v>333.55</v>
      </c>
      <c r="FJ17" s="63">
        <v>332.6</v>
      </c>
      <c r="FK17" s="63">
        <v>331.66</v>
      </c>
      <c r="FL17" s="63">
        <v>330.71</v>
      </c>
      <c r="FM17" s="63">
        <v>329.76</v>
      </c>
      <c r="FN17" s="63">
        <v>328.82</v>
      </c>
      <c r="FO17" s="63">
        <v>327.87</v>
      </c>
      <c r="FP17" s="63">
        <v>326.93</v>
      </c>
      <c r="FQ17" s="63">
        <v>325.99</v>
      </c>
      <c r="FR17" s="63">
        <v>325.04000000000002</v>
      </c>
      <c r="FS17" s="63">
        <v>324.10000000000002</v>
      </c>
      <c r="FT17" s="63">
        <v>323.16000000000003</v>
      </c>
      <c r="FU17" s="63">
        <v>322.22000000000003</v>
      </c>
      <c r="FV17" s="63">
        <v>321.27999999999997</v>
      </c>
      <c r="FW17" s="63">
        <v>320.33999999999997</v>
      </c>
      <c r="FX17" s="63">
        <v>319.41000000000003</v>
      </c>
      <c r="FY17" s="63">
        <v>318.47000000000003</v>
      </c>
      <c r="FZ17" s="63">
        <v>317.52999999999997</v>
      </c>
      <c r="GA17" s="63">
        <v>316.60000000000002</v>
      </c>
      <c r="GB17" s="63">
        <v>315.66000000000003</v>
      </c>
      <c r="GC17" s="63">
        <v>314.73</v>
      </c>
      <c r="GD17" s="63">
        <v>313.79000000000002</v>
      </c>
      <c r="GE17" s="63">
        <v>312.87</v>
      </c>
      <c r="GF17" s="63">
        <v>311.94</v>
      </c>
      <c r="GG17" s="63">
        <v>311.01</v>
      </c>
      <c r="GH17" s="63">
        <v>310.07</v>
      </c>
      <c r="GI17" s="63">
        <v>309.14999999999998</v>
      </c>
      <c r="GJ17" s="63">
        <v>308.22000000000003</v>
      </c>
      <c r="GK17" s="63">
        <v>307.29000000000002</v>
      </c>
      <c r="GL17" s="63">
        <v>306.37</v>
      </c>
      <c r="GM17" s="63">
        <v>305.45</v>
      </c>
      <c r="GN17" s="63">
        <v>304.52999999999997</v>
      </c>
      <c r="GO17" s="63">
        <v>303.60000000000002</v>
      </c>
      <c r="GP17" s="63">
        <v>302.69</v>
      </c>
      <c r="GQ17" s="63">
        <v>301.76</v>
      </c>
      <c r="GR17" s="63">
        <v>300.85000000000002</v>
      </c>
      <c r="GS17" s="63">
        <v>299.94</v>
      </c>
      <c r="GT17" s="63">
        <v>299.01</v>
      </c>
      <c r="GU17" s="63">
        <v>298.10000000000002</v>
      </c>
      <c r="GV17" s="63">
        <v>297.19</v>
      </c>
      <c r="GW17" s="63">
        <v>296.27999999999997</v>
      </c>
      <c r="GX17" s="63">
        <v>295.37</v>
      </c>
      <c r="GY17" s="63">
        <v>294.45999999999998</v>
      </c>
      <c r="GZ17" s="63">
        <v>293.54000000000002</v>
      </c>
      <c r="HA17" s="63">
        <v>292.64</v>
      </c>
      <c r="HB17" s="63">
        <v>291.74</v>
      </c>
      <c r="HC17" s="63">
        <v>290.82</v>
      </c>
      <c r="HD17" s="63">
        <v>289.93</v>
      </c>
      <c r="HE17" s="63">
        <v>289.01</v>
      </c>
      <c r="HF17" s="63">
        <v>288.12</v>
      </c>
      <c r="HG17" s="63">
        <v>287.22000000000003</v>
      </c>
      <c r="HH17" s="63">
        <v>286.32</v>
      </c>
      <c r="HI17" s="63">
        <v>285.42</v>
      </c>
      <c r="HJ17" s="63">
        <v>284.52999999999997</v>
      </c>
      <c r="HK17" s="63">
        <v>283.63</v>
      </c>
      <c r="HL17" s="63">
        <v>282.74</v>
      </c>
      <c r="HM17" s="63">
        <v>281.83999999999997</v>
      </c>
      <c r="HN17" s="63">
        <v>280.95</v>
      </c>
      <c r="HO17" s="63">
        <v>280.06</v>
      </c>
      <c r="HP17" s="63">
        <v>279.17</v>
      </c>
      <c r="HQ17" s="63">
        <v>278.29000000000002</v>
      </c>
      <c r="HR17" s="63">
        <v>277.39999999999998</v>
      </c>
      <c r="HS17" s="63">
        <v>276.51</v>
      </c>
      <c r="HT17" s="63">
        <v>275.63</v>
      </c>
      <c r="HU17" s="63">
        <v>274.75</v>
      </c>
      <c r="HV17" s="63">
        <v>273.87</v>
      </c>
      <c r="HW17" s="63">
        <v>272.99</v>
      </c>
      <c r="HX17" s="63">
        <v>272.10000000000002</v>
      </c>
      <c r="HY17" s="63">
        <v>271.23</v>
      </c>
      <c r="HZ17" s="63">
        <v>270.35000000000002</v>
      </c>
      <c r="IA17" s="63">
        <v>269.48</v>
      </c>
      <c r="IB17" s="63">
        <v>268.60000000000002</v>
      </c>
      <c r="IC17" s="63">
        <v>267.73</v>
      </c>
      <c r="ID17" s="63">
        <v>266.85000000000002</v>
      </c>
      <c r="IE17" s="63">
        <v>265.98</v>
      </c>
      <c r="IF17" s="63">
        <v>265.10000000000002</v>
      </c>
      <c r="IG17" s="63">
        <v>264.24</v>
      </c>
      <c r="IH17" s="63">
        <v>263.37</v>
      </c>
      <c r="II17" s="63">
        <v>262.51</v>
      </c>
      <c r="IJ17" s="63">
        <v>261.64</v>
      </c>
      <c r="IK17" s="63">
        <v>260.77999999999997</v>
      </c>
      <c r="IL17" s="63">
        <v>259.91000000000003</v>
      </c>
      <c r="IM17" s="63">
        <v>259.04000000000002</v>
      </c>
      <c r="IN17" s="63">
        <v>258.19</v>
      </c>
      <c r="IO17" s="63">
        <v>257.32</v>
      </c>
      <c r="IP17" s="63">
        <v>256.47000000000003</v>
      </c>
      <c r="IQ17" s="63">
        <v>255.61</v>
      </c>
      <c r="IR17" s="63">
        <v>254.76</v>
      </c>
      <c r="IS17" s="63">
        <v>253.9</v>
      </c>
      <c r="IT17" s="63">
        <v>253.05</v>
      </c>
      <c r="IU17" s="63">
        <v>252.2</v>
      </c>
      <c r="IV17" s="63">
        <v>251.35</v>
      </c>
      <c r="IW17" s="63">
        <v>250.5</v>
      </c>
      <c r="IX17" s="63">
        <v>249.65</v>
      </c>
      <c r="IY17" s="63">
        <v>248.81</v>
      </c>
      <c r="IZ17" s="63">
        <v>247.96</v>
      </c>
      <c r="JA17" s="63">
        <v>247.12</v>
      </c>
      <c r="JB17" s="63">
        <v>246.28</v>
      </c>
      <c r="JC17" s="63">
        <v>245.44</v>
      </c>
      <c r="JD17" s="63">
        <v>244.6</v>
      </c>
      <c r="JE17" s="63">
        <v>243.76</v>
      </c>
      <c r="JF17" s="63">
        <v>242.92</v>
      </c>
      <c r="JG17" s="63">
        <v>242.09</v>
      </c>
      <c r="JH17" s="63">
        <v>241.25</v>
      </c>
      <c r="JI17" s="63">
        <v>240.42</v>
      </c>
      <c r="JJ17" s="63">
        <v>239.58</v>
      </c>
      <c r="JK17" s="63">
        <v>238.75</v>
      </c>
      <c r="JL17" s="63">
        <v>237.92</v>
      </c>
      <c r="JM17" s="63">
        <v>237.09</v>
      </c>
      <c r="JN17" s="63">
        <v>236.26</v>
      </c>
      <c r="JO17" s="63">
        <v>235.43</v>
      </c>
      <c r="JP17" s="63">
        <v>234.61</v>
      </c>
      <c r="JQ17" s="63">
        <v>233.78</v>
      </c>
      <c r="JR17" s="63">
        <v>232.96</v>
      </c>
      <c r="JS17" s="63">
        <v>232.13</v>
      </c>
      <c r="JT17" s="63">
        <v>231.31</v>
      </c>
      <c r="JU17" s="63">
        <v>230.49</v>
      </c>
      <c r="JV17" s="63">
        <v>229.67</v>
      </c>
      <c r="JW17" s="63">
        <v>228.85</v>
      </c>
      <c r="JX17" s="63">
        <v>228.04</v>
      </c>
      <c r="JY17" s="63">
        <v>227.22</v>
      </c>
      <c r="JZ17" s="63">
        <v>226.41</v>
      </c>
      <c r="KA17" s="63">
        <v>225.59</v>
      </c>
      <c r="KB17" s="63">
        <v>224.78</v>
      </c>
      <c r="KC17" s="63">
        <v>223.96</v>
      </c>
      <c r="KD17" s="63">
        <v>223.15</v>
      </c>
      <c r="KE17" s="63">
        <v>222.34</v>
      </c>
      <c r="KF17" s="63">
        <v>221.53</v>
      </c>
      <c r="KG17" s="63">
        <v>220.73</v>
      </c>
      <c r="KH17" s="63">
        <v>219.92</v>
      </c>
      <c r="KI17" s="63">
        <v>219.11</v>
      </c>
      <c r="KJ17" s="63">
        <v>218.31</v>
      </c>
      <c r="KK17" s="63">
        <v>217.5</v>
      </c>
      <c r="KL17" s="63">
        <v>216.7</v>
      </c>
      <c r="KM17" s="63">
        <v>215.9</v>
      </c>
      <c r="KN17" s="63">
        <v>215.1</v>
      </c>
      <c r="KO17" s="63">
        <v>214.31</v>
      </c>
      <c r="KP17" s="63">
        <v>213.51</v>
      </c>
      <c r="KQ17" s="63">
        <v>212.72</v>
      </c>
      <c r="KR17" s="63">
        <v>211.69000000000011</v>
      </c>
      <c r="KS17" s="63">
        <v>210.94000000000011</v>
      </c>
      <c r="KT17" s="63">
        <v>210.19000000000011</v>
      </c>
      <c r="KU17" s="63">
        <v>209.44000000000011</v>
      </c>
      <c r="KV17" s="63">
        <v>208.69000000000011</v>
      </c>
      <c r="KW17" s="63">
        <v>207.94000000000011</v>
      </c>
      <c r="KX17" s="63">
        <v>207.19000000000011</v>
      </c>
      <c r="KY17" s="63">
        <v>206.44000000000011</v>
      </c>
      <c r="KZ17" s="63">
        <v>205.69000000000011</v>
      </c>
      <c r="LA17" s="63">
        <v>204.94000000000011</v>
      </c>
      <c r="LB17" s="63">
        <v>204.19000000000011</v>
      </c>
      <c r="LC17" s="63">
        <v>203.44000000000011</v>
      </c>
      <c r="LD17" s="63">
        <v>202.69000000000011</v>
      </c>
      <c r="LE17" s="63">
        <v>201.94000000000011</v>
      </c>
      <c r="LF17" s="63">
        <v>201.19000000000011</v>
      </c>
      <c r="LG17" s="63">
        <v>200.44000000000011</v>
      </c>
      <c r="LH17" s="63">
        <v>199.69000000000011</v>
      </c>
      <c r="LI17" s="63">
        <v>198.94000000000011</v>
      </c>
      <c r="LJ17" s="63">
        <v>198.19000000000011</v>
      </c>
      <c r="LK17" s="63">
        <v>197.44000000000011</v>
      </c>
      <c r="LL17" s="63">
        <v>196.69000000000011</v>
      </c>
      <c r="LM17" s="63">
        <v>195.94000000000011</v>
      </c>
      <c r="LN17" s="63">
        <v>195.19000000000011</v>
      </c>
      <c r="LO17" s="63">
        <v>194.44000000000011</v>
      </c>
      <c r="LP17" s="63">
        <v>193.69000000000011</v>
      </c>
      <c r="LQ17" s="63">
        <v>192.94000000000011</v>
      </c>
      <c r="LR17" s="63">
        <v>192.19000000000011</v>
      </c>
      <c r="LS17" s="63">
        <v>191.44000000000011</v>
      </c>
      <c r="LT17" s="63">
        <v>190.69000000000011</v>
      </c>
      <c r="LU17" s="63">
        <v>189.94000000000011</v>
      </c>
      <c r="LV17" s="63">
        <v>189.19000000000011</v>
      </c>
      <c r="LW17" s="63">
        <v>188.44000000000011</v>
      </c>
      <c r="LX17" s="63">
        <v>187.69000000000011</v>
      </c>
      <c r="LY17" s="63">
        <v>186.94000000000011</v>
      </c>
      <c r="LZ17" s="63">
        <v>186.19000000000011</v>
      </c>
      <c r="MA17" s="63">
        <v>185.44000000000011</v>
      </c>
      <c r="MB17" s="63">
        <v>184.69000000000011</v>
      </c>
      <c r="MC17" s="63">
        <v>183.94000000000011</v>
      </c>
      <c r="MD17" s="63">
        <v>183.19000000000011</v>
      </c>
      <c r="ME17" s="63">
        <v>182.44000000000011</v>
      </c>
      <c r="MF17" s="63">
        <v>181.69000000000011</v>
      </c>
      <c r="MG17" s="63">
        <v>180.94000000000011</v>
      </c>
      <c r="MH17" s="63">
        <v>180.19000000000011</v>
      </c>
      <c r="MI17" s="63">
        <v>179.44000000000011</v>
      </c>
      <c r="MJ17" s="63">
        <v>178.69000000000011</v>
      </c>
      <c r="MK17" s="63">
        <v>177.94000000000011</v>
      </c>
      <c r="ML17" s="63">
        <v>177.19000000000011</v>
      </c>
      <c r="MM17" s="63">
        <v>176.44000000000011</v>
      </c>
      <c r="MN17" s="63">
        <v>175.69000000000011</v>
      </c>
      <c r="MO17" s="63">
        <v>174.94000000000011</v>
      </c>
      <c r="MP17" s="63">
        <v>174.19000000000011</v>
      </c>
      <c r="MQ17" s="63">
        <v>173.44000000000011</v>
      </c>
      <c r="MR17" s="63">
        <v>172.69000000000011</v>
      </c>
      <c r="MS17" s="63">
        <v>171.94000000000011</v>
      </c>
      <c r="MT17" s="63">
        <v>171.19000000000011</v>
      </c>
      <c r="MU17" s="63">
        <v>170.44000000000011</v>
      </c>
      <c r="MV17" s="63">
        <v>169.69000000000011</v>
      </c>
      <c r="MW17" s="63">
        <v>168.94000000000011</v>
      </c>
      <c r="MX17" s="63">
        <v>168.19000000000011</v>
      </c>
      <c r="MY17" s="63">
        <v>167.44000000000011</v>
      </c>
    </row>
    <row r="18" spans="1:363" ht="15.75" x14ac:dyDescent="0.25">
      <c r="A18" s="60" t="s">
        <v>7</v>
      </c>
      <c r="B18" s="65">
        <v>2028</v>
      </c>
      <c r="C18" s="63">
        <v>495.59</v>
      </c>
      <c r="D18" s="63">
        <v>494.57</v>
      </c>
      <c r="E18" s="63">
        <v>493.55</v>
      </c>
      <c r="F18" s="63">
        <v>492.53</v>
      </c>
      <c r="G18" s="63">
        <v>491.51</v>
      </c>
      <c r="H18" s="63">
        <v>490.49</v>
      </c>
      <c r="I18" s="63">
        <v>489.47</v>
      </c>
      <c r="J18" s="63">
        <v>488.45</v>
      </c>
      <c r="K18" s="63">
        <v>487.43</v>
      </c>
      <c r="L18" s="63">
        <v>486.41</v>
      </c>
      <c r="M18" s="63">
        <v>485.4</v>
      </c>
      <c r="N18" s="63">
        <v>484.38</v>
      </c>
      <c r="O18" s="63">
        <v>483.36</v>
      </c>
      <c r="P18" s="63">
        <v>482.34</v>
      </c>
      <c r="Q18" s="63">
        <v>481.32</v>
      </c>
      <c r="R18" s="63">
        <v>480.3</v>
      </c>
      <c r="S18" s="63">
        <v>479.28</v>
      </c>
      <c r="T18" s="63">
        <v>478.26</v>
      </c>
      <c r="U18" s="63">
        <v>477.24</v>
      </c>
      <c r="V18" s="63">
        <v>476.22</v>
      </c>
      <c r="W18" s="63">
        <v>475.21</v>
      </c>
      <c r="X18" s="63">
        <v>474.19</v>
      </c>
      <c r="Y18" s="63">
        <v>473.17</v>
      </c>
      <c r="Z18" s="63">
        <v>472.15</v>
      </c>
      <c r="AA18" s="63">
        <v>471.13</v>
      </c>
      <c r="AB18" s="63">
        <v>470.11</v>
      </c>
      <c r="AC18" s="63">
        <v>469.1</v>
      </c>
      <c r="AD18" s="63">
        <v>468.08</v>
      </c>
      <c r="AE18" s="63">
        <v>467.06</v>
      </c>
      <c r="AF18" s="63">
        <v>466.04</v>
      </c>
      <c r="AG18" s="63">
        <v>465.03</v>
      </c>
      <c r="AH18" s="63">
        <v>464.01</v>
      </c>
      <c r="AI18" s="63">
        <v>462.99</v>
      </c>
      <c r="AJ18" s="63">
        <v>461.97</v>
      </c>
      <c r="AK18" s="63">
        <v>460.96</v>
      </c>
      <c r="AL18" s="63">
        <v>459.94</v>
      </c>
      <c r="AM18" s="63">
        <v>458.92</v>
      </c>
      <c r="AN18" s="63">
        <v>457.91</v>
      </c>
      <c r="AO18" s="63">
        <v>456.89</v>
      </c>
      <c r="AP18" s="63">
        <v>455.88</v>
      </c>
      <c r="AQ18" s="63">
        <v>454.86</v>
      </c>
      <c r="AR18" s="63">
        <v>453.85</v>
      </c>
      <c r="AS18" s="63">
        <v>452.83</v>
      </c>
      <c r="AT18" s="63">
        <v>451.81</v>
      </c>
      <c r="AU18" s="63">
        <v>450.8</v>
      </c>
      <c r="AV18" s="63">
        <v>449.78</v>
      </c>
      <c r="AW18" s="63">
        <v>448.77</v>
      </c>
      <c r="AX18" s="63">
        <v>447.75</v>
      </c>
      <c r="AY18" s="63">
        <v>446.74</v>
      </c>
      <c r="AZ18" s="63">
        <v>445.72</v>
      </c>
      <c r="BA18" s="63">
        <v>444.71</v>
      </c>
      <c r="BB18" s="63">
        <v>443.7</v>
      </c>
      <c r="BC18" s="63">
        <v>442.68</v>
      </c>
      <c r="BD18" s="63">
        <v>441.67</v>
      </c>
      <c r="BE18" s="63">
        <v>440.66</v>
      </c>
      <c r="BF18" s="63">
        <v>439.64</v>
      </c>
      <c r="BG18" s="63">
        <v>438.63</v>
      </c>
      <c r="BH18" s="63">
        <v>437.62</v>
      </c>
      <c r="BI18" s="63">
        <v>436.61</v>
      </c>
      <c r="BJ18" s="63">
        <v>435.59</v>
      </c>
      <c r="BK18" s="63">
        <v>434.58</v>
      </c>
      <c r="BL18" s="63">
        <v>433.57</v>
      </c>
      <c r="BM18" s="63">
        <v>432.56</v>
      </c>
      <c r="BN18" s="63">
        <v>431.55</v>
      </c>
      <c r="BO18" s="63">
        <v>430.54</v>
      </c>
      <c r="BP18" s="63">
        <v>429.53</v>
      </c>
      <c r="BQ18" s="63">
        <v>428.52</v>
      </c>
      <c r="BR18" s="63">
        <v>427.51</v>
      </c>
      <c r="BS18" s="63">
        <v>426.5</v>
      </c>
      <c r="BT18" s="63">
        <v>425.49</v>
      </c>
      <c r="BU18" s="63">
        <v>424.48</v>
      </c>
      <c r="BV18" s="63">
        <v>423.47</v>
      </c>
      <c r="BW18" s="63">
        <v>422.46</v>
      </c>
      <c r="BX18" s="63">
        <v>421.45</v>
      </c>
      <c r="BY18" s="63">
        <v>420.45</v>
      </c>
      <c r="BZ18" s="63">
        <v>419.44</v>
      </c>
      <c r="CA18" s="63">
        <v>418.43</v>
      </c>
      <c r="CB18" s="63">
        <v>417.43</v>
      </c>
      <c r="CC18" s="63">
        <v>416.42</v>
      </c>
      <c r="CD18" s="63">
        <v>415.42</v>
      </c>
      <c r="CE18" s="63">
        <v>414.41</v>
      </c>
      <c r="CF18" s="63">
        <v>413.41</v>
      </c>
      <c r="CG18" s="63">
        <v>412.4</v>
      </c>
      <c r="CH18" s="63">
        <v>411.4</v>
      </c>
      <c r="CI18" s="63">
        <v>410.39</v>
      </c>
      <c r="CJ18" s="63">
        <v>409.39</v>
      </c>
      <c r="CK18" s="63">
        <v>408.39</v>
      </c>
      <c r="CL18" s="63">
        <v>407.39</v>
      </c>
      <c r="CM18" s="63">
        <v>406.39</v>
      </c>
      <c r="CN18" s="63">
        <v>405.39</v>
      </c>
      <c r="CO18" s="63">
        <v>404.39</v>
      </c>
      <c r="CP18" s="63">
        <v>403.39</v>
      </c>
      <c r="CQ18" s="63">
        <v>402.39</v>
      </c>
      <c r="CR18" s="63">
        <v>401.39</v>
      </c>
      <c r="CS18" s="63">
        <v>400.39</v>
      </c>
      <c r="CT18" s="63">
        <v>399.39</v>
      </c>
      <c r="CU18" s="63">
        <v>398.39</v>
      </c>
      <c r="CV18" s="63">
        <v>397.39</v>
      </c>
      <c r="CW18" s="63">
        <v>396.4</v>
      </c>
      <c r="CX18" s="63">
        <v>395.41</v>
      </c>
      <c r="CY18" s="63">
        <v>394.41</v>
      </c>
      <c r="CZ18" s="63">
        <v>393.42</v>
      </c>
      <c r="DA18" s="63">
        <v>392.42</v>
      </c>
      <c r="DB18" s="63">
        <v>391.43</v>
      </c>
      <c r="DC18" s="63">
        <v>390.43</v>
      </c>
      <c r="DD18" s="63">
        <v>389.44</v>
      </c>
      <c r="DE18" s="63">
        <v>388.45</v>
      </c>
      <c r="DF18" s="63">
        <v>387.45</v>
      </c>
      <c r="DG18" s="63">
        <v>386.46</v>
      </c>
      <c r="DH18" s="63">
        <v>385.47</v>
      </c>
      <c r="DI18" s="63">
        <v>384.48</v>
      </c>
      <c r="DJ18" s="63">
        <v>383.5</v>
      </c>
      <c r="DK18" s="63">
        <v>382.51</v>
      </c>
      <c r="DL18" s="63">
        <v>381.52</v>
      </c>
      <c r="DM18" s="63">
        <v>380.53</v>
      </c>
      <c r="DN18" s="63">
        <v>379.55</v>
      </c>
      <c r="DO18" s="63">
        <v>378.56</v>
      </c>
      <c r="DP18" s="63">
        <v>377.57</v>
      </c>
      <c r="DQ18" s="63">
        <v>376.59</v>
      </c>
      <c r="DR18" s="63">
        <v>375.6</v>
      </c>
      <c r="DS18" s="63">
        <v>374.62</v>
      </c>
      <c r="DT18" s="63">
        <v>373.63</v>
      </c>
      <c r="DU18" s="63">
        <v>372.65</v>
      </c>
      <c r="DV18" s="63">
        <v>371.67</v>
      </c>
      <c r="DW18" s="63">
        <v>370.7</v>
      </c>
      <c r="DX18" s="63">
        <v>369.72</v>
      </c>
      <c r="DY18" s="63">
        <v>368.74</v>
      </c>
      <c r="DZ18" s="63">
        <v>367.76</v>
      </c>
      <c r="EA18" s="63">
        <v>366.78</v>
      </c>
      <c r="EB18" s="63">
        <v>365.81</v>
      </c>
      <c r="EC18" s="63">
        <v>364.83</v>
      </c>
      <c r="ED18" s="63">
        <v>363.85</v>
      </c>
      <c r="EE18" s="63">
        <v>362.88</v>
      </c>
      <c r="EF18" s="63">
        <v>361.91</v>
      </c>
      <c r="EG18" s="63">
        <v>360.94</v>
      </c>
      <c r="EH18" s="63">
        <v>359.97</v>
      </c>
      <c r="EI18" s="63">
        <v>359</v>
      </c>
      <c r="EJ18" s="63">
        <v>358.03</v>
      </c>
      <c r="EK18" s="63">
        <v>357.07</v>
      </c>
      <c r="EL18" s="63">
        <v>356.1</v>
      </c>
      <c r="EM18" s="63">
        <v>355.14</v>
      </c>
      <c r="EN18" s="63">
        <v>354.17</v>
      </c>
      <c r="EO18" s="63">
        <v>353.2</v>
      </c>
      <c r="EP18" s="63">
        <v>352.24</v>
      </c>
      <c r="EQ18" s="63">
        <v>351.28</v>
      </c>
      <c r="ER18" s="63">
        <v>350.32</v>
      </c>
      <c r="ES18" s="63">
        <v>349.36</v>
      </c>
      <c r="ET18" s="63">
        <v>348.4</v>
      </c>
      <c r="EU18" s="63">
        <v>347.44</v>
      </c>
      <c r="EV18" s="63">
        <v>346.48</v>
      </c>
      <c r="EW18" s="63">
        <v>345.52</v>
      </c>
      <c r="EX18" s="63">
        <v>344.57</v>
      </c>
      <c r="EY18" s="63">
        <v>343.61</v>
      </c>
      <c r="EZ18" s="63">
        <v>342.65</v>
      </c>
      <c r="FA18" s="63">
        <v>341.7</v>
      </c>
      <c r="FB18" s="63">
        <v>340.74</v>
      </c>
      <c r="FC18" s="63">
        <v>339.79</v>
      </c>
      <c r="FD18" s="63">
        <v>338.84</v>
      </c>
      <c r="FE18" s="63">
        <v>337.89</v>
      </c>
      <c r="FF18" s="63">
        <v>336.93</v>
      </c>
      <c r="FG18" s="63">
        <v>335.98</v>
      </c>
      <c r="FH18" s="63">
        <v>335.03</v>
      </c>
      <c r="FI18" s="63">
        <v>334.08</v>
      </c>
      <c r="FJ18" s="63">
        <v>333.14</v>
      </c>
      <c r="FK18" s="63">
        <v>332.19</v>
      </c>
      <c r="FL18" s="63">
        <v>331.24</v>
      </c>
      <c r="FM18" s="63">
        <v>330.29</v>
      </c>
      <c r="FN18" s="63">
        <v>329.35</v>
      </c>
      <c r="FO18" s="63">
        <v>328.4</v>
      </c>
      <c r="FP18" s="63">
        <v>327.45999999999998</v>
      </c>
      <c r="FQ18" s="63">
        <v>326.51</v>
      </c>
      <c r="FR18" s="63">
        <v>325.57</v>
      </c>
      <c r="FS18" s="63">
        <v>324.63</v>
      </c>
      <c r="FT18" s="63">
        <v>323.69</v>
      </c>
      <c r="FU18" s="63">
        <v>322.75</v>
      </c>
      <c r="FV18" s="63">
        <v>321.81</v>
      </c>
      <c r="FW18" s="63">
        <v>320.87</v>
      </c>
      <c r="FX18" s="63">
        <v>319.93</v>
      </c>
      <c r="FY18" s="63">
        <v>319</v>
      </c>
      <c r="FZ18" s="63">
        <v>318.06</v>
      </c>
      <c r="GA18" s="63">
        <v>317.12</v>
      </c>
      <c r="GB18" s="63">
        <v>316.19</v>
      </c>
      <c r="GC18" s="63">
        <v>315.26</v>
      </c>
      <c r="GD18" s="63">
        <v>314.32</v>
      </c>
      <c r="GE18" s="63">
        <v>313.39</v>
      </c>
      <c r="GF18" s="63">
        <v>312.45999999999998</v>
      </c>
      <c r="GG18" s="63">
        <v>311.52999999999997</v>
      </c>
      <c r="GH18" s="63">
        <v>310.60000000000002</v>
      </c>
      <c r="GI18" s="63">
        <v>309.68</v>
      </c>
      <c r="GJ18" s="63">
        <v>308.75</v>
      </c>
      <c r="GK18" s="63">
        <v>307.82</v>
      </c>
      <c r="GL18" s="63">
        <v>306.89999999999998</v>
      </c>
      <c r="GM18" s="63">
        <v>305.97000000000003</v>
      </c>
      <c r="GN18" s="63">
        <v>305.04000000000002</v>
      </c>
      <c r="GO18" s="63">
        <v>304.13</v>
      </c>
      <c r="GP18" s="63">
        <v>303.20999999999998</v>
      </c>
      <c r="GQ18" s="63">
        <v>302.29000000000002</v>
      </c>
      <c r="GR18" s="63">
        <v>301.37</v>
      </c>
      <c r="GS18" s="63">
        <v>300.45999999999998</v>
      </c>
      <c r="GT18" s="63">
        <v>299.54000000000002</v>
      </c>
      <c r="GU18" s="63">
        <v>298.63</v>
      </c>
      <c r="GV18" s="63">
        <v>297.70999999999998</v>
      </c>
      <c r="GW18" s="63">
        <v>296.79000000000002</v>
      </c>
      <c r="GX18" s="63">
        <v>295.89</v>
      </c>
      <c r="GY18" s="63">
        <v>294.98</v>
      </c>
      <c r="GZ18" s="63">
        <v>294.07</v>
      </c>
      <c r="HA18" s="63">
        <v>293.16000000000003</v>
      </c>
      <c r="HB18" s="63">
        <v>292.25</v>
      </c>
      <c r="HC18" s="63">
        <v>291.35000000000002</v>
      </c>
      <c r="HD18" s="63">
        <v>290.44</v>
      </c>
      <c r="HE18" s="63">
        <v>289.54000000000002</v>
      </c>
      <c r="HF18" s="63">
        <v>288.64</v>
      </c>
      <c r="HG18" s="63">
        <v>287.74</v>
      </c>
      <c r="HH18" s="63">
        <v>286.83999999999997</v>
      </c>
      <c r="HI18" s="63">
        <v>285.94</v>
      </c>
      <c r="HJ18" s="63">
        <v>285.04000000000002</v>
      </c>
      <c r="HK18" s="63">
        <v>284.14999999999998</v>
      </c>
      <c r="HL18" s="63">
        <v>283.25</v>
      </c>
      <c r="HM18" s="63">
        <v>282.35000000000002</v>
      </c>
      <c r="HN18" s="63">
        <v>281.47000000000003</v>
      </c>
      <c r="HO18" s="63">
        <v>280.57</v>
      </c>
      <c r="HP18" s="63">
        <v>279.69</v>
      </c>
      <c r="HQ18" s="63">
        <v>278.79000000000002</v>
      </c>
      <c r="HR18" s="63">
        <v>277.91000000000003</v>
      </c>
      <c r="HS18" s="63">
        <v>277.02999999999997</v>
      </c>
      <c r="HT18" s="63">
        <v>276.14</v>
      </c>
      <c r="HU18" s="63">
        <v>275.26</v>
      </c>
      <c r="HV18" s="63">
        <v>274.38</v>
      </c>
      <c r="HW18" s="63">
        <v>273.5</v>
      </c>
      <c r="HX18" s="63">
        <v>272.62</v>
      </c>
      <c r="HY18" s="63">
        <v>271.74</v>
      </c>
      <c r="HZ18" s="63">
        <v>270.85000000000002</v>
      </c>
      <c r="IA18" s="63">
        <v>269.98</v>
      </c>
      <c r="IB18" s="63">
        <v>269.10000000000002</v>
      </c>
      <c r="IC18" s="63">
        <v>268.23</v>
      </c>
      <c r="ID18" s="63">
        <v>267.35000000000002</v>
      </c>
      <c r="IE18" s="63">
        <v>266.49</v>
      </c>
      <c r="IF18" s="63">
        <v>265.62</v>
      </c>
      <c r="IG18" s="63">
        <v>264.75</v>
      </c>
      <c r="IH18" s="63">
        <v>263.88</v>
      </c>
      <c r="II18" s="63">
        <v>263.01</v>
      </c>
      <c r="IJ18" s="63">
        <v>262.14999999999998</v>
      </c>
      <c r="IK18" s="63">
        <v>261.27999999999997</v>
      </c>
      <c r="IL18" s="63">
        <v>260.42</v>
      </c>
      <c r="IM18" s="63">
        <v>259.54000000000002</v>
      </c>
      <c r="IN18" s="63">
        <v>258.69</v>
      </c>
      <c r="IO18" s="63">
        <v>257.82</v>
      </c>
      <c r="IP18" s="63">
        <v>256.97000000000003</v>
      </c>
      <c r="IQ18" s="63">
        <v>256.12</v>
      </c>
      <c r="IR18" s="63">
        <v>255.26</v>
      </c>
      <c r="IS18" s="63">
        <v>254.41</v>
      </c>
      <c r="IT18" s="63">
        <v>253.55</v>
      </c>
      <c r="IU18" s="63">
        <v>252.7</v>
      </c>
      <c r="IV18" s="63">
        <v>251.85</v>
      </c>
      <c r="IW18" s="63">
        <v>251</v>
      </c>
      <c r="IX18" s="63">
        <v>250.15</v>
      </c>
      <c r="IY18" s="63">
        <v>249.31</v>
      </c>
      <c r="IZ18" s="63">
        <v>248.46</v>
      </c>
      <c r="JA18" s="63">
        <v>247.62</v>
      </c>
      <c r="JB18" s="63">
        <v>246.77</v>
      </c>
      <c r="JC18" s="63">
        <v>245.93</v>
      </c>
      <c r="JD18" s="63">
        <v>245.09</v>
      </c>
      <c r="JE18" s="63">
        <v>244.25</v>
      </c>
      <c r="JF18" s="63">
        <v>243.42</v>
      </c>
      <c r="JG18" s="63">
        <v>242.58</v>
      </c>
      <c r="JH18" s="63">
        <v>241.74</v>
      </c>
      <c r="JI18" s="63">
        <v>240.91</v>
      </c>
      <c r="JJ18" s="63">
        <v>240.08</v>
      </c>
      <c r="JK18" s="63">
        <v>239.24</v>
      </c>
      <c r="JL18" s="63">
        <v>238.41</v>
      </c>
      <c r="JM18" s="63">
        <v>237.58</v>
      </c>
      <c r="JN18" s="63">
        <v>236.75</v>
      </c>
      <c r="JO18" s="63">
        <v>235.92</v>
      </c>
      <c r="JP18" s="63">
        <v>235.1</v>
      </c>
      <c r="JQ18" s="63">
        <v>234.27</v>
      </c>
      <c r="JR18" s="63">
        <v>233.44</v>
      </c>
      <c r="JS18" s="63">
        <v>232.62</v>
      </c>
      <c r="JT18" s="63">
        <v>231.8</v>
      </c>
      <c r="JU18" s="63">
        <v>230.98</v>
      </c>
      <c r="JV18" s="63">
        <v>230.16</v>
      </c>
      <c r="JW18" s="63">
        <v>229.34</v>
      </c>
      <c r="JX18" s="63">
        <v>228.52</v>
      </c>
      <c r="JY18" s="63">
        <v>227.7</v>
      </c>
      <c r="JZ18" s="63">
        <v>226.89</v>
      </c>
      <c r="KA18" s="63">
        <v>226.07</v>
      </c>
      <c r="KB18" s="63">
        <v>225.26</v>
      </c>
      <c r="KC18" s="63">
        <v>224.45</v>
      </c>
      <c r="KD18" s="63">
        <v>223.63</v>
      </c>
      <c r="KE18" s="63">
        <v>222.82</v>
      </c>
      <c r="KF18" s="63">
        <v>222.01</v>
      </c>
      <c r="KG18" s="63">
        <v>221.2</v>
      </c>
      <c r="KH18" s="63">
        <v>220.4</v>
      </c>
      <c r="KI18" s="63">
        <v>219.59</v>
      </c>
      <c r="KJ18" s="63">
        <v>218.79</v>
      </c>
      <c r="KK18" s="63">
        <v>217.98</v>
      </c>
      <c r="KL18" s="63">
        <v>217.18</v>
      </c>
      <c r="KM18" s="63">
        <v>216.38</v>
      </c>
      <c r="KN18" s="63">
        <v>215.58</v>
      </c>
      <c r="KO18" s="63">
        <v>214.78</v>
      </c>
      <c r="KP18" s="63">
        <v>213.98</v>
      </c>
      <c r="KQ18" s="63">
        <v>213.19</v>
      </c>
      <c r="KR18" s="63">
        <v>212.15000000000012</v>
      </c>
      <c r="KS18" s="63">
        <v>211.40000000000012</v>
      </c>
      <c r="KT18" s="63">
        <v>210.65000000000012</v>
      </c>
      <c r="KU18" s="63">
        <v>209.90000000000012</v>
      </c>
      <c r="KV18" s="63">
        <v>209.15000000000012</v>
      </c>
      <c r="KW18" s="63">
        <v>208.40000000000012</v>
      </c>
      <c r="KX18" s="63">
        <v>207.65000000000012</v>
      </c>
      <c r="KY18" s="63">
        <v>206.90000000000012</v>
      </c>
      <c r="KZ18" s="63">
        <v>206.15000000000012</v>
      </c>
      <c r="LA18" s="63">
        <v>205.40000000000012</v>
      </c>
      <c r="LB18" s="63">
        <v>204.65000000000012</v>
      </c>
      <c r="LC18" s="63">
        <v>203.90000000000012</v>
      </c>
      <c r="LD18" s="63">
        <v>203.15000000000012</v>
      </c>
      <c r="LE18" s="63">
        <v>202.40000000000012</v>
      </c>
      <c r="LF18" s="63">
        <v>201.65000000000012</v>
      </c>
      <c r="LG18" s="63">
        <v>200.90000000000012</v>
      </c>
      <c r="LH18" s="63">
        <v>200.15000000000012</v>
      </c>
      <c r="LI18" s="63">
        <v>199.40000000000012</v>
      </c>
      <c r="LJ18" s="63">
        <v>198.65000000000012</v>
      </c>
      <c r="LK18" s="63">
        <v>197.90000000000012</v>
      </c>
      <c r="LL18" s="63">
        <v>197.15000000000012</v>
      </c>
      <c r="LM18" s="63">
        <v>196.40000000000012</v>
      </c>
      <c r="LN18" s="63">
        <v>195.65000000000012</v>
      </c>
      <c r="LO18" s="63">
        <v>194.90000000000012</v>
      </c>
      <c r="LP18" s="63">
        <v>194.15000000000012</v>
      </c>
      <c r="LQ18" s="63">
        <v>193.40000000000012</v>
      </c>
      <c r="LR18" s="63">
        <v>192.65000000000012</v>
      </c>
      <c r="LS18" s="63">
        <v>191.90000000000012</v>
      </c>
      <c r="LT18" s="63">
        <v>191.15000000000012</v>
      </c>
      <c r="LU18" s="63">
        <v>190.40000000000012</v>
      </c>
      <c r="LV18" s="63">
        <v>189.65000000000012</v>
      </c>
      <c r="LW18" s="63">
        <v>188.90000000000012</v>
      </c>
      <c r="LX18" s="63">
        <v>188.15000000000012</v>
      </c>
      <c r="LY18" s="63">
        <v>187.40000000000012</v>
      </c>
      <c r="LZ18" s="63">
        <v>186.65000000000012</v>
      </c>
      <c r="MA18" s="63">
        <v>185.90000000000012</v>
      </c>
      <c r="MB18" s="63">
        <v>185.15000000000012</v>
      </c>
      <c r="MC18" s="63">
        <v>184.40000000000012</v>
      </c>
      <c r="MD18" s="63">
        <v>183.65000000000012</v>
      </c>
      <c r="ME18" s="63">
        <v>182.90000000000012</v>
      </c>
      <c r="MF18" s="63">
        <v>182.15000000000012</v>
      </c>
      <c r="MG18" s="63">
        <v>181.40000000000012</v>
      </c>
      <c r="MH18" s="63">
        <v>180.65000000000012</v>
      </c>
      <c r="MI18" s="63">
        <v>179.90000000000012</v>
      </c>
      <c r="MJ18" s="63">
        <v>179.15000000000012</v>
      </c>
      <c r="MK18" s="63">
        <v>178.40000000000012</v>
      </c>
      <c r="ML18" s="63">
        <v>177.65000000000012</v>
      </c>
      <c r="MM18" s="63">
        <v>176.90000000000012</v>
      </c>
      <c r="MN18" s="63">
        <v>176.15000000000012</v>
      </c>
      <c r="MO18" s="63">
        <v>175.40000000000012</v>
      </c>
      <c r="MP18" s="63">
        <v>174.65000000000012</v>
      </c>
      <c r="MQ18" s="63">
        <v>173.90000000000012</v>
      </c>
      <c r="MR18" s="63">
        <v>173.15000000000012</v>
      </c>
      <c r="MS18" s="63">
        <v>172.40000000000012</v>
      </c>
      <c r="MT18" s="63">
        <v>171.65000000000012</v>
      </c>
      <c r="MU18" s="63">
        <v>170.90000000000012</v>
      </c>
      <c r="MV18" s="63">
        <v>170.15000000000012</v>
      </c>
      <c r="MW18" s="63">
        <v>169.40000000000012</v>
      </c>
      <c r="MX18" s="63">
        <v>168.65000000000012</v>
      </c>
      <c r="MY18" s="63">
        <v>167.90000000000012</v>
      </c>
    </row>
    <row r="19" spans="1:363" ht="15.75" x14ac:dyDescent="0.25">
      <c r="A19" s="60" t="s">
        <v>7</v>
      </c>
      <c r="B19" s="65">
        <v>2029</v>
      </c>
      <c r="C19" s="63">
        <v>496.19</v>
      </c>
      <c r="D19" s="63">
        <v>495.17</v>
      </c>
      <c r="E19" s="63">
        <v>494.15</v>
      </c>
      <c r="F19" s="63">
        <v>493.13</v>
      </c>
      <c r="G19" s="63">
        <v>492.11</v>
      </c>
      <c r="H19" s="63">
        <v>491.09</v>
      </c>
      <c r="I19" s="63">
        <v>490.06</v>
      </c>
      <c r="J19" s="63">
        <v>489.04</v>
      </c>
      <c r="K19" s="63">
        <v>488.02</v>
      </c>
      <c r="L19" s="63">
        <v>487</v>
      </c>
      <c r="M19" s="63">
        <v>485.98</v>
      </c>
      <c r="N19" s="63">
        <v>484.97</v>
      </c>
      <c r="O19" s="63">
        <v>483.95</v>
      </c>
      <c r="P19" s="63">
        <v>482.93</v>
      </c>
      <c r="Q19" s="63">
        <v>481.91</v>
      </c>
      <c r="R19" s="63">
        <v>480.89</v>
      </c>
      <c r="S19" s="63">
        <v>479.87</v>
      </c>
      <c r="T19" s="63">
        <v>478.85</v>
      </c>
      <c r="U19" s="63">
        <v>477.83</v>
      </c>
      <c r="V19" s="63">
        <v>476.81</v>
      </c>
      <c r="W19" s="63">
        <v>475.79</v>
      </c>
      <c r="X19" s="63">
        <v>474.77</v>
      </c>
      <c r="Y19" s="63">
        <v>473.76</v>
      </c>
      <c r="Z19" s="63">
        <v>472.74</v>
      </c>
      <c r="AA19" s="63">
        <v>471.72</v>
      </c>
      <c r="AB19" s="63">
        <v>470.7</v>
      </c>
      <c r="AC19" s="63">
        <v>469.68</v>
      </c>
      <c r="AD19" s="63">
        <v>468.66</v>
      </c>
      <c r="AE19" s="63">
        <v>467.65</v>
      </c>
      <c r="AF19" s="63">
        <v>466.63</v>
      </c>
      <c r="AG19" s="63">
        <v>465.61</v>
      </c>
      <c r="AH19" s="63">
        <v>464.59</v>
      </c>
      <c r="AI19" s="63">
        <v>463.57</v>
      </c>
      <c r="AJ19" s="63">
        <v>462.56</v>
      </c>
      <c r="AK19" s="63">
        <v>461.54</v>
      </c>
      <c r="AL19" s="63">
        <v>460.52</v>
      </c>
      <c r="AM19" s="63">
        <v>459.5</v>
      </c>
      <c r="AN19" s="63">
        <v>458.49</v>
      </c>
      <c r="AO19" s="63">
        <v>457.47</v>
      </c>
      <c r="AP19" s="63">
        <v>456.46</v>
      </c>
      <c r="AQ19" s="63">
        <v>455.44</v>
      </c>
      <c r="AR19" s="63">
        <v>454.42</v>
      </c>
      <c r="AS19" s="63">
        <v>453.41</v>
      </c>
      <c r="AT19" s="63">
        <v>452.39</v>
      </c>
      <c r="AU19" s="63">
        <v>451.38</v>
      </c>
      <c r="AV19" s="63">
        <v>450.36</v>
      </c>
      <c r="AW19" s="63">
        <v>449.35</v>
      </c>
      <c r="AX19" s="63">
        <v>448.33</v>
      </c>
      <c r="AY19" s="63">
        <v>447.31</v>
      </c>
      <c r="AZ19" s="63">
        <v>446.3</v>
      </c>
      <c r="BA19" s="63">
        <v>445.29</v>
      </c>
      <c r="BB19" s="63">
        <v>444.27</v>
      </c>
      <c r="BC19" s="63">
        <v>443.26</v>
      </c>
      <c r="BD19" s="63">
        <v>442.24</v>
      </c>
      <c r="BE19" s="63">
        <v>441.23</v>
      </c>
      <c r="BF19" s="63">
        <v>440.22</v>
      </c>
      <c r="BG19" s="63">
        <v>439.2</v>
      </c>
      <c r="BH19" s="63">
        <v>438.19</v>
      </c>
      <c r="BI19" s="63">
        <v>437.18</v>
      </c>
      <c r="BJ19" s="63">
        <v>436.16</v>
      </c>
      <c r="BK19" s="63">
        <v>435.15</v>
      </c>
      <c r="BL19" s="63">
        <v>434.14</v>
      </c>
      <c r="BM19" s="63">
        <v>433.13</v>
      </c>
      <c r="BN19" s="63">
        <v>432.12</v>
      </c>
      <c r="BO19" s="63">
        <v>431.11</v>
      </c>
      <c r="BP19" s="63">
        <v>430.1</v>
      </c>
      <c r="BQ19" s="63">
        <v>429.08</v>
      </c>
      <c r="BR19" s="63">
        <v>428.07</v>
      </c>
      <c r="BS19" s="63">
        <v>427.06</v>
      </c>
      <c r="BT19" s="63">
        <v>426.05</v>
      </c>
      <c r="BU19" s="63">
        <v>425.04</v>
      </c>
      <c r="BV19" s="63">
        <v>424.03</v>
      </c>
      <c r="BW19" s="63">
        <v>423.02</v>
      </c>
      <c r="BX19" s="63">
        <v>422.02</v>
      </c>
      <c r="BY19" s="63">
        <v>421.01</v>
      </c>
      <c r="BZ19" s="63">
        <v>420</v>
      </c>
      <c r="CA19" s="63">
        <v>419</v>
      </c>
      <c r="CB19" s="63">
        <v>417.99</v>
      </c>
      <c r="CC19" s="63">
        <v>416.98</v>
      </c>
      <c r="CD19" s="63">
        <v>415.98</v>
      </c>
      <c r="CE19" s="63">
        <v>414.97</v>
      </c>
      <c r="CF19" s="63">
        <v>413.97</v>
      </c>
      <c r="CG19" s="63">
        <v>412.96</v>
      </c>
      <c r="CH19" s="63">
        <v>411.96</v>
      </c>
      <c r="CI19" s="63">
        <v>410.95</v>
      </c>
      <c r="CJ19" s="63">
        <v>409.95</v>
      </c>
      <c r="CK19" s="63">
        <v>408.95</v>
      </c>
      <c r="CL19" s="63">
        <v>407.95</v>
      </c>
      <c r="CM19" s="63">
        <v>406.95</v>
      </c>
      <c r="CN19" s="63">
        <v>405.95</v>
      </c>
      <c r="CO19" s="63">
        <v>404.94</v>
      </c>
      <c r="CP19" s="63">
        <v>403.94</v>
      </c>
      <c r="CQ19" s="63">
        <v>402.94</v>
      </c>
      <c r="CR19" s="63">
        <v>401.94</v>
      </c>
      <c r="CS19" s="63">
        <v>400.94</v>
      </c>
      <c r="CT19" s="63">
        <v>399.94</v>
      </c>
      <c r="CU19" s="63">
        <v>398.94</v>
      </c>
      <c r="CV19" s="63">
        <v>397.95</v>
      </c>
      <c r="CW19" s="63">
        <v>396.95</v>
      </c>
      <c r="CX19" s="63">
        <v>395.96</v>
      </c>
      <c r="CY19" s="63">
        <v>394.96</v>
      </c>
      <c r="CZ19" s="63">
        <v>393.97</v>
      </c>
      <c r="DA19" s="63">
        <v>392.97</v>
      </c>
      <c r="DB19" s="63">
        <v>391.98</v>
      </c>
      <c r="DC19" s="63">
        <v>390.98</v>
      </c>
      <c r="DD19" s="63">
        <v>389.99</v>
      </c>
      <c r="DE19" s="63">
        <v>389</v>
      </c>
      <c r="DF19" s="63">
        <v>388</v>
      </c>
      <c r="DG19" s="63">
        <v>387.01</v>
      </c>
      <c r="DH19" s="63">
        <v>386.02</v>
      </c>
      <c r="DI19" s="63">
        <v>385.03</v>
      </c>
      <c r="DJ19" s="63">
        <v>384.04</v>
      </c>
      <c r="DK19" s="63">
        <v>383.05</v>
      </c>
      <c r="DL19" s="63">
        <v>382.07</v>
      </c>
      <c r="DM19" s="63">
        <v>381.08</v>
      </c>
      <c r="DN19" s="63">
        <v>380.09</v>
      </c>
      <c r="DO19" s="63">
        <v>379.1</v>
      </c>
      <c r="DP19" s="63">
        <v>378.12</v>
      </c>
      <c r="DQ19" s="63">
        <v>377.13</v>
      </c>
      <c r="DR19" s="63">
        <v>376.14</v>
      </c>
      <c r="DS19" s="63">
        <v>375.16</v>
      </c>
      <c r="DT19" s="63">
        <v>374.18</v>
      </c>
      <c r="DU19" s="63">
        <v>373.2</v>
      </c>
      <c r="DV19" s="63">
        <v>372.22</v>
      </c>
      <c r="DW19" s="63">
        <v>371.24</v>
      </c>
      <c r="DX19" s="63">
        <v>370.26</v>
      </c>
      <c r="DY19" s="63">
        <v>369.28</v>
      </c>
      <c r="DZ19" s="63">
        <v>368.3</v>
      </c>
      <c r="EA19" s="63">
        <v>367.32</v>
      </c>
      <c r="EB19" s="63">
        <v>366.35</v>
      </c>
      <c r="EC19" s="63">
        <v>365.37</v>
      </c>
      <c r="ED19" s="63">
        <v>364.39</v>
      </c>
      <c r="EE19" s="63">
        <v>363.42</v>
      </c>
      <c r="EF19" s="63">
        <v>362.45</v>
      </c>
      <c r="EG19" s="63">
        <v>361.48</v>
      </c>
      <c r="EH19" s="63">
        <v>360.51</v>
      </c>
      <c r="EI19" s="63">
        <v>359.54</v>
      </c>
      <c r="EJ19" s="63">
        <v>358.57</v>
      </c>
      <c r="EK19" s="63">
        <v>357.6</v>
      </c>
      <c r="EL19" s="63">
        <v>356.64</v>
      </c>
      <c r="EM19" s="63">
        <v>355.67</v>
      </c>
      <c r="EN19" s="63">
        <v>354.71</v>
      </c>
      <c r="EO19" s="63">
        <v>353.74</v>
      </c>
      <c r="EP19" s="63">
        <v>352.78</v>
      </c>
      <c r="EQ19" s="63">
        <v>351.81</v>
      </c>
      <c r="ER19" s="63">
        <v>350.85</v>
      </c>
      <c r="ES19" s="63">
        <v>349.89</v>
      </c>
      <c r="ET19" s="63">
        <v>348.93</v>
      </c>
      <c r="EU19" s="63">
        <v>347.97</v>
      </c>
      <c r="EV19" s="63">
        <v>347.02</v>
      </c>
      <c r="EW19" s="63">
        <v>346.06</v>
      </c>
      <c r="EX19" s="63">
        <v>345.1</v>
      </c>
      <c r="EY19" s="63">
        <v>344.14</v>
      </c>
      <c r="EZ19" s="63">
        <v>343.19</v>
      </c>
      <c r="FA19" s="63">
        <v>342.23</v>
      </c>
      <c r="FB19" s="63">
        <v>341.28</v>
      </c>
      <c r="FC19" s="63">
        <v>340.32</v>
      </c>
      <c r="FD19" s="63">
        <v>339.37</v>
      </c>
      <c r="FE19" s="63">
        <v>338.42</v>
      </c>
      <c r="FF19" s="63">
        <v>337.47</v>
      </c>
      <c r="FG19" s="63">
        <v>336.52</v>
      </c>
      <c r="FH19" s="63">
        <v>335.57</v>
      </c>
      <c r="FI19" s="63">
        <v>334.62</v>
      </c>
      <c r="FJ19" s="63">
        <v>333.67</v>
      </c>
      <c r="FK19" s="63">
        <v>332.72</v>
      </c>
      <c r="FL19" s="63">
        <v>331.77</v>
      </c>
      <c r="FM19" s="63">
        <v>330.82</v>
      </c>
      <c r="FN19" s="63">
        <v>329.88</v>
      </c>
      <c r="FO19" s="63">
        <v>328.93</v>
      </c>
      <c r="FP19" s="63">
        <v>327.99</v>
      </c>
      <c r="FQ19" s="63">
        <v>327.04000000000002</v>
      </c>
      <c r="FR19" s="63">
        <v>326.10000000000002</v>
      </c>
      <c r="FS19" s="63">
        <v>325.16000000000003</v>
      </c>
      <c r="FT19" s="63">
        <v>324.22000000000003</v>
      </c>
      <c r="FU19" s="63">
        <v>323.27999999999997</v>
      </c>
      <c r="FV19" s="63">
        <v>322.33999999999997</v>
      </c>
      <c r="FW19" s="63">
        <v>321.39999999999998</v>
      </c>
      <c r="FX19" s="63">
        <v>320.45999999999998</v>
      </c>
      <c r="FY19" s="63">
        <v>319.51</v>
      </c>
      <c r="FZ19" s="63">
        <v>318.58999999999997</v>
      </c>
      <c r="GA19" s="63">
        <v>317.64999999999998</v>
      </c>
      <c r="GB19" s="63">
        <v>316.72000000000003</v>
      </c>
      <c r="GC19" s="63">
        <v>315.77999999999997</v>
      </c>
      <c r="GD19" s="63">
        <v>314.85000000000002</v>
      </c>
      <c r="GE19" s="63">
        <v>313.92</v>
      </c>
      <c r="GF19" s="63">
        <v>312.99</v>
      </c>
      <c r="GG19" s="63">
        <v>312.06</v>
      </c>
      <c r="GH19" s="63">
        <v>311.13</v>
      </c>
      <c r="GI19" s="63">
        <v>310.2</v>
      </c>
      <c r="GJ19" s="63">
        <v>309.26</v>
      </c>
      <c r="GK19" s="63">
        <v>308.35000000000002</v>
      </c>
      <c r="GL19" s="63">
        <v>307.42</v>
      </c>
      <c r="GM19" s="63">
        <v>306.5</v>
      </c>
      <c r="GN19" s="63">
        <v>305.57</v>
      </c>
      <c r="GO19" s="63">
        <v>304.64999999999998</v>
      </c>
      <c r="GP19" s="63">
        <v>303.73</v>
      </c>
      <c r="GQ19" s="63">
        <v>302.81</v>
      </c>
      <c r="GR19" s="63">
        <v>301.89999999999998</v>
      </c>
      <c r="GS19" s="63">
        <v>300.98</v>
      </c>
      <c r="GT19" s="63">
        <v>300.06</v>
      </c>
      <c r="GU19" s="63">
        <v>299.14999999999998</v>
      </c>
      <c r="GV19" s="63">
        <v>298.23</v>
      </c>
      <c r="GW19" s="63">
        <v>297.32</v>
      </c>
      <c r="GX19" s="63">
        <v>296.41000000000003</v>
      </c>
      <c r="GY19" s="63">
        <v>295.5</v>
      </c>
      <c r="GZ19" s="63">
        <v>294.58999999999997</v>
      </c>
      <c r="HA19" s="63">
        <v>293.68</v>
      </c>
      <c r="HB19" s="63">
        <v>292.76</v>
      </c>
      <c r="HC19" s="63">
        <v>291.87</v>
      </c>
      <c r="HD19" s="63">
        <v>290.95999999999998</v>
      </c>
      <c r="HE19" s="63">
        <v>290.06</v>
      </c>
      <c r="HF19" s="63">
        <v>289.16000000000003</v>
      </c>
      <c r="HG19" s="63">
        <v>288.25</v>
      </c>
      <c r="HH19" s="63">
        <v>287.35000000000002</v>
      </c>
      <c r="HI19" s="63">
        <v>286.45</v>
      </c>
      <c r="HJ19" s="63">
        <v>285.56</v>
      </c>
      <c r="HK19" s="63">
        <v>284.66000000000003</v>
      </c>
      <c r="HL19" s="63">
        <v>283.76</v>
      </c>
      <c r="HM19" s="63">
        <v>282.87</v>
      </c>
      <c r="HN19" s="63">
        <v>281.98</v>
      </c>
      <c r="HO19" s="63">
        <v>281.08999999999997</v>
      </c>
      <c r="HP19" s="63">
        <v>280.2</v>
      </c>
      <c r="HQ19" s="63">
        <v>279.31</v>
      </c>
      <c r="HR19" s="63">
        <v>278.43</v>
      </c>
      <c r="HS19" s="63">
        <v>277.54000000000002</v>
      </c>
      <c r="HT19" s="63">
        <v>276.64999999999998</v>
      </c>
      <c r="HU19" s="63">
        <v>275.76</v>
      </c>
      <c r="HV19" s="63">
        <v>274.89</v>
      </c>
      <c r="HW19" s="63">
        <v>274.01</v>
      </c>
      <c r="HX19" s="63">
        <v>273.13</v>
      </c>
      <c r="HY19" s="63">
        <v>272.25</v>
      </c>
      <c r="HZ19" s="63">
        <v>271.37</v>
      </c>
      <c r="IA19" s="63">
        <v>270.49</v>
      </c>
      <c r="IB19" s="63">
        <v>269.62</v>
      </c>
      <c r="IC19" s="63">
        <v>268.74</v>
      </c>
      <c r="ID19" s="63">
        <v>267.87</v>
      </c>
      <c r="IE19" s="63">
        <v>267</v>
      </c>
      <c r="IF19" s="63">
        <v>266.12</v>
      </c>
      <c r="IG19" s="63">
        <v>265.25</v>
      </c>
      <c r="IH19" s="63">
        <v>264.38</v>
      </c>
      <c r="II19" s="63">
        <v>263.51</v>
      </c>
      <c r="IJ19" s="63">
        <v>262.64999999999998</v>
      </c>
      <c r="IK19" s="63">
        <v>261.77999999999997</v>
      </c>
      <c r="IL19" s="63">
        <v>260.92</v>
      </c>
      <c r="IM19" s="63">
        <v>260.06</v>
      </c>
      <c r="IN19" s="63">
        <v>259.19</v>
      </c>
      <c r="IO19" s="63">
        <v>258.32</v>
      </c>
      <c r="IP19" s="63">
        <v>257.47000000000003</v>
      </c>
      <c r="IQ19" s="63">
        <v>256.62</v>
      </c>
      <c r="IR19" s="63">
        <v>255.76</v>
      </c>
      <c r="IS19" s="63">
        <v>254.9</v>
      </c>
      <c r="IT19" s="63">
        <v>254.05</v>
      </c>
      <c r="IU19" s="63">
        <v>253.2</v>
      </c>
      <c r="IV19" s="63">
        <v>252.35</v>
      </c>
      <c r="IW19" s="63">
        <v>251.5</v>
      </c>
      <c r="IX19" s="63">
        <v>250.65</v>
      </c>
      <c r="IY19" s="63">
        <v>249.8</v>
      </c>
      <c r="IZ19" s="63">
        <v>248.96</v>
      </c>
      <c r="JA19" s="63">
        <v>248.11</v>
      </c>
      <c r="JB19" s="63">
        <v>247.27</v>
      </c>
      <c r="JC19" s="63">
        <v>246.43</v>
      </c>
      <c r="JD19" s="63">
        <v>245.59</v>
      </c>
      <c r="JE19" s="63">
        <v>244.75</v>
      </c>
      <c r="JF19" s="63">
        <v>243.91</v>
      </c>
      <c r="JG19" s="63">
        <v>243.07</v>
      </c>
      <c r="JH19" s="63">
        <v>242.23</v>
      </c>
      <c r="JI19" s="63">
        <v>241.4</v>
      </c>
      <c r="JJ19" s="63">
        <v>240.57</v>
      </c>
      <c r="JK19" s="63">
        <v>239.73</v>
      </c>
      <c r="JL19" s="63">
        <v>238.9</v>
      </c>
      <c r="JM19" s="63">
        <v>238.07</v>
      </c>
      <c r="JN19" s="63">
        <v>237.24</v>
      </c>
      <c r="JO19" s="63">
        <v>236.41</v>
      </c>
      <c r="JP19" s="63">
        <v>235.58</v>
      </c>
      <c r="JQ19" s="63">
        <v>234.76</v>
      </c>
      <c r="JR19" s="63">
        <v>233.93</v>
      </c>
      <c r="JS19" s="63">
        <v>233.11</v>
      </c>
      <c r="JT19" s="63">
        <v>232.28</v>
      </c>
      <c r="JU19" s="63">
        <v>231.46</v>
      </c>
      <c r="JV19" s="63">
        <v>230.64</v>
      </c>
      <c r="JW19" s="63">
        <v>229.82</v>
      </c>
      <c r="JX19" s="63">
        <v>229</v>
      </c>
      <c r="JY19" s="63">
        <v>228.19</v>
      </c>
      <c r="JZ19" s="63">
        <v>227.37</v>
      </c>
      <c r="KA19" s="63">
        <v>226.55</v>
      </c>
      <c r="KB19" s="63">
        <v>225.74</v>
      </c>
      <c r="KC19" s="63">
        <v>224.93</v>
      </c>
      <c r="KD19" s="63">
        <v>224.11</v>
      </c>
      <c r="KE19" s="63">
        <v>223.3</v>
      </c>
      <c r="KF19" s="63">
        <v>222.49</v>
      </c>
      <c r="KG19" s="63">
        <v>221.68</v>
      </c>
      <c r="KH19" s="63">
        <v>220.87</v>
      </c>
      <c r="KI19" s="63">
        <v>220.07</v>
      </c>
      <c r="KJ19" s="63">
        <v>219.26</v>
      </c>
      <c r="KK19" s="63">
        <v>218.46</v>
      </c>
      <c r="KL19" s="63">
        <v>217.65</v>
      </c>
      <c r="KM19" s="63">
        <v>216.85</v>
      </c>
      <c r="KN19" s="63">
        <v>216.05</v>
      </c>
      <c r="KO19" s="63">
        <v>215.25</v>
      </c>
      <c r="KP19" s="63">
        <v>214.46</v>
      </c>
      <c r="KQ19" s="63">
        <v>213.66</v>
      </c>
      <c r="KR19" s="63">
        <v>212.61000000000013</v>
      </c>
      <c r="KS19" s="63">
        <v>211.86000000000013</v>
      </c>
      <c r="KT19" s="63">
        <v>211.11000000000013</v>
      </c>
      <c r="KU19" s="63">
        <v>210.36000000000013</v>
      </c>
      <c r="KV19" s="63">
        <v>209.61000000000013</v>
      </c>
      <c r="KW19" s="63">
        <v>208.86000000000013</v>
      </c>
      <c r="KX19" s="63">
        <v>208.11000000000013</v>
      </c>
      <c r="KY19" s="63">
        <v>207.36000000000013</v>
      </c>
      <c r="KZ19" s="63">
        <v>206.61000000000013</v>
      </c>
      <c r="LA19" s="63">
        <v>205.86000000000013</v>
      </c>
      <c r="LB19" s="63">
        <v>205.11000000000013</v>
      </c>
      <c r="LC19" s="63">
        <v>204.36000000000013</v>
      </c>
      <c r="LD19" s="63">
        <v>203.61000000000013</v>
      </c>
      <c r="LE19" s="63">
        <v>202.86000000000013</v>
      </c>
      <c r="LF19" s="63">
        <v>202.11000000000013</v>
      </c>
      <c r="LG19" s="63">
        <v>201.36000000000013</v>
      </c>
      <c r="LH19" s="63">
        <v>200.61000000000013</v>
      </c>
      <c r="LI19" s="63">
        <v>199.86000000000013</v>
      </c>
      <c r="LJ19" s="63">
        <v>199.11000000000013</v>
      </c>
      <c r="LK19" s="63">
        <v>198.36000000000013</v>
      </c>
      <c r="LL19" s="63">
        <v>197.61000000000013</v>
      </c>
      <c r="LM19" s="63">
        <v>196.86000000000013</v>
      </c>
      <c r="LN19" s="63">
        <v>196.11000000000013</v>
      </c>
      <c r="LO19" s="63">
        <v>195.36000000000013</v>
      </c>
      <c r="LP19" s="63">
        <v>194.61000000000013</v>
      </c>
      <c r="LQ19" s="63">
        <v>193.86000000000013</v>
      </c>
      <c r="LR19" s="63">
        <v>193.11000000000013</v>
      </c>
      <c r="LS19" s="63">
        <v>192.36000000000013</v>
      </c>
      <c r="LT19" s="63">
        <v>191.61000000000013</v>
      </c>
      <c r="LU19" s="63">
        <v>190.86000000000013</v>
      </c>
      <c r="LV19" s="63">
        <v>190.11000000000013</v>
      </c>
      <c r="LW19" s="63">
        <v>189.36000000000013</v>
      </c>
      <c r="LX19" s="63">
        <v>188.61000000000013</v>
      </c>
      <c r="LY19" s="63">
        <v>187.86000000000013</v>
      </c>
      <c r="LZ19" s="63">
        <v>187.11000000000013</v>
      </c>
      <c r="MA19" s="63">
        <v>186.36000000000013</v>
      </c>
      <c r="MB19" s="63">
        <v>185.61000000000013</v>
      </c>
      <c r="MC19" s="63">
        <v>184.86000000000013</v>
      </c>
      <c r="MD19" s="63">
        <v>184.11000000000013</v>
      </c>
      <c r="ME19" s="63">
        <v>183.36000000000013</v>
      </c>
      <c r="MF19" s="63">
        <v>182.61000000000013</v>
      </c>
      <c r="MG19" s="63">
        <v>181.86000000000013</v>
      </c>
      <c r="MH19" s="63">
        <v>181.11000000000013</v>
      </c>
      <c r="MI19" s="63">
        <v>180.36000000000013</v>
      </c>
      <c r="MJ19" s="63">
        <v>179.61000000000013</v>
      </c>
      <c r="MK19" s="63">
        <v>178.86000000000013</v>
      </c>
      <c r="ML19" s="63">
        <v>178.11000000000013</v>
      </c>
      <c r="MM19" s="63">
        <v>177.36000000000013</v>
      </c>
      <c r="MN19" s="63">
        <v>176.61000000000013</v>
      </c>
      <c r="MO19" s="63">
        <v>175.86000000000013</v>
      </c>
      <c r="MP19" s="63">
        <v>175.11000000000013</v>
      </c>
      <c r="MQ19" s="63">
        <v>174.36000000000013</v>
      </c>
      <c r="MR19" s="63">
        <v>173.61000000000013</v>
      </c>
      <c r="MS19" s="63">
        <v>172.86000000000013</v>
      </c>
      <c r="MT19" s="63">
        <v>172.11000000000013</v>
      </c>
      <c r="MU19" s="63">
        <v>171.36000000000013</v>
      </c>
      <c r="MV19" s="63">
        <v>170.61000000000013</v>
      </c>
      <c r="MW19" s="63">
        <v>169.86000000000013</v>
      </c>
      <c r="MX19" s="63">
        <v>169.11000000000013</v>
      </c>
      <c r="MY19" s="63">
        <v>168.36000000000013</v>
      </c>
    </row>
    <row r="20" spans="1:363" ht="15.75" x14ac:dyDescent="0.25">
      <c r="A20" s="60" t="s">
        <v>7</v>
      </c>
      <c r="B20" s="65">
        <v>2030</v>
      </c>
      <c r="C20" s="63">
        <v>496.78</v>
      </c>
      <c r="D20" s="63">
        <v>495.76</v>
      </c>
      <c r="E20" s="63">
        <v>494.74</v>
      </c>
      <c r="F20" s="63">
        <v>493.72</v>
      </c>
      <c r="G20" s="63">
        <v>492.69</v>
      </c>
      <c r="H20" s="63">
        <v>491.67</v>
      </c>
      <c r="I20" s="63">
        <v>490.65</v>
      </c>
      <c r="J20" s="63">
        <v>489.63</v>
      </c>
      <c r="K20" s="63">
        <v>488.61</v>
      </c>
      <c r="L20" s="63">
        <v>487.59</v>
      </c>
      <c r="M20" s="63">
        <v>486.57</v>
      </c>
      <c r="N20" s="63">
        <v>485.55</v>
      </c>
      <c r="O20" s="63">
        <v>484.53</v>
      </c>
      <c r="P20" s="63">
        <v>483.51</v>
      </c>
      <c r="Q20" s="63">
        <v>482.49</v>
      </c>
      <c r="R20" s="63">
        <v>481.47</v>
      </c>
      <c r="S20" s="63">
        <v>480.45</v>
      </c>
      <c r="T20" s="63">
        <v>479.43</v>
      </c>
      <c r="U20" s="63">
        <v>478.42</v>
      </c>
      <c r="V20" s="63">
        <v>477.4</v>
      </c>
      <c r="W20" s="63">
        <v>476.38</v>
      </c>
      <c r="X20" s="63">
        <v>475.36</v>
      </c>
      <c r="Y20" s="63">
        <v>474.34</v>
      </c>
      <c r="Z20" s="63">
        <v>473.32</v>
      </c>
      <c r="AA20" s="63">
        <v>472.3</v>
      </c>
      <c r="AB20" s="63">
        <v>471.28</v>
      </c>
      <c r="AC20" s="63">
        <v>470.26</v>
      </c>
      <c r="AD20" s="63">
        <v>469.25</v>
      </c>
      <c r="AE20" s="63">
        <v>468.23</v>
      </c>
      <c r="AF20" s="63">
        <v>467.21</v>
      </c>
      <c r="AG20" s="63">
        <v>466.19</v>
      </c>
      <c r="AH20" s="63">
        <v>465.17</v>
      </c>
      <c r="AI20" s="63">
        <v>464.15</v>
      </c>
      <c r="AJ20" s="63">
        <v>463.14</v>
      </c>
      <c r="AK20" s="63">
        <v>462.12</v>
      </c>
      <c r="AL20" s="63">
        <v>461.1</v>
      </c>
      <c r="AM20" s="63">
        <v>460.08</v>
      </c>
      <c r="AN20" s="63">
        <v>459.07</v>
      </c>
      <c r="AO20" s="63">
        <v>458.05</v>
      </c>
      <c r="AP20" s="63">
        <v>457.03</v>
      </c>
      <c r="AQ20" s="63">
        <v>456.02</v>
      </c>
      <c r="AR20" s="63">
        <v>455</v>
      </c>
      <c r="AS20" s="63">
        <v>453.98</v>
      </c>
      <c r="AT20" s="63">
        <v>452.97</v>
      </c>
      <c r="AU20" s="63">
        <v>451.95</v>
      </c>
      <c r="AV20" s="63">
        <v>450.94</v>
      </c>
      <c r="AW20" s="63">
        <v>449.92</v>
      </c>
      <c r="AX20" s="63">
        <v>448.9</v>
      </c>
      <c r="AY20" s="63">
        <v>447.89</v>
      </c>
      <c r="AZ20" s="63">
        <v>446.87</v>
      </c>
      <c r="BA20" s="63">
        <v>445.86</v>
      </c>
      <c r="BB20" s="63">
        <v>444.85</v>
      </c>
      <c r="BC20" s="63">
        <v>443.83</v>
      </c>
      <c r="BD20" s="63">
        <v>442.82</v>
      </c>
      <c r="BE20" s="63">
        <v>441.8</v>
      </c>
      <c r="BF20" s="63">
        <v>440.79</v>
      </c>
      <c r="BG20" s="63">
        <v>439.77</v>
      </c>
      <c r="BH20" s="63">
        <v>438.76</v>
      </c>
      <c r="BI20" s="63">
        <v>437.75</v>
      </c>
      <c r="BJ20" s="63">
        <v>436.73</v>
      </c>
      <c r="BK20" s="63">
        <v>435.72</v>
      </c>
      <c r="BL20" s="63">
        <v>434.71</v>
      </c>
      <c r="BM20" s="63">
        <v>433.7</v>
      </c>
      <c r="BN20" s="63">
        <v>432.68</v>
      </c>
      <c r="BO20" s="63">
        <v>431.67</v>
      </c>
      <c r="BP20" s="63">
        <v>430.66</v>
      </c>
      <c r="BQ20" s="63">
        <v>429.65</v>
      </c>
      <c r="BR20" s="63">
        <v>428.64</v>
      </c>
      <c r="BS20" s="63">
        <v>427.63</v>
      </c>
      <c r="BT20" s="63">
        <v>426.62</v>
      </c>
      <c r="BU20" s="63">
        <v>425.61</v>
      </c>
      <c r="BV20" s="63">
        <v>424.6</v>
      </c>
      <c r="BW20" s="63">
        <v>423.59</v>
      </c>
      <c r="BX20" s="63">
        <v>422.58</v>
      </c>
      <c r="BY20" s="63">
        <v>421.57</v>
      </c>
      <c r="BZ20" s="63">
        <v>420.57</v>
      </c>
      <c r="CA20" s="63">
        <v>419.56</v>
      </c>
      <c r="CB20" s="63">
        <v>418.55</v>
      </c>
      <c r="CC20" s="63">
        <v>417.55</v>
      </c>
      <c r="CD20" s="63">
        <v>416.54</v>
      </c>
      <c r="CE20" s="63">
        <v>415.53</v>
      </c>
      <c r="CF20" s="63">
        <v>414.53</v>
      </c>
      <c r="CG20" s="63">
        <v>413.52</v>
      </c>
      <c r="CH20" s="63">
        <v>412.51</v>
      </c>
      <c r="CI20" s="63">
        <v>411.51</v>
      </c>
      <c r="CJ20" s="63">
        <v>410.51</v>
      </c>
      <c r="CK20" s="63">
        <v>409.5</v>
      </c>
      <c r="CL20" s="63">
        <v>408.5</v>
      </c>
      <c r="CM20" s="63">
        <v>407.5</v>
      </c>
      <c r="CN20" s="63">
        <v>406.5</v>
      </c>
      <c r="CO20" s="63">
        <v>405.5</v>
      </c>
      <c r="CP20" s="63">
        <v>404.5</v>
      </c>
      <c r="CQ20" s="63">
        <v>403.5</v>
      </c>
      <c r="CR20" s="63">
        <v>402.5</v>
      </c>
      <c r="CS20" s="63">
        <v>401.5</v>
      </c>
      <c r="CT20" s="63">
        <v>400.5</v>
      </c>
      <c r="CU20" s="63">
        <v>399.5</v>
      </c>
      <c r="CV20" s="63">
        <v>398.5</v>
      </c>
      <c r="CW20" s="63">
        <v>397.5</v>
      </c>
      <c r="CX20" s="63">
        <v>396.51</v>
      </c>
      <c r="CY20" s="63">
        <v>395.51</v>
      </c>
      <c r="CZ20" s="63">
        <v>394.52</v>
      </c>
      <c r="DA20" s="63">
        <v>393.52</v>
      </c>
      <c r="DB20" s="63">
        <v>392.53</v>
      </c>
      <c r="DC20" s="63">
        <v>391.53</v>
      </c>
      <c r="DD20" s="63">
        <v>390.54</v>
      </c>
      <c r="DE20" s="63">
        <v>389.54</v>
      </c>
      <c r="DF20" s="63">
        <v>388.55</v>
      </c>
      <c r="DG20" s="63">
        <v>387.56</v>
      </c>
      <c r="DH20" s="63">
        <v>386.57</v>
      </c>
      <c r="DI20" s="63">
        <v>385.58</v>
      </c>
      <c r="DJ20" s="63">
        <v>384.59</v>
      </c>
      <c r="DK20" s="63">
        <v>383.6</v>
      </c>
      <c r="DL20" s="63">
        <v>382.61</v>
      </c>
      <c r="DM20" s="63">
        <v>381.62</v>
      </c>
      <c r="DN20" s="63">
        <v>380.63</v>
      </c>
      <c r="DO20" s="63">
        <v>379.65</v>
      </c>
      <c r="DP20" s="63">
        <v>378.66</v>
      </c>
      <c r="DQ20" s="63">
        <v>377.67</v>
      </c>
      <c r="DR20" s="63">
        <v>376.69</v>
      </c>
      <c r="DS20" s="63">
        <v>375.7</v>
      </c>
      <c r="DT20" s="63">
        <v>374.72</v>
      </c>
      <c r="DU20" s="63">
        <v>373.74</v>
      </c>
      <c r="DV20" s="63">
        <v>372.76</v>
      </c>
      <c r="DW20" s="63">
        <v>371.78</v>
      </c>
      <c r="DX20" s="63">
        <v>370.8</v>
      </c>
      <c r="DY20" s="63">
        <v>369.82</v>
      </c>
      <c r="DZ20" s="63">
        <v>368.84</v>
      </c>
      <c r="EA20" s="63">
        <v>367.86</v>
      </c>
      <c r="EB20" s="63">
        <v>366.88</v>
      </c>
      <c r="EC20" s="63">
        <v>365.91</v>
      </c>
      <c r="ED20" s="63">
        <v>364.93</v>
      </c>
      <c r="EE20" s="63">
        <v>363.95</v>
      </c>
      <c r="EF20" s="63">
        <v>362.98</v>
      </c>
      <c r="EG20" s="63">
        <v>362.01</v>
      </c>
      <c r="EH20" s="63">
        <v>361.05</v>
      </c>
      <c r="EI20" s="63">
        <v>360.08</v>
      </c>
      <c r="EJ20" s="63">
        <v>359.11</v>
      </c>
      <c r="EK20" s="63">
        <v>358.14</v>
      </c>
      <c r="EL20" s="63">
        <v>357.17</v>
      </c>
      <c r="EM20" s="63">
        <v>356.21</v>
      </c>
      <c r="EN20" s="63">
        <v>355.24</v>
      </c>
      <c r="EO20" s="63">
        <v>354.28</v>
      </c>
      <c r="EP20" s="63">
        <v>353.31</v>
      </c>
      <c r="EQ20" s="63">
        <v>352.35</v>
      </c>
      <c r="ER20" s="63">
        <v>351.39</v>
      </c>
      <c r="ES20" s="63">
        <v>350.43</v>
      </c>
      <c r="ET20" s="63">
        <v>349.47</v>
      </c>
      <c r="EU20" s="63">
        <v>348.51</v>
      </c>
      <c r="EV20" s="63">
        <v>347.55</v>
      </c>
      <c r="EW20" s="63">
        <v>346.59</v>
      </c>
      <c r="EX20" s="63">
        <v>345.63</v>
      </c>
      <c r="EY20" s="63">
        <v>344.68</v>
      </c>
      <c r="EZ20" s="63">
        <v>343.72</v>
      </c>
      <c r="FA20" s="63">
        <v>342.76</v>
      </c>
      <c r="FB20" s="63">
        <v>341.81</v>
      </c>
      <c r="FC20" s="63">
        <v>340.86</v>
      </c>
      <c r="FD20" s="63">
        <v>339.9</v>
      </c>
      <c r="FE20" s="63">
        <v>338.95</v>
      </c>
      <c r="FF20" s="63">
        <v>338</v>
      </c>
      <c r="FG20" s="63">
        <v>337.05</v>
      </c>
      <c r="FH20" s="63">
        <v>336.1</v>
      </c>
      <c r="FI20" s="63">
        <v>335.15</v>
      </c>
      <c r="FJ20" s="63">
        <v>334.2</v>
      </c>
      <c r="FK20" s="63">
        <v>333.25</v>
      </c>
      <c r="FL20" s="63">
        <v>332.3</v>
      </c>
      <c r="FM20" s="63">
        <v>331.35</v>
      </c>
      <c r="FN20" s="63">
        <v>330.41</v>
      </c>
      <c r="FO20" s="63">
        <v>329.46</v>
      </c>
      <c r="FP20" s="63">
        <v>328.52</v>
      </c>
      <c r="FQ20" s="63">
        <v>327.57</v>
      </c>
      <c r="FR20" s="63">
        <v>326.63</v>
      </c>
      <c r="FS20" s="63">
        <v>325.69</v>
      </c>
      <c r="FT20" s="63">
        <v>324.75</v>
      </c>
      <c r="FU20" s="63">
        <v>323.81</v>
      </c>
      <c r="FV20" s="63">
        <v>322.87</v>
      </c>
      <c r="FW20" s="63">
        <v>321.93</v>
      </c>
      <c r="FX20" s="63">
        <v>320.99</v>
      </c>
      <c r="FY20" s="63">
        <v>320.04000000000002</v>
      </c>
      <c r="FZ20" s="63">
        <v>319.10000000000002</v>
      </c>
      <c r="GA20" s="63">
        <v>318.18</v>
      </c>
      <c r="GB20" s="63">
        <v>317.24</v>
      </c>
      <c r="GC20" s="63">
        <v>316.31</v>
      </c>
      <c r="GD20" s="63">
        <v>315.38</v>
      </c>
      <c r="GE20" s="63">
        <v>314.44</v>
      </c>
      <c r="GF20" s="63">
        <v>313.51</v>
      </c>
      <c r="GG20" s="63">
        <v>312.57</v>
      </c>
      <c r="GH20" s="63">
        <v>311.64999999999998</v>
      </c>
      <c r="GI20" s="63">
        <v>310.72000000000003</v>
      </c>
      <c r="GJ20" s="63">
        <v>309.79000000000002</v>
      </c>
      <c r="GK20" s="63">
        <v>308.87</v>
      </c>
      <c r="GL20" s="63">
        <v>307.94</v>
      </c>
      <c r="GM20" s="63">
        <v>307.01</v>
      </c>
      <c r="GN20" s="63">
        <v>306.10000000000002</v>
      </c>
      <c r="GO20" s="63">
        <v>305.18</v>
      </c>
      <c r="GP20" s="63">
        <v>304.25</v>
      </c>
      <c r="GQ20" s="63">
        <v>303.33999999999997</v>
      </c>
      <c r="GR20" s="63">
        <v>302.42</v>
      </c>
      <c r="GS20" s="63">
        <v>301.5</v>
      </c>
      <c r="GT20" s="63">
        <v>300.57</v>
      </c>
      <c r="GU20" s="63">
        <v>299.67</v>
      </c>
      <c r="GV20" s="63">
        <v>298.75</v>
      </c>
      <c r="GW20" s="63">
        <v>297.83999999999997</v>
      </c>
      <c r="GX20" s="63">
        <v>296.93</v>
      </c>
      <c r="GY20" s="63">
        <v>296.01</v>
      </c>
      <c r="GZ20" s="63">
        <v>295.10000000000002</v>
      </c>
      <c r="HA20" s="63">
        <v>294.2</v>
      </c>
      <c r="HB20" s="63">
        <v>293.29000000000002</v>
      </c>
      <c r="HC20" s="63">
        <v>292.38</v>
      </c>
      <c r="HD20" s="63">
        <v>291.48</v>
      </c>
      <c r="HE20" s="63">
        <v>290.57</v>
      </c>
      <c r="HF20" s="63">
        <v>289.67</v>
      </c>
      <c r="HG20" s="63">
        <v>288.76</v>
      </c>
      <c r="HH20" s="63">
        <v>287.87</v>
      </c>
      <c r="HI20" s="63">
        <v>286.97000000000003</v>
      </c>
      <c r="HJ20" s="63">
        <v>286.07</v>
      </c>
      <c r="HK20" s="63">
        <v>285.17</v>
      </c>
      <c r="HL20" s="63">
        <v>284.27999999999997</v>
      </c>
      <c r="HM20" s="63">
        <v>283.39</v>
      </c>
      <c r="HN20" s="63">
        <v>282.49</v>
      </c>
      <c r="HO20" s="63">
        <v>281.60000000000002</v>
      </c>
      <c r="HP20" s="63">
        <v>280.70999999999998</v>
      </c>
      <c r="HQ20" s="63">
        <v>279.82</v>
      </c>
      <c r="HR20" s="63">
        <v>278.94</v>
      </c>
      <c r="HS20" s="63">
        <v>278.04000000000002</v>
      </c>
      <c r="HT20" s="63">
        <v>277.16000000000003</v>
      </c>
      <c r="HU20" s="63">
        <v>276.27999999999997</v>
      </c>
      <c r="HV20" s="63">
        <v>275.39999999999998</v>
      </c>
      <c r="HW20" s="63">
        <v>274.51</v>
      </c>
      <c r="HX20" s="63">
        <v>273.63</v>
      </c>
      <c r="HY20" s="63">
        <v>272.76</v>
      </c>
      <c r="HZ20" s="63">
        <v>271.88</v>
      </c>
      <c r="IA20" s="63">
        <v>271</v>
      </c>
      <c r="IB20" s="63">
        <v>270.12</v>
      </c>
      <c r="IC20" s="63">
        <v>269.25</v>
      </c>
      <c r="ID20" s="63">
        <v>268.37</v>
      </c>
      <c r="IE20" s="63">
        <v>267.5</v>
      </c>
      <c r="IF20" s="63">
        <v>266.63</v>
      </c>
      <c r="IG20" s="63">
        <v>265.76</v>
      </c>
      <c r="IH20" s="63">
        <v>264.89</v>
      </c>
      <c r="II20" s="63">
        <v>264.01</v>
      </c>
      <c r="IJ20" s="63">
        <v>263.14999999999998</v>
      </c>
      <c r="IK20" s="63">
        <v>262.29000000000002</v>
      </c>
      <c r="IL20" s="63">
        <v>261.42</v>
      </c>
      <c r="IM20" s="63">
        <v>260.56</v>
      </c>
      <c r="IN20" s="63">
        <v>259.7</v>
      </c>
      <c r="IO20" s="63">
        <v>258.82</v>
      </c>
      <c r="IP20" s="63">
        <v>257.98</v>
      </c>
      <c r="IQ20" s="63">
        <v>257.12</v>
      </c>
      <c r="IR20" s="63">
        <v>256.26</v>
      </c>
      <c r="IS20" s="63">
        <v>255.4</v>
      </c>
      <c r="IT20" s="63">
        <v>254.55</v>
      </c>
      <c r="IU20" s="63">
        <v>253.7</v>
      </c>
      <c r="IV20" s="63">
        <v>252.84</v>
      </c>
      <c r="IW20" s="63">
        <v>251.99</v>
      </c>
      <c r="IX20" s="63">
        <v>251.15</v>
      </c>
      <c r="IY20" s="63">
        <v>250.3</v>
      </c>
      <c r="IZ20" s="63">
        <v>249.45</v>
      </c>
      <c r="JA20" s="63">
        <v>248.61</v>
      </c>
      <c r="JB20" s="63">
        <v>247.76</v>
      </c>
      <c r="JC20" s="63">
        <v>246.92</v>
      </c>
      <c r="JD20" s="63">
        <v>246.08</v>
      </c>
      <c r="JE20" s="63">
        <v>245.24</v>
      </c>
      <c r="JF20" s="63">
        <v>244.4</v>
      </c>
      <c r="JG20" s="63">
        <v>243.56</v>
      </c>
      <c r="JH20" s="63">
        <v>242.73</v>
      </c>
      <c r="JI20" s="63">
        <v>241.89</v>
      </c>
      <c r="JJ20" s="63">
        <v>241.06</v>
      </c>
      <c r="JK20" s="63">
        <v>240.22</v>
      </c>
      <c r="JL20" s="63">
        <v>239.39</v>
      </c>
      <c r="JM20" s="63">
        <v>238.56</v>
      </c>
      <c r="JN20" s="63">
        <v>237.73</v>
      </c>
      <c r="JO20" s="63">
        <v>236.9</v>
      </c>
      <c r="JP20" s="63">
        <v>236.07</v>
      </c>
      <c r="JQ20" s="63">
        <v>235.24</v>
      </c>
      <c r="JR20" s="63">
        <v>234.42</v>
      </c>
      <c r="JS20" s="63">
        <v>233.59</v>
      </c>
      <c r="JT20" s="63">
        <v>232.77</v>
      </c>
      <c r="JU20" s="63">
        <v>231.95</v>
      </c>
      <c r="JV20" s="63">
        <v>231.13</v>
      </c>
      <c r="JW20" s="63">
        <v>230.31</v>
      </c>
      <c r="JX20" s="63">
        <v>229.49</v>
      </c>
      <c r="JY20" s="63">
        <v>228.67</v>
      </c>
      <c r="JZ20" s="63">
        <v>227.85</v>
      </c>
      <c r="KA20" s="63">
        <v>227.03</v>
      </c>
      <c r="KB20" s="63">
        <v>226.22</v>
      </c>
      <c r="KC20" s="63">
        <v>225.41</v>
      </c>
      <c r="KD20" s="63">
        <v>224.59</v>
      </c>
      <c r="KE20" s="63">
        <v>223.78</v>
      </c>
      <c r="KF20" s="63">
        <v>222.97</v>
      </c>
      <c r="KG20" s="63">
        <v>222.16</v>
      </c>
      <c r="KH20" s="63">
        <v>221.35</v>
      </c>
      <c r="KI20" s="63">
        <v>220.54</v>
      </c>
      <c r="KJ20" s="63">
        <v>219.74</v>
      </c>
      <c r="KK20" s="63">
        <v>218.93</v>
      </c>
      <c r="KL20" s="63">
        <v>218.13</v>
      </c>
      <c r="KM20" s="63">
        <v>217.32</v>
      </c>
      <c r="KN20" s="63">
        <v>216.52</v>
      </c>
      <c r="KO20" s="63">
        <v>215.72</v>
      </c>
      <c r="KP20" s="63">
        <v>214.93</v>
      </c>
      <c r="KQ20" s="63">
        <v>214.13</v>
      </c>
      <c r="KR20" s="63">
        <v>213.07000000000014</v>
      </c>
      <c r="KS20" s="63">
        <v>212.32000000000014</v>
      </c>
      <c r="KT20" s="63">
        <v>211.57000000000014</v>
      </c>
      <c r="KU20" s="63">
        <v>210.82000000000014</v>
      </c>
      <c r="KV20" s="63">
        <v>210.07000000000014</v>
      </c>
      <c r="KW20" s="63">
        <v>209.32000000000014</v>
      </c>
      <c r="KX20" s="63">
        <v>208.57000000000014</v>
      </c>
      <c r="KY20" s="63">
        <v>207.82000000000014</v>
      </c>
      <c r="KZ20" s="63">
        <v>207.07000000000014</v>
      </c>
      <c r="LA20" s="63">
        <v>206.32000000000014</v>
      </c>
      <c r="LB20" s="63">
        <v>205.57000000000014</v>
      </c>
      <c r="LC20" s="63">
        <v>204.82000000000014</v>
      </c>
      <c r="LD20" s="63">
        <v>204.07000000000014</v>
      </c>
      <c r="LE20" s="63">
        <v>203.32000000000014</v>
      </c>
      <c r="LF20" s="63">
        <v>202.57000000000014</v>
      </c>
      <c r="LG20" s="63">
        <v>201.82000000000014</v>
      </c>
      <c r="LH20" s="63">
        <v>201.07000000000014</v>
      </c>
      <c r="LI20" s="63">
        <v>200.32000000000014</v>
      </c>
      <c r="LJ20" s="63">
        <v>199.57000000000014</v>
      </c>
      <c r="LK20" s="63">
        <v>198.82000000000014</v>
      </c>
      <c r="LL20" s="63">
        <v>198.07000000000014</v>
      </c>
      <c r="LM20" s="63">
        <v>197.32000000000014</v>
      </c>
      <c r="LN20" s="63">
        <v>196.57000000000014</v>
      </c>
      <c r="LO20" s="63">
        <v>195.82000000000014</v>
      </c>
      <c r="LP20" s="63">
        <v>195.07000000000014</v>
      </c>
      <c r="LQ20" s="63">
        <v>194.32000000000014</v>
      </c>
      <c r="LR20" s="63">
        <v>193.57000000000014</v>
      </c>
      <c r="LS20" s="63">
        <v>192.82000000000014</v>
      </c>
      <c r="LT20" s="63">
        <v>192.07000000000014</v>
      </c>
      <c r="LU20" s="63">
        <v>191.32000000000014</v>
      </c>
      <c r="LV20" s="63">
        <v>190.57000000000014</v>
      </c>
      <c r="LW20" s="63">
        <v>189.82000000000014</v>
      </c>
      <c r="LX20" s="63">
        <v>189.07000000000014</v>
      </c>
      <c r="LY20" s="63">
        <v>188.32000000000014</v>
      </c>
      <c r="LZ20" s="63">
        <v>187.57000000000014</v>
      </c>
      <c r="MA20" s="63">
        <v>186.82000000000014</v>
      </c>
      <c r="MB20" s="63">
        <v>186.07000000000014</v>
      </c>
      <c r="MC20" s="63">
        <v>185.32000000000014</v>
      </c>
      <c r="MD20" s="63">
        <v>184.57000000000014</v>
      </c>
      <c r="ME20" s="63">
        <v>183.82000000000014</v>
      </c>
      <c r="MF20" s="63">
        <v>183.07000000000014</v>
      </c>
      <c r="MG20" s="63">
        <v>182.32000000000014</v>
      </c>
      <c r="MH20" s="63">
        <v>181.57000000000014</v>
      </c>
      <c r="MI20" s="63">
        <v>180.82000000000014</v>
      </c>
      <c r="MJ20" s="63">
        <v>180.07000000000014</v>
      </c>
      <c r="MK20" s="63">
        <v>179.32000000000014</v>
      </c>
      <c r="ML20" s="63">
        <v>178.57000000000014</v>
      </c>
      <c r="MM20" s="63">
        <v>177.82000000000014</v>
      </c>
      <c r="MN20" s="63">
        <v>177.07000000000014</v>
      </c>
      <c r="MO20" s="63">
        <v>176.32000000000014</v>
      </c>
      <c r="MP20" s="63">
        <v>175.57000000000014</v>
      </c>
      <c r="MQ20" s="63">
        <v>174.82000000000014</v>
      </c>
      <c r="MR20" s="63">
        <v>174.07000000000014</v>
      </c>
      <c r="MS20" s="63">
        <v>173.32000000000014</v>
      </c>
      <c r="MT20" s="63">
        <v>172.57000000000014</v>
      </c>
      <c r="MU20" s="63">
        <v>171.82000000000014</v>
      </c>
      <c r="MV20" s="63">
        <v>171.07000000000014</v>
      </c>
      <c r="MW20" s="63">
        <v>170.32000000000014</v>
      </c>
      <c r="MX20" s="63">
        <v>169.57000000000014</v>
      </c>
      <c r="MY20" s="63">
        <v>168.82000000000014</v>
      </c>
    </row>
    <row r="21" spans="1:363" ht="15.75" x14ac:dyDescent="0.25">
      <c r="A21" s="60" t="s">
        <v>7</v>
      </c>
      <c r="B21" s="65">
        <v>2031</v>
      </c>
      <c r="C21" s="63">
        <v>497.37</v>
      </c>
      <c r="D21" s="63">
        <v>496.34</v>
      </c>
      <c r="E21" s="63">
        <v>495.32</v>
      </c>
      <c r="F21" s="63">
        <v>494.3</v>
      </c>
      <c r="G21" s="63">
        <v>493.28</v>
      </c>
      <c r="H21" s="63">
        <v>492.26</v>
      </c>
      <c r="I21" s="63">
        <v>491.24</v>
      </c>
      <c r="J21" s="63">
        <v>490.22</v>
      </c>
      <c r="K21" s="63">
        <v>489.2</v>
      </c>
      <c r="L21" s="63">
        <v>488.18</v>
      </c>
      <c r="M21" s="63">
        <v>487.16</v>
      </c>
      <c r="N21" s="63">
        <v>486.14</v>
      </c>
      <c r="O21" s="63">
        <v>485.12</v>
      </c>
      <c r="P21" s="63">
        <v>484.1</v>
      </c>
      <c r="Q21" s="63">
        <v>483.08</v>
      </c>
      <c r="R21" s="63">
        <v>482.06</v>
      </c>
      <c r="S21" s="63">
        <v>481.04</v>
      </c>
      <c r="T21" s="63">
        <v>480.02</v>
      </c>
      <c r="U21" s="63">
        <v>479</v>
      </c>
      <c r="V21" s="63">
        <v>477.98</v>
      </c>
      <c r="W21" s="63">
        <v>476.96</v>
      </c>
      <c r="X21" s="63">
        <v>475.94</v>
      </c>
      <c r="Y21" s="63">
        <v>474.92</v>
      </c>
      <c r="Z21" s="63">
        <v>473.9</v>
      </c>
      <c r="AA21" s="63">
        <v>472.88</v>
      </c>
      <c r="AB21" s="63">
        <v>471.86</v>
      </c>
      <c r="AC21" s="63">
        <v>470.85</v>
      </c>
      <c r="AD21" s="63">
        <v>469.83</v>
      </c>
      <c r="AE21" s="63">
        <v>468.81</v>
      </c>
      <c r="AF21" s="63">
        <v>467.79</v>
      </c>
      <c r="AG21" s="63">
        <v>466.77</v>
      </c>
      <c r="AH21" s="63">
        <v>465.75</v>
      </c>
      <c r="AI21" s="63">
        <v>464.73</v>
      </c>
      <c r="AJ21" s="63">
        <v>463.72</v>
      </c>
      <c r="AK21" s="63">
        <v>462.7</v>
      </c>
      <c r="AL21" s="63">
        <v>461.68</v>
      </c>
      <c r="AM21" s="63">
        <v>460.66</v>
      </c>
      <c r="AN21" s="63">
        <v>459.64</v>
      </c>
      <c r="AO21" s="63">
        <v>458.63</v>
      </c>
      <c r="AP21" s="63">
        <v>457.61</v>
      </c>
      <c r="AQ21" s="63">
        <v>456.59</v>
      </c>
      <c r="AR21" s="63">
        <v>455.58</v>
      </c>
      <c r="AS21" s="63">
        <v>454.56</v>
      </c>
      <c r="AT21" s="63">
        <v>453.54</v>
      </c>
      <c r="AU21" s="63">
        <v>452.53</v>
      </c>
      <c r="AV21" s="63">
        <v>451.51</v>
      </c>
      <c r="AW21" s="63">
        <v>450.49</v>
      </c>
      <c r="AX21" s="63">
        <v>449.48</v>
      </c>
      <c r="AY21" s="63">
        <v>448.46</v>
      </c>
      <c r="AZ21" s="63">
        <v>447.45</v>
      </c>
      <c r="BA21" s="63">
        <v>446.43</v>
      </c>
      <c r="BB21" s="63">
        <v>445.42</v>
      </c>
      <c r="BC21" s="63">
        <v>444.4</v>
      </c>
      <c r="BD21" s="63">
        <v>443.39</v>
      </c>
      <c r="BE21" s="63">
        <v>442.37</v>
      </c>
      <c r="BF21" s="63">
        <v>441.36</v>
      </c>
      <c r="BG21" s="63">
        <v>440.34</v>
      </c>
      <c r="BH21" s="63">
        <v>439.33</v>
      </c>
      <c r="BI21" s="63">
        <v>438.31</v>
      </c>
      <c r="BJ21" s="63">
        <v>437.3</v>
      </c>
      <c r="BK21" s="63">
        <v>436.29</v>
      </c>
      <c r="BL21" s="63">
        <v>435.27</v>
      </c>
      <c r="BM21" s="63">
        <v>434.26</v>
      </c>
      <c r="BN21" s="63">
        <v>433.25</v>
      </c>
      <c r="BO21" s="63">
        <v>432.24</v>
      </c>
      <c r="BP21" s="63">
        <v>431.23</v>
      </c>
      <c r="BQ21" s="63">
        <v>430.22</v>
      </c>
      <c r="BR21" s="63">
        <v>429.2</v>
      </c>
      <c r="BS21" s="63">
        <v>428.19</v>
      </c>
      <c r="BT21" s="63">
        <v>427.18</v>
      </c>
      <c r="BU21" s="63">
        <v>426.17</v>
      </c>
      <c r="BV21" s="63">
        <v>425.16</v>
      </c>
      <c r="BW21" s="63">
        <v>424.15</v>
      </c>
      <c r="BX21" s="63">
        <v>423.14</v>
      </c>
      <c r="BY21" s="63">
        <v>422.13</v>
      </c>
      <c r="BZ21" s="63">
        <v>421.13</v>
      </c>
      <c r="CA21" s="63">
        <v>420.12</v>
      </c>
      <c r="CB21" s="63">
        <v>419.11</v>
      </c>
      <c r="CC21" s="63">
        <v>418.1</v>
      </c>
      <c r="CD21" s="63">
        <v>417.1</v>
      </c>
      <c r="CE21" s="63">
        <v>416.09</v>
      </c>
      <c r="CF21" s="63">
        <v>415.08</v>
      </c>
      <c r="CG21" s="63">
        <v>414.08</v>
      </c>
      <c r="CH21" s="63">
        <v>413.07</v>
      </c>
      <c r="CI21" s="63">
        <v>412.06</v>
      </c>
      <c r="CJ21" s="63">
        <v>411.06</v>
      </c>
      <c r="CK21" s="63">
        <v>410.06</v>
      </c>
      <c r="CL21" s="63">
        <v>409.06</v>
      </c>
      <c r="CM21" s="63">
        <v>408.06</v>
      </c>
      <c r="CN21" s="63">
        <v>407.05</v>
      </c>
      <c r="CO21" s="63">
        <v>406.05</v>
      </c>
      <c r="CP21" s="63">
        <v>405.05</v>
      </c>
      <c r="CQ21" s="63">
        <v>404.05</v>
      </c>
      <c r="CR21" s="63">
        <v>403.05</v>
      </c>
      <c r="CS21" s="63">
        <v>402.05</v>
      </c>
      <c r="CT21" s="63">
        <v>401.05</v>
      </c>
      <c r="CU21" s="63">
        <v>400.05</v>
      </c>
      <c r="CV21" s="63">
        <v>399.05</v>
      </c>
      <c r="CW21" s="63">
        <v>398.05</v>
      </c>
      <c r="CX21" s="63">
        <v>397.06</v>
      </c>
      <c r="CY21" s="63">
        <v>396.06</v>
      </c>
      <c r="CZ21" s="63">
        <v>395.07</v>
      </c>
      <c r="DA21" s="63">
        <v>394.07</v>
      </c>
      <c r="DB21" s="63">
        <v>393.07</v>
      </c>
      <c r="DC21" s="63">
        <v>392.08</v>
      </c>
      <c r="DD21" s="63">
        <v>391.08</v>
      </c>
      <c r="DE21" s="63">
        <v>390.09</v>
      </c>
      <c r="DF21" s="63">
        <v>389.09</v>
      </c>
      <c r="DG21" s="63">
        <v>388.1</v>
      </c>
      <c r="DH21" s="63">
        <v>387.11</v>
      </c>
      <c r="DI21" s="63">
        <v>386.12</v>
      </c>
      <c r="DJ21" s="63">
        <v>385.13</v>
      </c>
      <c r="DK21" s="63">
        <v>384.14</v>
      </c>
      <c r="DL21" s="63">
        <v>383.15</v>
      </c>
      <c r="DM21" s="63">
        <v>382.17</v>
      </c>
      <c r="DN21" s="63">
        <v>381.18</v>
      </c>
      <c r="DO21" s="63">
        <v>380.19</v>
      </c>
      <c r="DP21" s="63">
        <v>379.2</v>
      </c>
      <c r="DQ21" s="63">
        <v>378.21</v>
      </c>
      <c r="DR21" s="63">
        <v>377.23</v>
      </c>
      <c r="DS21" s="63">
        <v>376.24</v>
      </c>
      <c r="DT21" s="63">
        <v>375.26</v>
      </c>
      <c r="DU21" s="63">
        <v>374.28</v>
      </c>
      <c r="DV21" s="63">
        <v>373.3</v>
      </c>
      <c r="DW21" s="63">
        <v>372.32</v>
      </c>
      <c r="DX21" s="63">
        <v>371.34</v>
      </c>
      <c r="DY21" s="63">
        <v>370.36</v>
      </c>
      <c r="DZ21" s="63">
        <v>369.38</v>
      </c>
      <c r="EA21" s="63">
        <v>368.4</v>
      </c>
      <c r="EB21" s="63">
        <v>367.42</v>
      </c>
      <c r="EC21" s="63">
        <v>366.44</v>
      </c>
      <c r="ED21" s="63">
        <v>365.47</v>
      </c>
      <c r="EE21" s="63">
        <v>364.49</v>
      </c>
      <c r="EF21" s="63">
        <v>363.52</v>
      </c>
      <c r="EG21" s="63">
        <v>362.55</v>
      </c>
      <c r="EH21" s="63">
        <v>361.58</v>
      </c>
      <c r="EI21" s="63">
        <v>360.61</v>
      </c>
      <c r="EJ21" s="63">
        <v>359.64</v>
      </c>
      <c r="EK21" s="63">
        <v>358.68</v>
      </c>
      <c r="EL21" s="63">
        <v>357.71</v>
      </c>
      <c r="EM21" s="63">
        <v>356.74</v>
      </c>
      <c r="EN21" s="63">
        <v>355.78</v>
      </c>
      <c r="EO21" s="63">
        <v>354.81</v>
      </c>
      <c r="EP21" s="63">
        <v>353.84</v>
      </c>
      <c r="EQ21" s="63">
        <v>352.88</v>
      </c>
      <c r="ER21" s="63">
        <v>351.92</v>
      </c>
      <c r="ES21" s="63">
        <v>350.96</v>
      </c>
      <c r="ET21" s="63">
        <v>350</v>
      </c>
      <c r="EU21" s="63">
        <v>349.04</v>
      </c>
      <c r="EV21" s="63">
        <v>348.08</v>
      </c>
      <c r="EW21" s="63">
        <v>347.12</v>
      </c>
      <c r="EX21" s="63">
        <v>346.17</v>
      </c>
      <c r="EY21" s="63">
        <v>345.21</v>
      </c>
      <c r="EZ21" s="63">
        <v>344.25</v>
      </c>
      <c r="FA21" s="63">
        <v>343.3</v>
      </c>
      <c r="FB21" s="63">
        <v>342.34</v>
      </c>
      <c r="FC21" s="63">
        <v>341.39</v>
      </c>
      <c r="FD21" s="63">
        <v>340.43</v>
      </c>
      <c r="FE21" s="63">
        <v>339.48</v>
      </c>
      <c r="FF21" s="63">
        <v>338.53</v>
      </c>
      <c r="FG21" s="63">
        <v>337.58</v>
      </c>
      <c r="FH21" s="63">
        <v>336.63</v>
      </c>
      <c r="FI21" s="63">
        <v>335.68</v>
      </c>
      <c r="FJ21" s="63">
        <v>334.73</v>
      </c>
      <c r="FK21" s="63">
        <v>333.78</v>
      </c>
      <c r="FL21" s="63">
        <v>332.83</v>
      </c>
      <c r="FM21" s="63">
        <v>331.88</v>
      </c>
      <c r="FN21" s="63">
        <v>330.94</v>
      </c>
      <c r="FO21" s="63">
        <v>329.99</v>
      </c>
      <c r="FP21" s="63">
        <v>329.04</v>
      </c>
      <c r="FQ21" s="63">
        <v>328.1</v>
      </c>
      <c r="FR21" s="63">
        <v>327.16000000000003</v>
      </c>
      <c r="FS21" s="63">
        <v>326.22000000000003</v>
      </c>
      <c r="FT21" s="63">
        <v>325.26</v>
      </c>
      <c r="FU21" s="63">
        <v>324.32</v>
      </c>
      <c r="FV21" s="63">
        <v>323.39</v>
      </c>
      <c r="FW21" s="63">
        <v>322.45</v>
      </c>
      <c r="FX21" s="63">
        <v>321.51</v>
      </c>
      <c r="FY21" s="63">
        <v>320.57</v>
      </c>
      <c r="FZ21" s="63">
        <v>319.64</v>
      </c>
      <c r="GA21" s="63">
        <v>318.7</v>
      </c>
      <c r="GB21" s="63">
        <v>317.76</v>
      </c>
      <c r="GC21" s="63">
        <v>316.82</v>
      </c>
      <c r="GD21" s="63">
        <v>315.89999999999998</v>
      </c>
      <c r="GE21" s="63">
        <v>314.97000000000003</v>
      </c>
      <c r="GF21" s="63">
        <v>314.04000000000002</v>
      </c>
      <c r="GG21" s="63">
        <v>313.10000000000002</v>
      </c>
      <c r="GH21" s="63">
        <v>312.17</v>
      </c>
      <c r="GI21" s="63">
        <v>311.25</v>
      </c>
      <c r="GJ21" s="63">
        <v>310.32</v>
      </c>
      <c r="GK21" s="63">
        <v>309.39</v>
      </c>
      <c r="GL21" s="63">
        <v>308.47000000000003</v>
      </c>
      <c r="GM21" s="63">
        <v>307.54000000000002</v>
      </c>
      <c r="GN21" s="63">
        <v>306.62</v>
      </c>
      <c r="GO21" s="63">
        <v>305.7</v>
      </c>
      <c r="GP21" s="63">
        <v>304.76</v>
      </c>
      <c r="GQ21" s="63">
        <v>303.85000000000002</v>
      </c>
      <c r="GR21" s="63">
        <v>302.94</v>
      </c>
      <c r="GS21" s="63">
        <v>302.01</v>
      </c>
      <c r="GT21" s="63">
        <v>301.10000000000002</v>
      </c>
      <c r="GU21" s="63">
        <v>300.19</v>
      </c>
      <c r="GV21" s="63">
        <v>299.26</v>
      </c>
      <c r="GW21" s="63">
        <v>298.35000000000002</v>
      </c>
      <c r="GX21" s="63">
        <v>297.44</v>
      </c>
      <c r="GY21" s="63">
        <v>296.52999999999997</v>
      </c>
      <c r="GZ21" s="63">
        <v>295.62</v>
      </c>
      <c r="HA21" s="63">
        <v>294.70999999999998</v>
      </c>
      <c r="HB21" s="63">
        <v>293.81</v>
      </c>
      <c r="HC21" s="63">
        <v>292.89999999999998</v>
      </c>
      <c r="HD21" s="63">
        <v>291.99</v>
      </c>
      <c r="HE21" s="63">
        <v>291.08999999999997</v>
      </c>
      <c r="HF21" s="63">
        <v>290.19</v>
      </c>
      <c r="HG21" s="63">
        <v>289.27999999999997</v>
      </c>
      <c r="HH21" s="63">
        <v>288.38</v>
      </c>
      <c r="HI21" s="63">
        <v>287.48</v>
      </c>
      <c r="HJ21" s="63">
        <v>286.57</v>
      </c>
      <c r="HK21" s="63">
        <v>285.69</v>
      </c>
      <c r="HL21" s="63">
        <v>284.79000000000002</v>
      </c>
      <c r="HM21" s="63">
        <v>283.89999999999998</v>
      </c>
      <c r="HN21" s="63">
        <v>283</v>
      </c>
      <c r="HO21" s="63">
        <v>282.10000000000002</v>
      </c>
      <c r="HP21" s="63">
        <v>281.22000000000003</v>
      </c>
      <c r="HQ21" s="63">
        <v>280.32</v>
      </c>
      <c r="HR21" s="63">
        <v>279.45</v>
      </c>
      <c r="HS21" s="63">
        <v>278.56</v>
      </c>
      <c r="HT21" s="63">
        <v>277.67</v>
      </c>
      <c r="HU21" s="63">
        <v>276.79000000000002</v>
      </c>
      <c r="HV21" s="63">
        <v>275.91000000000003</v>
      </c>
      <c r="HW21" s="63">
        <v>275.01</v>
      </c>
      <c r="HX21" s="63">
        <v>274.14</v>
      </c>
      <c r="HY21" s="63">
        <v>273.26</v>
      </c>
      <c r="HZ21" s="63">
        <v>272.38</v>
      </c>
      <c r="IA21" s="63">
        <v>271.51</v>
      </c>
      <c r="IB21" s="63">
        <v>270.63</v>
      </c>
      <c r="IC21" s="63">
        <v>269.75</v>
      </c>
      <c r="ID21" s="63">
        <v>268.88</v>
      </c>
      <c r="IE21" s="63">
        <v>268</v>
      </c>
      <c r="IF21" s="63">
        <v>267.13</v>
      </c>
      <c r="IG21" s="63">
        <v>266.26</v>
      </c>
      <c r="IH21" s="63">
        <v>265.39</v>
      </c>
      <c r="II21" s="63">
        <v>264.51</v>
      </c>
      <c r="IJ21" s="63">
        <v>263.64999999999998</v>
      </c>
      <c r="IK21" s="63">
        <v>262.79000000000002</v>
      </c>
      <c r="IL21" s="63">
        <v>261.92</v>
      </c>
      <c r="IM21" s="63">
        <v>261.06</v>
      </c>
      <c r="IN21" s="63">
        <v>260.2</v>
      </c>
      <c r="IO21" s="63">
        <v>259.32</v>
      </c>
      <c r="IP21" s="63">
        <v>258.47000000000003</v>
      </c>
      <c r="IQ21" s="63">
        <v>257.62</v>
      </c>
      <c r="IR21" s="63">
        <v>256.76</v>
      </c>
      <c r="IS21" s="63">
        <v>255.9</v>
      </c>
      <c r="IT21" s="63">
        <v>255.05</v>
      </c>
      <c r="IU21" s="63">
        <v>254.19</v>
      </c>
      <c r="IV21" s="63">
        <v>253.34</v>
      </c>
      <c r="IW21" s="63">
        <v>252.49</v>
      </c>
      <c r="IX21" s="63">
        <v>251.64</v>
      </c>
      <c r="IY21" s="63">
        <v>250.79</v>
      </c>
      <c r="IZ21" s="63">
        <v>249.95</v>
      </c>
      <c r="JA21" s="63">
        <v>249.1</v>
      </c>
      <c r="JB21" s="63">
        <v>248.26</v>
      </c>
      <c r="JC21" s="63">
        <v>247.41</v>
      </c>
      <c r="JD21" s="63">
        <v>246.57</v>
      </c>
      <c r="JE21" s="63">
        <v>245.73</v>
      </c>
      <c r="JF21" s="63">
        <v>244.89</v>
      </c>
      <c r="JG21" s="63">
        <v>244.05</v>
      </c>
      <c r="JH21" s="63">
        <v>243.22</v>
      </c>
      <c r="JI21" s="63">
        <v>242.38</v>
      </c>
      <c r="JJ21" s="63">
        <v>241.54</v>
      </c>
      <c r="JK21" s="63">
        <v>240.71</v>
      </c>
      <c r="JL21" s="63">
        <v>239.88</v>
      </c>
      <c r="JM21" s="63">
        <v>239.05</v>
      </c>
      <c r="JN21" s="63">
        <v>238.21</v>
      </c>
      <c r="JO21" s="63">
        <v>237.38</v>
      </c>
      <c r="JP21" s="63">
        <v>236.56</v>
      </c>
      <c r="JQ21" s="63">
        <v>235.73</v>
      </c>
      <c r="JR21" s="63">
        <v>234.9</v>
      </c>
      <c r="JS21" s="63">
        <v>234.08</v>
      </c>
      <c r="JT21" s="63">
        <v>233.25</v>
      </c>
      <c r="JU21" s="63">
        <v>232.43</v>
      </c>
      <c r="JV21" s="63">
        <v>231.61</v>
      </c>
      <c r="JW21" s="63">
        <v>230.79</v>
      </c>
      <c r="JX21" s="63">
        <v>229.97</v>
      </c>
      <c r="JY21" s="63">
        <v>229.15</v>
      </c>
      <c r="JZ21" s="63">
        <v>228.33</v>
      </c>
      <c r="KA21" s="63">
        <v>227.51</v>
      </c>
      <c r="KB21" s="63">
        <v>226.7</v>
      </c>
      <c r="KC21" s="63">
        <v>225.88</v>
      </c>
      <c r="KD21" s="63">
        <v>225.07</v>
      </c>
      <c r="KE21" s="63">
        <v>224.26</v>
      </c>
      <c r="KF21" s="63">
        <v>223.45</v>
      </c>
      <c r="KG21" s="63">
        <v>222.63</v>
      </c>
      <c r="KH21" s="63">
        <v>221.83</v>
      </c>
      <c r="KI21" s="63">
        <v>221.02</v>
      </c>
      <c r="KJ21" s="63">
        <v>220.21</v>
      </c>
      <c r="KK21" s="63">
        <v>219.4</v>
      </c>
      <c r="KL21" s="63">
        <v>218.6</v>
      </c>
      <c r="KM21" s="63">
        <v>217.8</v>
      </c>
      <c r="KN21" s="63">
        <v>217</v>
      </c>
      <c r="KO21" s="63">
        <v>216.2</v>
      </c>
      <c r="KP21" s="63">
        <v>215.4</v>
      </c>
      <c r="KQ21" s="63">
        <v>214.6</v>
      </c>
      <c r="KR21" s="63">
        <v>213.53000000000014</v>
      </c>
      <c r="KS21" s="63">
        <v>212.78000000000014</v>
      </c>
      <c r="KT21" s="63">
        <v>212.03000000000014</v>
      </c>
      <c r="KU21" s="63">
        <v>211.28000000000014</v>
      </c>
      <c r="KV21" s="63">
        <v>210.53000000000014</v>
      </c>
      <c r="KW21" s="63">
        <v>209.78000000000014</v>
      </c>
      <c r="KX21" s="63">
        <v>209.03000000000014</v>
      </c>
      <c r="KY21" s="63">
        <v>208.28000000000014</v>
      </c>
      <c r="KZ21" s="63">
        <v>207.53000000000014</v>
      </c>
      <c r="LA21" s="63">
        <v>206.78000000000014</v>
      </c>
      <c r="LB21" s="63">
        <v>206.03000000000014</v>
      </c>
      <c r="LC21" s="63">
        <v>205.28000000000014</v>
      </c>
      <c r="LD21" s="63">
        <v>204.53000000000014</v>
      </c>
      <c r="LE21" s="63">
        <v>203.78000000000014</v>
      </c>
      <c r="LF21" s="63">
        <v>203.03000000000014</v>
      </c>
      <c r="LG21" s="63">
        <v>202.28000000000014</v>
      </c>
      <c r="LH21" s="63">
        <v>201.53000000000014</v>
      </c>
      <c r="LI21" s="63">
        <v>200.78000000000014</v>
      </c>
      <c r="LJ21" s="63">
        <v>200.03000000000014</v>
      </c>
      <c r="LK21" s="63">
        <v>199.28000000000014</v>
      </c>
      <c r="LL21" s="63">
        <v>198.53000000000014</v>
      </c>
      <c r="LM21" s="63">
        <v>197.78000000000014</v>
      </c>
      <c r="LN21" s="63">
        <v>197.03000000000014</v>
      </c>
      <c r="LO21" s="63">
        <v>196.28000000000014</v>
      </c>
      <c r="LP21" s="63">
        <v>195.53000000000014</v>
      </c>
      <c r="LQ21" s="63">
        <v>194.78000000000014</v>
      </c>
      <c r="LR21" s="63">
        <v>194.03000000000014</v>
      </c>
      <c r="LS21" s="63">
        <v>193.28000000000014</v>
      </c>
      <c r="LT21" s="63">
        <v>192.53000000000014</v>
      </c>
      <c r="LU21" s="63">
        <v>191.78000000000014</v>
      </c>
      <c r="LV21" s="63">
        <v>191.03000000000014</v>
      </c>
      <c r="LW21" s="63">
        <v>190.28000000000014</v>
      </c>
      <c r="LX21" s="63">
        <v>189.53000000000014</v>
      </c>
      <c r="LY21" s="63">
        <v>188.78000000000014</v>
      </c>
      <c r="LZ21" s="63">
        <v>188.03000000000014</v>
      </c>
      <c r="MA21" s="63">
        <v>187.28000000000014</v>
      </c>
      <c r="MB21" s="63">
        <v>186.53000000000014</v>
      </c>
      <c r="MC21" s="63">
        <v>185.78000000000014</v>
      </c>
      <c r="MD21" s="63">
        <v>185.03000000000014</v>
      </c>
      <c r="ME21" s="63">
        <v>184.28000000000014</v>
      </c>
      <c r="MF21" s="63">
        <v>183.53000000000014</v>
      </c>
      <c r="MG21" s="63">
        <v>182.78000000000014</v>
      </c>
      <c r="MH21" s="63">
        <v>182.03000000000014</v>
      </c>
      <c r="MI21" s="63">
        <v>181.28000000000014</v>
      </c>
      <c r="MJ21" s="63">
        <v>180.53000000000014</v>
      </c>
      <c r="MK21" s="63">
        <v>179.78000000000014</v>
      </c>
      <c r="ML21" s="63">
        <v>179.03000000000014</v>
      </c>
      <c r="MM21" s="63">
        <v>178.28000000000014</v>
      </c>
      <c r="MN21" s="63">
        <v>177.53000000000014</v>
      </c>
      <c r="MO21" s="63">
        <v>176.78000000000014</v>
      </c>
      <c r="MP21" s="63">
        <v>176.03000000000014</v>
      </c>
      <c r="MQ21" s="63">
        <v>175.28000000000014</v>
      </c>
      <c r="MR21" s="63">
        <v>174.53000000000014</v>
      </c>
      <c r="MS21" s="63">
        <v>173.78000000000014</v>
      </c>
      <c r="MT21" s="63">
        <v>173.03000000000014</v>
      </c>
      <c r="MU21" s="63">
        <v>172.28000000000014</v>
      </c>
      <c r="MV21" s="63">
        <v>171.53000000000014</v>
      </c>
      <c r="MW21" s="63">
        <v>170.78000000000014</v>
      </c>
      <c r="MX21" s="63">
        <v>170.03000000000014</v>
      </c>
      <c r="MY21" s="63">
        <v>169.28000000000014</v>
      </c>
    </row>
    <row r="22" spans="1:363" ht="15.75" x14ac:dyDescent="0.25">
      <c r="A22" s="60" t="s">
        <v>7</v>
      </c>
      <c r="B22" s="65">
        <v>2032</v>
      </c>
      <c r="C22" s="63">
        <v>497.95</v>
      </c>
      <c r="D22" s="63">
        <v>496.93</v>
      </c>
      <c r="E22" s="63">
        <v>495.91</v>
      </c>
      <c r="F22" s="63">
        <v>494.89</v>
      </c>
      <c r="G22" s="63">
        <v>493.87</v>
      </c>
      <c r="H22" s="63">
        <v>492.85</v>
      </c>
      <c r="I22" s="63">
        <v>491.83</v>
      </c>
      <c r="J22" s="63">
        <v>490.8</v>
      </c>
      <c r="K22" s="63">
        <v>489.78</v>
      </c>
      <c r="L22" s="63">
        <v>488.76</v>
      </c>
      <c r="M22" s="63">
        <v>487.74</v>
      </c>
      <c r="N22" s="63">
        <v>486.72</v>
      </c>
      <c r="O22" s="63">
        <v>485.7</v>
      </c>
      <c r="P22" s="63">
        <v>484.68</v>
      </c>
      <c r="Q22" s="63">
        <v>483.66</v>
      </c>
      <c r="R22" s="63">
        <v>482.64</v>
      </c>
      <c r="S22" s="63">
        <v>481.62</v>
      </c>
      <c r="T22" s="63">
        <v>480.6</v>
      </c>
      <c r="U22" s="63">
        <v>479.58</v>
      </c>
      <c r="V22" s="63">
        <v>478.56</v>
      </c>
      <c r="W22" s="63">
        <v>477.54</v>
      </c>
      <c r="X22" s="63">
        <v>476.52</v>
      </c>
      <c r="Y22" s="63">
        <v>475.5</v>
      </c>
      <c r="Z22" s="63">
        <v>474.48</v>
      </c>
      <c r="AA22" s="63">
        <v>473.46</v>
      </c>
      <c r="AB22" s="63">
        <v>472.44</v>
      </c>
      <c r="AC22" s="63">
        <v>471.42</v>
      </c>
      <c r="AD22" s="63">
        <v>470.4</v>
      </c>
      <c r="AE22" s="63">
        <v>469.39</v>
      </c>
      <c r="AF22" s="63">
        <v>468.37</v>
      </c>
      <c r="AG22" s="63">
        <v>467.35</v>
      </c>
      <c r="AH22" s="63">
        <v>466.33</v>
      </c>
      <c r="AI22" s="63">
        <v>465.31</v>
      </c>
      <c r="AJ22" s="63">
        <v>464.29</v>
      </c>
      <c r="AK22" s="63">
        <v>463.27</v>
      </c>
      <c r="AL22" s="63">
        <v>462.25</v>
      </c>
      <c r="AM22" s="63">
        <v>461.24</v>
      </c>
      <c r="AN22" s="63">
        <v>460.22</v>
      </c>
      <c r="AO22" s="63">
        <v>459.2</v>
      </c>
      <c r="AP22" s="63">
        <v>458.18</v>
      </c>
      <c r="AQ22" s="63">
        <v>457.17</v>
      </c>
      <c r="AR22" s="63">
        <v>456.15</v>
      </c>
      <c r="AS22" s="63">
        <v>455.13</v>
      </c>
      <c r="AT22" s="63">
        <v>454.12</v>
      </c>
      <c r="AU22" s="63">
        <v>453.1</v>
      </c>
      <c r="AV22" s="63">
        <v>452.08</v>
      </c>
      <c r="AW22" s="63">
        <v>451.06</v>
      </c>
      <c r="AX22" s="63">
        <v>450.05</v>
      </c>
      <c r="AY22" s="63">
        <v>449.03</v>
      </c>
      <c r="AZ22" s="63">
        <v>448.02</v>
      </c>
      <c r="BA22" s="63">
        <v>447</v>
      </c>
      <c r="BB22" s="63">
        <v>445.99</v>
      </c>
      <c r="BC22" s="63">
        <v>444.97</v>
      </c>
      <c r="BD22" s="63">
        <v>443.96</v>
      </c>
      <c r="BE22" s="63">
        <v>442.94</v>
      </c>
      <c r="BF22" s="63">
        <v>441.93</v>
      </c>
      <c r="BG22" s="63">
        <v>440.91</v>
      </c>
      <c r="BH22" s="63">
        <v>439.9</v>
      </c>
      <c r="BI22" s="63">
        <v>438.88</v>
      </c>
      <c r="BJ22" s="63">
        <v>437.87</v>
      </c>
      <c r="BK22" s="63">
        <v>436.85</v>
      </c>
      <c r="BL22" s="63">
        <v>435.84</v>
      </c>
      <c r="BM22" s="63">
        <v>434.83</v>
      </c>
      <c r="BN22" s="63">
        <v>433.82</v>
      </c>
      <c r="BO22" s="63">
        <v>432.8</v>
      </c>
      <c r="BP22" s="63">
        <v>431.79</v>
      </c>
      <c r="BQ22" s="63">
        <v>430.78</v>
      </c>
      <c r="BR22" s="63">
        <v>429.77</v>
      </c>
      <c r="BS22" s="63">
        <v>428.76</v>
      </c>
      <c r="BT22" s="63">
        <v>427.74</v>
      </c>
      <c r="BU22" s="63">
        <v>426.73</v>
      </c>
      <c r="BV22" s="63">
        <v>425.72</v>
      </c>
      <c r="BW22" s="63">
        <v>424.71</v>
      </c>
      <c r="BX22" s="63">
        <v>423.7</v>
      </c>
      <c r="BY22" s="63">
        <v>422.69</v>
      </c>
      <c r="BZ22" s="63">
        <v>421.69</v>
      </c>
      <c r="CA22" s="63">
        <v>420.68</v>
      </c>
      <c r="CB22" s="63">
        <v>419.67</v>
      </c>
      <c r="CC22" s="63">
        <v>418.66</v>
      </c>
      <c r="CD22" s="63">
        <v>417.65</v>
      </c>
      <c r="CE22" s="63">
        <v>416.65</v>
      </c>
      <c r="CF22" s="63">
        <v>415.64</v>
      </c>
      <c r="CG22" s="63">
        <v>414.63</v>
      </c>
      <c r="CH22" s="63">
        <v>413.63</v>
      </c>
      <c r="CI22" s="63">
        <v>412.62</v>
      </c>
      <c r="CJ22" s="63">
        <v>411.62</v>
      </c>
      <c r="CK22" s="63">
        <v>410.61</v>
      </c>
      <c r="CL22" s="63">
        <v>409.61</v>
      </c>
      <c r="CM22" s="63">
        <v>408.61</v>
      </c>
      <c r="CN22" s="63">
        <v>407.61</v>
      </c>
      <c r="CO22" s="63">
        <v>406.6</v>
      </c>
      <c r="CP22" s="63">
        <v>405.6</v>
      </c>
      <c r="CQ22" s="63">
        <v>404.6</v>
      </c>
      <c r="CR22" s="63">
        <v>403.6</v>
      </c>
      <c r="CS22" s="63">
        <v>402.6</v>
      </c>
      <c r="CT22" s="63">
        <v>401.6</v>
      </c>
      <c r="CU22" s="63">
        <v>400.6</v>
      </c>
      <c r="CV22" s="63">
        <v>399.6</v>
      </c>
      <c r="CW22" s="63">
        <v>398.6</v>
      </c>
      <c r="CX22" s="63">
        <v>397.61</v>
      </c>
      <c r="CY22" s="63">
        <v>396.61</v>
      </c>
      <c r="CZ22" s="63">
        <v>395.61</v>
      </c>
      <c r="DA22" s="63">
        <v>394.62</v>
      </c>
      <c r="DB22" s="63">
        <v>393.62</v>
      </c>
      <c r="DC22" s="63">
        <v>392.63</v>
      </c>
      <c r="DD22" s="63">
        <v>391.63</v>
      </c>
      <c r="DE22" s="63">
        <v>390.63</v>
      </c>
      <c r="DF22" s="63">
        <v>389.64</v>
      </c>
      <c r="DG22" s="63">
        <v>388.64</v>
      </c>
      <c r="DH22" s="63">
        <v>387.65</v>
      </c>
      <c r="DI22" s="63">
        <v>386.66</v>
      </c>
      <c r="DJ22" s="63">
        <v>385.68</v>
      </c>
      <c r="DK22" s="63">
        <v>384.69</v>
      </c>
      <c r="DL22" s="63">
        <v>383.7</v>
      </c>
      <c r="DM22" s="63">
        <v>382.71</v>
      </c>
      <c r="DN22" s="63">
        <v>381.72</v>
      </c>
      <c r="DO22" s="63">
        <v>380.73</v>
      </c>
      <c r="DP22" s="63">
        <v>379.74</v>
      </c>
      <c r="DQ22" s="63">
        <v>378.75</v>
      </c>
      <c r="DR22" s="63">
        <v>377.77</v>
      </c>
      <c r="DS22" s="63">
        <v>376.78</v>
      </c>
      <c r="DT22" s="63">
        <v>375.8</v>
      </c>
      <c r="DU22" s="63">
        <v>374.82</v>
      </c>
      <c r="DV22" s="63">
        <v>373.84</v>
      </c>
      <c r="DW22" s="63">
        <v>372.85</v>
      </c>
      <c r="DX22" s="63">
        <v>371.87</v>
      </c>
      <c r="DY22" s="63">
        <v>370.89</v>
      </c>
      <c r="DZ22" s="63">
        <v>369.92</v>
      </c>
      <c r="EA22" s="63">
        <v>368.94</v>
      </c>
      <c r="EB22" s="63">
        <v>367.96</v>
      </c>
      <c r="EC22" s="63">
        <v>366.98</v>
      </c>
      <c r="ED22" s="63">
        <v>366</v>
      </c>
      <c r="EE22" s="63">
        <v>365.03</v>
      </c>
      <c r="EF22" s="63">
        <v>364.06</v>
      </c>
      <c r="EG22" s="63">
        <v>363.09</v>
      </c>
      <c r="EH22" s="63">
        <v>362.12</v>
      </c>
      <c r="EI22" s="63">
        <v>361.15</v>
      </c>
      <c r="EJ22" s="63">
        <v>360.18</v>
      </c>
      <c r="EK22" s="63">
        <v>359.21</v>
      </c>
      <c r="EL22" s="63">
        <v>358.24</v>
      </c>
      <c r="EM22" s="63">
        <v>357.28</v>
      </c>
      <c r="EN22" s="63">
        <v>356.31</v>
      </c>
      <c r="EO22" s="63">
        <v>355.34</v>
      </c>
      <c r="EP22" s="63">
        <v>354.38</v>
      </c>
      <c r="EQ22" s="63">
        <v>353.41</v>
      </c>
      <c r="ER22" s="63">
        <v>352.45</v>
      </c>
      <c r="ES22" s="63">
        <v>351.49</v>
      </c>
      <c r="ET22" s="63">
        <v>350.53</v>
      </c>
      <c r="EU22" s="63">
        <v>349.57</v>
      </c>
      <c r="EV22" s="63">
        <v>348.61</v>
      </c>
      <c r="EW22" s="63">
        <v>347.65</v>
      </c>
      <c r="EX22" s="63">
        <v>346.7</v>
      </c>
      <c r="EY22" s="63">
        <v>345.74</v>
      </c>
      <c r="EZ22" s="63">
        <v>344.78</v>
      </c>
      <c r="FA22" s="63">
        <v>343.83</v>
      </c>
      <c r="FB22" s="63">
        <v>342.87</v>
      </c>
      <c r="FC22" s="63">
        <v>341.92</v>
      </c>
      <c r="FD22" s="63">
        <v>340.96</v>
      </c>
      <c r="FE22" s="63">
        <v>340.01</v>
      </c>
      <c r="FF22" s="63">
        <v>339.06</v>
      </c>
      <c r="FG22" s="63">
        <v>338.11</v>
      </c>
      <c r="FH22" s="63">
        <v>337.15</v>
      </c>
      <c r="FI22" s="63">
        <v>336.2</v>
      </c>
      <c r="FJ22" s="63">
        <v>335.25</v>
      </c>
      <c r="FK22" s="63">
        <v>334.31</v>
      </c>
      <c r="FL22" s="63">
        <v>333.36</v>
      </c>
      <c r="FM22" s="63">
        <v>332.41</v>
      </c>
      <c r="FN22" s="63">
        <v>331.46</v>
      </c>
      <c r="FO22" s="63">
        <v>330.52</v>
      </c>
      <c r="FP22" s="63">
        <v>329.57</v>
      </c>
      <c r="FQ22" s="63">
        <v>328.63</v>
      </c>
      <c r="FR22" s="63">
        <v>327.68</v>
      </c>
      <c r="FS22" s="63">
        <v>326.74</v>
      </c>
      <c r="FT22" s="63">
        <v>325.79000000000002</v>
      </c>
      <c r="FU22" s="63">
        <v>324.85000000000002</v>
      </c>
      <c r="FV22" s="63">
        <v>323.92</v>
      </c>
      <c r="FW22" s="63">
        <v>322.98</v>
      </c>
      <c r="FX22" s="63">
        <v>322.04000000000002</v>
      </c>
      <c r="FY22" s="63">
        <v>321.10000000000002</v>
      </c>
      <c r="FZ22" s="63">
        <v>320.16000000000003</v>
      </c>
      <c r="GA22" s="63">
        <v>319.23</v>
      </c>
      <c r="GB22" s="63">
        <v>318.29000000000002</v>
      </c>
      <c r="GC22" s="63">
        <v>317.35000000000002</v>
      </c>
      <c r="GD22" s="63">
        <v>316.42</v>
      </c>
      <c r="GE22" s="63">
        <v>315.49</v>
      </c>
      <c r="GF22" s="63">
        <v>314.56</v>
      </c>
      <c r="GG22" s="63">
        <v>313.63</v>
      </c>
      <c r="GH22" s="63">
        <v>312.7</v>
      </c>
      <c r="GI22" s="63">
        <v>311.76</v>
      </c>
      <c r="GJ22" s="63">
        <v>310.83999999999997</v>
      </c>
      <c r="GK22" s="63">
        <v>309.91000000000003</v>
      </c>
      <c r="GL22" s="63">
        <v>308.99</v>
      </c>
      <c r="GM22" s="63">
        <v>308.06</v>
      </c>
      <c r="GN22" s="63">
        <v>307.14</v>
      </c>
      <c r="GO22" s="63">
        <v>306.22000000000003</v>
      </c>
      <c r="GP22" s="63">
        <v>305.29000000000002</v>
      </c>
      <c r="GQ22" s="63">
        <v>304.37</v>
      </c>
      <c r="GR22" s="63">
        <v>303.45</v>
      </c>
      <c r="GS22" s="63">
        <v>302.54000000000002</v>
      </c>
      <c r="GT22" s="63">
        <v>301.62</v>
      </c>
      <c r="GU22" s="63">
        <v>300.7</v>
      </c>
      <c r="GV22" s="63">
        <v>299.79000000000002</v>
      </c>
      <c r="GW22" s="63">
        <v>298.87</v>
      </c>
      <c r="GX22" s="63">
        <v>297.95999999999998</v>
      </c>
      <c r="GY22" s="63">
        <v>297.04000000000002</v>
      </c>
      <c r="GZ22" s="63">
        <v>296.14</v>
      </c>
      <c r="HA22" s="63">
        <v>295.23</v>
      </c>
      <c r="HB22" s="63">
        <v>294.32</v>
      </c>
      <c r="HC22" s="63">
        <v>293.41000000000003</v>
      </c>
      <c r="HD22" s="63">
        <v>292.51</v>
      </c>
      <c r="HE22" s="63">
        <v>291.60000000000002</v>
      </c>
      <c r="HF22" s="63">
        <v>290.7</v>
      </c>
      <c r="HG22" s="63">
        <v>289.79000000000002</v>
      </c>
      <c r="HH22" s="63">
        <v>288.89</v>
      </c>
      <c r="HI22" s="63">
        <v>287.99</v>
      </c>
      <c r="HJ22" s="63">
        <v>287.10000000000002</v>
      </c>
      <c r="HK22" s="63">
        <v>286.2</v>
      </c>
      <c r="HL22" s="63">
        <v>285.29000000000002</v>
      </c>
      <c r="HM22" s="63">
        <v>284.41000000000003</v>
      </c>
      <c r="HN22" s="63">
        <v>283.51</v>
      </c>
      <c r="HO22" s="63">
        <v>282.62</v>
      </c>
      <c r="HP22" s="63">
        <v>281.73</v>
      </c>
      <c r="HQ22" s="63">
        <v>280.83999999999997</v>
      </c>
      <c r="HR22" s="63">
        <v>279.95</v>
      </c>
      <c r="HS22" s="63">
        <v>279.07</v>
      </c>
      <c r="HT22" s="63">
        <v>278.18</v>
      </c>
      <c r="HU22" s="63">
        <v>277.29000000000002</v>
      </c>
      <c r="HV22" s="63">
        <v>276.41000000000003</v>
      </c>
      <c r="HW22" s="63">
        <v>275.52999999999997</v>
      </c>
      <c r="HX22" s="63">
        <v>274.64999999999998</v>
      </c>
      <c r="HY22" s="63">
        <v>273.76</v>
      </c>
      <c r="HZ22" s="63">
        <v>272.89</v>
      </c>
      <c r="IA22" s="63">
        <v>272.01</v>
      </c>
      <c r="IB22" s="63">
        <v>271.13</v>
      </c>
      <c r="IC22" s="63">
        <v>270.26</v>
      </c>
      <c r="ID22" s="63">
        <v>269.38</v>
      </c>
      <c r="IE22" s="63">
        <v>268.51</v>
      </c>
      <c r="IF22" s="63">
        <v>267.64</v>
      </c>
      <c r="IG22" s="63">
        <v>266.76</v>
      </c>
      <c r="IH22" s="63">
        <v>265.89</v>
      </c>
      <c r="II22" s="63">
        <v>265.01</v>
      </c>
      <c r="IJ22" s="63">
        <v>264.16000000000003</v>
      </c>
      <c r="IK22" s="63">
        <v>263.29000000000002</v>
      </c>
      <c r="IL22" s="63">
        <v>262.42</v>
      </c>
      <c r="IM22" s="63">
        <v>261.56</v>
      </c>
      <c r="IN22" s="63">
        <v>260.7</v>
      </c>
      <c r="IO22" s="63">
        <v>259.82</v>
      </c>
      <c r="IP22" s="63">
        <v>258.97000000000003</v>
      </c>
      <c r="IQ22" s="63">
        <v>258.10000000000002</v>
      </c>
      <c r="IR22" s="63">
        <v>257.25</v>
      </c>
      <c r="IS22" s="63">
        <v>256.39999999999998</v>
      </c>
      <c r="IT22" s="63">
        <v>255.54</v>
      </c>
      <c r="IU22" s="63">
        <v>254.69</v>
      </c>
      <c r="IV22" s="63">
        <v>253.84</v>
      </c>
      <c r="IW22" s="63">
        <v>252.98</v>
      </c>
      <c r="IX22" s="63">
        <v>252.14</v>
      </c>
      <c r="IY22" s="63">
        <v>251.29</v>
      </c>
      <c r="IZ22" s="63">
        <v>250.44</v>
      </c>
      <c r="JA22" s="63">
        <v>249.59</v>
      </c>
      <c r="JB22" s="63">
        <v>248.75</v>
      </c>
      <c r="JC22" s="63">
        <v>247.91</v>
      </c>
      <c r="JD22" s="63">
        <v>247.06</v>
      </c>
      <c r="JE22" s="63">
        <v>246.22</v>
      </c>
      <c r="JF22" s="63">
        <v>245.38</v>
      </c>
      <c r="JG22" s="63">
        <v>244.54</v>
      </c>
      <c r="JH22" s="63">
        <v>243.7</v>
      </c>
      <c r="JI22" s="63">
        <v>242.87</v>
      </c>
      <c r="JJ22" s="63">
        <v>242.03</v>
      </c>
      <c r="JK22" s="63">
        <v>241.2</v>
      </c>
      <c r="JL22" s="63">
        <v>240.36</v>
      </c>
      <c r="JM22" s="63">
        <v>239.53</v>
      </c>
      <c r="JN22" s="63">
        <v>238.7</v>
      </c>
      <c r="JO22" s="63">
        <v>237.87</v>
      </c>
      <c r="JP22" s="63">
        <v>237.04</v>
      </c>
      <c r="JQ22" s="63">
        <v>236.21</v>
      </c>
      <c r="JR22" s="63">
        <v>235.38</v>
      </c>
      <c r="JS22" s="63">
        <v>234.56</v>
      </c>
      <c r="JT22" s="63">
        <v>233.73</v>
      </c>
      <c r="JU22" s="63">
        <v>232.91</v>
      </c>
      <c r="JV22" s="63">
        <v>232.09</v>
      </c>
      <c r="JW22" s="63">
        <v>231.27</v>
      </c>
      <c r="JX22" s="63">
        <v>230.45</v>
      </c>
      <c r="JY22" s="63">
        <v>229.63</v>
      </c>
      <c r="JZ22" s="63">
        <v>228.81</v>
      </c>
      <c r="KA22" s="63">
        <v>227.99</v>
      </c>
      <c r="KB22" s="63">
        <v>227.18</v>
      </c>
      <c r="KC22" s="63">
        <v>226.36</v>
      </c>
      <c r="KD22" s="63">
        <v>225.55</v>
      </c>
      <c r="KE22" s="63">
        <v>224.73</v>
      </c>
      <c r="KF22" s="63">
        <v>223.92</v>
      </c>
      <c r="KG22" s="63">
        <v>223.11</v>
      </c>
      <c r="KH22" s="63">
        <v>222.3</v>
      </c>
      <c r="KI22" s="63">
        <v>221.49</v>
      </c>
      <c r="KJ22" s="63">
        <v>220.68</v>
      </c>
      <c r="KK22" s="63">
        <v>219.88</v>
      </c>
      <c r="KL22" s="63">
        <v>219.07</v>
      </c>
      <c r="KM22" s="63">
        <v>218.27</v>
      </c>
      <c r="KN22" s="63">
        <v>217.47</v>
      </c>
      <c r="KO22" s="63">
        <v>216.67</v>
      </c>
      <c r="KP22" s="63">
        <v>215.87</v>
      </c>
      <c r="KQ22" s="63">
        <v>215.07</v>
      </c>
      <c r="KR22" s="63">
        <v>213.99000000000015</v>
      </c>
      <c r="KS22" s="63">
        <v>213.24000000000015</v>
      </c>
      <c r="KT22" s="63">
        <v>212.49000000000015</v>
      </c>
      <c r="KU22" s="63">
        <v>211.74000000000015</v>
      </c>
      <c r="KV22" s="63">
        <v>210.99000000000015</v>
      </c>
      <c r="KW22" s="63">
        <v>210.24000000000015</v>
      </c>
      <c r="KX22" s="63">
        <v>209.49000000000015</v>
      </c>
      <c r="KY22" s="63">
        <v>208.74000000000015</v>
      </c>
      <c r="KZ22" s="63">
        <v>207.99000000000015</v>
      </c>
      <c r="LA22" s="63">
        <v>207.24000000000015</v>
      </c>
      <c r="LB22" s="63">
        <v>206.49000000000015</v>
      </c>
      <c r="LC22" s="63">
        <v>205.74000000000015</v>
      </c>
      <c r="LD22" s="63">
        <v>204.99000000000015</v>
      </c>
      <c r="LE22" s="63">
        <v>204.24000000000015</v>
      </c>
      <c r="LF22" s="63">
        <v>203.49000000000015</v>
      </c>
      <c r="LG22" s="63">
        <v>202.74000000000015</v>
      </c>
      <c r="LH22" s="63">
        <v>201.99000000000015</v>
      </c>
      <c r="LI22" s="63">
        <v>201.24000000000015</v>
      </c>
      <c r="LJ22" s="63">
        <v>200.49000000000015</v>
      </c>
      <c r="LK22" s="63">
        <v>199.74000000000015</v>
      </c>
      <c r="LL22" s="63">
        <v>198.99000000000015</v>
      </c>
      <c r="LM22" s="63">
        <v>198.24000000000015</v>
      </c>
      <c r="LN22" s="63">
        <v>197.49000000000015</v>
      </c>
      <c r="LO22" s="63">
        <v>196.74000000000015</v>
      </c>
      <c r="LP22" s="63">
        <v>195.99000000000015</v>
      </c>
      <c r="LQ22" s="63">
        <v>195.24000000000015</v>
      </c>
      <c r="LR22" s="63">
        <v>194.49000000000015</v>
      </c>
      <c r="LS22" s="63">
        <v>193.74000000000015</v>
      </c>
      <c r="LT22" s="63">
        <v>192.99000000000015</v>
      </c>
      <c r="LU22" s="63">
        <v>192.24000000000015</v>
      </c>
      <c r="LV22" s="63">
        <v>191.49000000000015</v>
      </c>
      <c r="LW22" s="63">
        <v>190.74000000000015</v>
      </c>
      <c r="LX22" s="63">
        <v>189.99000000000015</v>
      </c>
      <c r="LY22" s="63">
        <v>189.24000000000015</v>
      </c>
      <c r="LZ22" s="63">
        <v>188.49000000000015</v>
      </c>
      <c r="MA22" s="63">
        <v>187.74000000000015</v>
      </c>
      <c r="MB22" s="63">
        <v>186.99000000000015</v>
      </c>
      <c r="MC22" s="63">
        <v>186.24000000000015</v>
      </c>
      <c r="MD22" s="63">
        <v>185.49000000000015</v>
      </c>
      <c r="ME22" s="63">
        <v>184.74000000000015</v>
      </c>
      <c r="MF22" s="63">
        <v>183.99000000000015</v>
      </c>
      <c r="MG22" s="63">
        <v>183.24000000000015</v>
      </c>
      <c r="MH22" s="63">
        <v>182.49000000000015</v>
      </c>
      <c r="MI22" s="63">
        <v>181.74000000000015</v>
      </c>
      <c r="MJ22" s="63">
        <v>180.99000000000015</v>
      </c>
      <c r="MK22" s="63">
        <v>180.24000000000015</v>
      </c>
      <c r="ML22" s="63">
        <v>179.49000000000015</v>
      </c>
      <c r="MM22" s="63">
        <v>178.74000000000015</v>
      </c>
      <c r="MN22" s="63">
        <v>177.99000000000015</v>
      </c>
      <c r="MO22" s="63">
        <v>177.24000000000015</v>
      </c>
      <c r="MP22" s="63">
        <v>176.49000000000015</v>
      </c>
      <c r="MQ22" s="63">
        <v>175.74000000000015</v>
      </c>
      <c r="MR22" s="63">
        <v>174.99000000000015</v>
      </c>
      <c r="MS22" s="63">
        <v>174.24000000000015</v>
      </c>
      <c r="MT22" s="63">
        <v>173.49000000000015</v>
      </c>
      <c r="MU22" s="63">
        <v>172.74000000000015</v>
      </c>
      <c r="MV22" s="63">
        <v>171.99000000000015</v>
      </c>
      <c r="MW22" s="63">
        <v>171.24000000000015</v>
      </c>
      <c r="MX22" s="63">
        <v>170.49000000000015</v>
      </c>
      <c r="MY22" s="63">
        <v>169.74000000000015</v>
      </c>
    </row>
    <row r="23" spans="1:363" ht="15.75" x14ac:dyDescent="0.25">
      <c r="A23" s="60" t="s">
        <v>7</v>
      </c>
      <c r="B23" s="65">
        <v>2033</v>
      </c>
      <c r="C23" s="63">
        <v>498.54</v>
      </c>
      <c r="D23" s="63">
        <v>497.52</v>
      </c>
      <c r="E23" s="63">
        <v>496.49</v>
      </c>
      <c r="F23" s="63">
        <v>495.47</v>
      </c>
      <c r="G23" s="63">
        <v>494.45</v>
      </c>
      <c r="H23" s="63">
        <v>493.43</v>
      </c>
      <c r="I23" s="63">
        <v>492.41</v>
      </c>
      <c r="J23" s="63">
        <v>491.39</v>
      </c>
      <c r="K23" s="63">
        <v>490.37</v>
      </c>
      <c r="L23" s="63">
        <v>489.34</v>
      </c>
      <c r="M23" s="63">
        <v>488.32</v>
      </c>
      <c r="N23" s="63">
        <v>487.3</v>
      </c>
      <c r="O23" s="63">
        <v>486.28</v>
      </c>
      <c r="P23" s="63">
        <v>485.26</v>
      </c>
      <c r="Q23" s="63">
        <v>484.24</v>
      </c>
      <c r="R23" s="63">
        <v>483.22</v>
      </c>
      <c r="S23" s="63">
        <v>482.2</v>
      </c>
      <c r="T23" s="63">
        <v>481.18</v>
      </c>
      <c r="U23" s="63">
        <v>480.16</v>
      </c>
      <c r="V23" s="63">
        <v>479.14</v>
      </c>
      <c r="W23" s="63">
        <v>478.12</v>
      </c>
      <c r="X23" s="63">
        <v>477.1</v>
      </c>
      <c r="Y23" s="63">
        <v>476.08</v>
      </c>
      <c r="Z23" s="63">
        <v>475.06</v>
      </c>
      <c r="AA23" s="63">
        <v>474.04</v>
      </c>
      <c r="AB23" s="63">
        <v>473.02</v>
      </c>
      <c r="AC23" s="63">
        <v>472</v>
      </c>
      <c r="AD23" s="63">
        <v>470.98</v>
      </c>
      <c r="AE23" s="63">
        <v>469.96</v>
      </c>
      <c r="AF23" s="63">
        <v>468.94</v>
      </c>
      <c r="AG23" s="63">
        <v>467.92</v>
      </c>
      <c r="AH23" s="63">
        <v>466.9</v>
      </c>
      <c r="AI23" s="63">
        <v>465.89</v>
      </c>
      <c r="AJ23" s="63">
        <v>464.87</v>
      </c>
      <c r="AK23" s="63">
        <v>463.85</v>
      </c>
      <c r="AL23" s="63">
        <v>462.83</v>
      </c>
      <c r="AM23" s="63">
        <v>461.81</v>
      </c>
      <c r="AN23" s="63">
        <v>460.79</v>
      </c>
      <c r="AO23" s="63">
        <v>459.77</v>
      </c>
      <c r="AP23" s="63">
        <v>458.76</v>
      </c>
      <c r="AQ23" s="63">
        <v>457.74</v>
      </c>
      <c r="AR23" s="63">
        <v>456.72</v>
      </c>
      <c r="AS23" s="63">
        <v>455.7</v>
      </c>
      <c r="AT23" s="63">
        <v>454.69</v>
      </c>
      <c r="AU23" s="63">
        <v>453.67</v>
      </c>
      <c r="AV23" s="63">
        <v>452.65</v>
      </c>
      <c r="AW23" s="63">
        <v>451.63</v>
      </c>
      <c r="AX23" s="63">
        <v>450.62</v>
      </c>
      <c r="AY23" s="63">
        <v>449.6</v>
      </c>
      <c r="AZ23" s="63">
        <v>448.59</v>
      </c>
      <c r="BA23" s="63">
        <v>447.57</v>
      </c>
      <c r="BB23" s="63">
        <v>446.55</v>
      </c>
      <c r="BC23" s="63">
        <v>445.54</v>
      </c>
      <c r="BD23" s="63">
        <v>444.52</v>
      </c>
      <c r="BE23" s="63">
        <v>443.51</v>
      </c>
      <c r="BF23" s="63">
        <v>442.49</v>
      </c>
      <c r="BG23" s="63">
        <v>441.48</v>
      </c>
      <c r="BH23" s="63">
        <v>440.46</v>
      </c>
      <c r="BI23" s="63">
        <v>439.45</v>
      </c>
      <c r="BJ23" s="63">
        <v>438.43</v>
      </c>
      <c r="BK23" s="63">
        <v>437.42</v>
      </c>
      <c r="BL23" s="63">
        <v>436.4</v>
      </c>
      <c r="BM23" s="63">
        <v>435.39</v>
      </c>
      <c r="BN23" s="63">
        <v>434.38</v>
      </c>
      <c r="BO23" s="63">
        <v>433.37</v>
      </c>
      <c r="BP23" s="63">
        <v>432.35</v>
      </c>
      <c r="BQ23" s="63">
        <v>431.34</v>
      </c>
      <c r="BR23" s="63">
        <v>430.33</v>
      </c>
      <c r="BS23" s="63">
        <v>429.32</v>
      </c>
      <c r="BT23" s="63">
        <v>428.3</v>
      </c>
      <c r="BU23" s="63">
        <v>427.29</v>
      </c>
      <c r="BV23" s="63">
        <v>426.28</v>
      </c>
      <c r="BW23" s="63">
        <v>425.27</v>
      </c>
      <c r="BX23" s="63">
        <v>424.26</v>
      </c>
      <c r="BY23" s="63">
        <v>423.25</v>
      </c>
      <c r="BZ23" s="63">
        <v>422.24</v>
      </c>
      <c r="CA23" s="63">
        <v>421.23</v>
      </c>
      <c r="CB23" s="63">
        <v>420.23</v>
      </c>
      <c r="CC23" s="63">
        <v>419.22</v>
      </c>
      <c r="CD23" s="63">
        <v>418.21</v>
      </c>
      <c r="CE23" s="63">
        <v>417.2</v>
      </c>
      <c r="CF23" s="63">
        <v>416.2</v>
      </c>
      <c r="CG23" s="63">
        <v>415.19</v>
      </c>
      <c r="CH23" s="63">
        <v>414.18</v>
      </c>
      <c r="CI23" s="63">
        <v>413.17</v>
      </c>
      <c r="CJ23" s="63">
        <v>412.17</v>
      </c>
      <c r="CK23" s="63">
        <v>411.17</v>
      </c>
      <c r="CL23" s="63">
        <v>410.16</v>
      </c>
      <c r="CM23" s="63">
        <v>409.16</v>
      </c>
      <c r="CN23" s="63">
        <v>408.16</v>
      </c>
      <c r="CO23" s="63">
        <v>407.16</v>
      </c>
      <c r="CP23" s="63">
        <v>406.15</v>
      </c>
      <c r="CQ23" s="63">
        <v>405.15</v>
      </c>
      <c r="CR23" s="63">
        <v>404.15</v>
      </c>
      <c r="CS23" s="63">
        <v>403.15</v>
      </c>
      <c r="CT23" s="63">
        <v>402.15</v>
      </c>
      <c r="CU23" s="63">
        <v>401.14</v>
      </c>
      <c r="CV23" s="63">
        <v>400.15</v>
      </c>
      <c r="CW23" s="63">
        <v>399.15</v>
      </c>
      <c r="CX23" s="63">
        <v>398.15</v>
      </c>
      <c r="CY23" s="63">
        <v>397.16</v>
      </c>
      <c r="CZ23" s="63">
        <v>396.16</v>
      </c>
      <c r="DA23" s="63">
        <v>395.16</v>
      </c>
      <c r="DB23" s="63">
        <v>394.17</v>
      </c>
      <c r="DC23" s="63">
        <v>393.17</v>
      </c>
      <c r="DD23" s="63">
        <v>392.17</v>
      </c>
      <c r="DE23" s="63">
        <v>391.18</v>
      </c>
      <c r="DF23" s="63">
        <v>390.18</v>
      </c>
      <c r="DG23" s="63">
        <v>389.19</v>
      </c>
      <c r="DH23" s="63">
        <v>388.2</v>
      </c>
      <c r="DI23" s="63">
        <v>387.21</v>
      </c>
      <c r="DJ23" s="63">
        <v>386.22</v>
      </c>
      <c r="DK23" s="63">
        <v>385.23</v>
      </c>
      <c r="DL23" s="63">
        <v>384.24</v>
      </c>
      <c r="DM23" s="63">
        <v>383.25</v>
      </c>
      <c r="DN23" s="63">
        <v>382.26</v>
      </c>
      <c r="DO23" s="63">
        <v>381.27</v>
      </c>
      <c r="DP23" s="63">
        <v>380.28</v>
      </c>
      <c r="DQ23" s="63">
        <v>379.29</v>
      </c>
      <c r="DR23" s="63">
        <v>378.31</v>
      </c>
      <c r="DS23" s="63">
        <v>377.32</v>
      </c>
      <c r="DT23" s="63">
        <v>376.34</v>
      </c>
      <c r="DU23" s="63">
        <v>375.35</v>
      </c>
      <c r="DV23" s="63">
        <v>374.37</v>
      </c>
      <c r="DW23" s="63">
        <v>373.39</v>
      </c>
      <c r="DX23" s="63">
        <v>372.41</v>
      </c>
      <c r="DY23" s="63">
        <v>371.43</v>
      </c>
      <c r="DZ23" s="63">
        <v>370.45</v>
      </c>
      <c r="EA23" s="63">
        <v>369.47</v>
      </c>
      <c r="EB23" s="63">
        <v>368.49</v>
      </c>
      <c r="EC23" s="63">
        <v>367.52</v>
      </c>
      <c r="ED23" s="63">
        <v>366.54</v>
      </c>
      <c r="EE23" s="63">
        <v>365.56</v>
      </c>
      <c r="EF23" s="63">
        <v>364.59</v>
      </c>
      <c r="EG23" s="63">
        <v>363.62</v>
      </c>
      <c r="EH23" s="63">
        <v>362.65</v>
      </c>
      <c r="EI23" s="63">
        <v>361.68</v>
      </c>
      <c r="EJ23" s="63">
        <v>360.71</v>
      </c>
      <c r="EK23" s="63">
        <v>359.74</v>
      </c>
      <c r="EL23" s="63">
        <v>358.77</v>
      </c>
      <c r="EM23" s="63">
        <v>357.81</v>
      </c>
      <c r="EN23" s="63">
        <v>356.84</v>
      </c>
      <c r="EO23" s="63">
        <v>355.87</v>
      </c>
      <c r="EP23" s="63">
        <v>354.91</v>
      </c>
      <c r="EQ23" s="63">
        <v>353.94</v>
      </c>
      <c r="ER23" s="63">
        <v>352.98</v>
      </c>
      <c r="ES23" s="63">
        <v>352.02</v>
      </c>
      <c r="ET23" s="63">
        <v>351.06</v>
      </c>
      <c r="EU23" s="63">
        <v>350.1</v>
      </c>
      <c r="EV23" s="63">
        <v>349.14</v>
      </c>
      <c r="EW23" s="63">
        <v>348.18</v>
      </c>
      <c r="EX23" s="63">
        <v>347.23</v>
      </c>
      <c r="EY23" s="63">
        <v>346.27</v>
      </c>
      <c r="EZ23" s="63">
        <v>345.31</v>
      </c>
      <c r="FA23" s="63">
        <v>344.36</v>
      </c>
      <c r="FB23" s="63">
        <v>343.4</v>
      </c>
      <c r="FC23" s="63">
        <v>342.44</v>
      </c>
      <c r="FD23" s="63">
        <v>341.49</v>
      </c>
      <c r="FE23" s="63">
        <v>340.54</v>
      </c>
      <c r="FF23" s="63">
        <v>339.59</v>
      </c>
      <c r="FG23" s="63">
        <v>338.63</v>
      </c>
      <c r="FH23" s="63">
        <v>337.68</v>
      </c>
      <c r="FI23" s="63">
        <v>336.73</v>
      </c>
      <c r="FJ23" s="63">
        <v>335.78</v>
      </c>
      <c r="FK23" s="63">
        <v>334.83</v>
      </c>
      <c r="FL23" s="63">
        <v>333.88</v>
      </c>
      <c r="FM23" s="63">
        <v>332.94</v>
      </c>
      <c r="FN23" s="63">
        <v>331.99</v>
      </c>
      <c r="FO23" s="63">
        <v>331.04</v>
      </c>
      <c r="FP23" s="63">
        <v>330.1</v>
      </c>
      <c r="FQ23" s="63">
        <v>329.15</v>
      </c>
      <c r="FR23" s="63">
        <v>328.21</v>
      </c>
      <c r="FS23" s="63">
        <v>327.26</v>
      </c>
      <c r="FT23" s="63">
        <v>326.32</v>
      </c>
      <c r="FU23" s="63">
        <v>325.38</v>
      </c>
      <c r="FV23" s="63">
        <v>324.44</v>
      </c>
      <c r="FW23" s="63">
        <v>323.5</v>
      </c>
      <c r="FX23" s="63">
        <v>322.56</v>
      </c>
      <c r="FY23" s="63">
        <v>321.62</v>
      </c>
      <c r="FZ23" s="63">
        <v>320.69</v>
      </c>
      <c r="GA23" s="63">
        <v>319.75</v>
      </c>
      <c r="GB23" s="63">
        <v>318.81</v>
      </c>
      <c r="GC23" s="63">
        <v>317.88</v>
      </c>
      <c r="GD23" s="63">
        <v>316.94</v>
      </c>
      <c r="GE23" s="63">
        <v>316.01</v>
      </c>
      <c r="GF23" s="63">
        <v>315.07</v>
      </c>
      <c r="GG23" s="63">
        <v>314.14999999999998</v>
      </c>
      <c r="GH23" s="63">
        <v>313.22000000000003</v>
      </c>
      <c r="GI23" s="63">
        <v>312.29000000000002</v>
      </c>
      <c r="GJ23" s="63">
        <v>311.35000000000002</v>
      </c>
      <c r="GK23" s="63">
        <v>310.43</v>
      </c>
      <c r="GL23" s="63">
        <v>309.51</v>
      </c>
      <c r="GM23" s="63">
        <v>308.57</v>
      </c>
      <c r="GN23" s="63">
        <v>307.66000000000003</v>
      </c>
      <c r="GO23" s="63">
        <v>306.73</v>
      </c>
      <c r="GP23" s="63">
        <v>305.81</v>
      </c>
      <c r="GQ23" s="63">
        <v>304.89</v>
      </c>
      <c r="GR23" s="63">
        <v>303.97000000000003</v>
      </c>
      <c r="GS23" s="63">
        <v>303.04000000000002</v>
      </c>
      <c r="GT23" s="63">
        <v>302.14</v>
      </c>
      <c r="GU23" s="63">
        <v>301.22000000000003</v>
      </c>
      <c r="GV23" s="63">
        <v>300.29000000000002</v>
      </c>
      <c r="GW23" s="63">
        <v>299.39</v>
      </c>
      <c r="GX23" s="63">
        <v>298.48</v>
      </c>
      <c r="GY23" s="63">
        <v>297.56</v>
      </c>
      <c r="GZ23" s="63">
        <v>296.64999999999998</v>
      </c>
      <c r="HA23" s="63">
        <v>295.74</v>
      </c>
      <c r="HB23" s="63">
        <v>294.83999999999997</v>
      </c>
      <c r="HC23" s="63">
        <v>293.93</v>
      </c>
      <c r="HD23" s="63">
        <v>293.01</v>
      </c>
      <c r="HE23" s="63">
        <v>292.12</v>
      </c>
      <c r="HF23" s="63">
        <v>291.20999999999998</v>
      </c>
      <c r="HG23" s="63">
        <v>290.31</v>
      </c>
      <c r="HH23" s="63">
        <v>289.41000000000003</v>
      </c>
      <c r="HI23" s="63">
        <v>288.51</v>
      </c>
      <c r="HJ23" s="63">
        <v>287.60000000000002</v>
      </c>
      <c r="HK23" s="63">
        <v>286.70999999999998</v>
      </c>
      <c r="HL23" s="63">
        <v>285.81</v>
      </c>
      <c r="HM23" s="63">
        <v>284.92</v>
      </c>
      <c r="HN23" s="63">
        <v>284.01</v>
      </c>
      <c r="HO23" s="63">
        <v>283.13</v>
      </c>
      <c r="HP23" s="63">
        <v>282.24</v>
      </c>
      <c r="HQ23" s="63">
        <v>281.35000000000002</v>
      </c>
      <c r="HR23" s="63">
        <v>280.45999999999998</v>
      </c>
      <c r="HS23" s="63">
        <v>279.57</v>
      </c>
      <c r="HT23" s="63">
        <v>278.69</v>
      </c>
      <c r="HU23" s="63">
        <v>277.79000000000002</v>
      </c>
      <c r="HV23" s="63">
        <v>276.92</v>
      </c>
      <c r="HW23" s="63">
        <v>276.04000000000002</v>
      </c>
      <c r="HX23" s="63">
        <v>275.14999999999998</v>
      </c>
      <c r="HY23" s="63">
        <v>274.26</v>
      </c>
      <c r="HZ23" s="63">
        <v>273.39</v>
      </c>
      <c r="IA23" s="63">
        <v>272.51</v>
      </c>
      <c r="IB23" s="63">
        <v>271.64</v>
      </c>
      <c r="IC23" s="63">
        <v>270.76</v>
      </c>
      <c r="ID23" s="63">
        <v>269.89</v>
      </c>
      <c r="IE23" s="63">
        <v>269.01</v>
      </c>
      <c r="IF23" s="63">
        <v>268.14</v>
      </c>
      <c r="IG23" s="63">
        <v>267.26</v>
      </c>
      <c r="IH23" s="63">
        <v>266.39</v>
      </c>
      <c r="II23" s="63">
        <v>265.51</v>
      </c>
      <c r="IJ23" s="63">
        <v>264.66000000000003</v>
      </c>
      <c r="IK23" s="63">
        <v>263.79000000000002</v>
      </c>
      <c r="IL23" s="63">
        <v>262.92</v>
      </c>
      <c r="IM23" s="63">
        <v>262.06</v>
      </c>
      <c r="IN23" s="63">
        <v>261.19</v>
      </c>
      <c r="IO23" s="63">
        <v>260.32</v>
      </c>
      <c r="IP23" s="63">
        <v>259.47000000000003</v>
      </c>
      <c r="IQ23" s="63">
        <v>258.60000000000002</v>
      </c>
      <c r="IR23" s="63">
        <v>257.75</v>
      </c>
      <c r="IS23" s="63">
        <v>256.89</v>
      </c>
      <c r="IT23" s="63">
        <v>256.04000000000002</v>
      </c>
      <c r="IU23" s="63">
        <v>255.18</v>
      </c>
      <c r="IV23" s="63">
        <v>254.33</v>
      </c>
      <c r="IW23" s="63">
        <v>253.48</v>
      </c>
      <c r="IX23" s="63">
        <v>252.63</v>
      </c>
      <c r="IY23" s="63">
        <v>251.78</v>
      </c>
      <c r="IZ23" s="63">
        <v>250.93</v>
      </c>
      <c r="JA23" s="63">
        <v>250.09</v>
      </c>
      <c r="JB23" s="63">
        <v>249.24</v>
      </c>
      <c r="JC23" s="63">
        <v>248.4</v>
      </c>
      <c r="JD23" s="63">
        <v>247.55</v>
      </c>
      <c r="JE23" s="63">
        <v>246.71</v>
      </c>
      <c r="JF23" s="63">
        <v>245.87</v>
      </c>
      <c r="JG23" s="63">
        <v>245.03</v>
      </c>
      <c r="JH23" s="63">
        <v>244.19</v>
      </c>
      <c r="JI23" s="63">
        <v>243.36</v>
      </c>
      <c r="JJ23" s="63">
        <v>242.52</v>
      </c>
      <c r="JK23" s="63">
        <v>241.68</v>
      </c>
      <c r="JL23" s="63">
        <v>240.85</v>
      </c>
      <c r="JM23" s="63">
        <v>240.02</v>
      </c>
      <c r="JN23" s="63">
        <v>239.19</v>
      </c>
      <c r="JO23" s="63">
        <v>238.35</v>
      </c>
      <c r="JP23" s="63">
        <v>237.52</v>
      </c>
      <c r="JQ23" s="63">
        <v>236.7</v>
      </c>
      <c r="JR23" s="63">
        <v>235.87</v>
      </c>
      <c r="JS23" s="63">
        <v>235.04</v>
      </c>
      <c r="JT23" s="63">
        <v>234.22</v>
      </c>
      <c r="JU23" s="63">
        <v>233.39</v>
      </c>
      <c r="JV23" s="63">
        <v>232.57</v>
      </c>
      <c r="JW23" s="63">
        <v>231.75</v>
      </c>
      <c r="JX23" s="63">
        <v>230.93</v>
      </c>
      <c r="JY23" s="63">
        <v>230.11</v>
      </c>
      <c r="JZ23" s="63">
        <v>229.29</v>
      </c>
      <c r="KA23" s="63">
        <v>228.47</v>
      </c>
      <c r="KB23" s="63">
        <v>227.65</v>
      </c>
      <c r="KC23" s="63">
        <v>226.84</v>
      </c>
      <c r="KD23" s="63">
        <v>226.02</v>
      </c>
      <c r="KE23" s="63">
        <v>225.21</v>
      </c>
      <c r="KF23" s="63">
        <v>224.4</v>
      </c>
      <c r="KG23" s="63">
        <v>223.58</v>
      </c>
      <c r="KH23" s="63">
        <v>222.77</v>
      </c>
      <c r="KI23" s="63">
        <v>221.96</v>
      </c>
      <c r="KJ23" s="63">
        <v>221.16</v>
      </c>
      <c r="KK23" s="63">
        <v>220.35</v>
      </c>
      <c r="KL23" s="63">
        <v>219.54</v>
      </c>
      <c r="KM23" s="63">
        <v>218.74</v>
      </c>
      <c r="KN23" s="63">
        <v>217.94</v>
      </c>
      <c r="KO23" s="63">
        <v>217.14</v>
      </c>
      <c r="KP23" s="63">
        <v>216.34</v>
      </c>
      <c r="KQ23" s="63">
        <v>215.54</v>
      </c>
      <c r="KR23" s="63">
        <v>214.45000000000016</v>
      </c>
      <c r="KS23" s="63">
        <v>213.70000000000016</v>
      </c>
      <c r="KT23" s="63">
        <v>212.95000000000016</v>
      </c>
      <c r="KU23" s="63">
        <v>212.20000000000016</v>
      </c>
      <c r="KV23" s="63">
        <v>211.45000000000016</v>
      </c>
      <c r="KW23" s="63">
        <v>210.70000000000016</v>
      </c>
      <c r="KX23" s="63">
        <v>209.95000000000016</v>
      </c>
      <c r="KY23" s="63">
        <v>209.20000000000016</v>
      </c>
      <c r="KZ23" s="63">
        <v>208.45000000000016</v>
      </c>
      <c r="LA23" s="63">
        <v>207.70000000000016</v>
      </c>
      <c r="LB23" s="63">
        <v>206.95000000000016</v>
      </c>
      <c r="LC23" s="63">
        <v>206.20000000000016</v>
      </c>
      <c r="LD23" s="63">
        <v>205.45000000000016</v>
      </c>
      <c r="LE23" s="63">
        <v>204.70000000000016</v>
      </c>
      <c r="LF23" s="63">
        <v>203.95000000000016</v>
      </c>
      <c r="LG23" s="63">
        <v>203.20000000000016</v>
      </c>
      <c r="LH23" s="63">
        <v>202.45000000000016</v>
      </c>
      <c r="LI23" s="63">
        <v>201.70000000000016</v>
      </c>
      <c r="LJ23" s="63">
        <v>200.95000000000016</v>
      </c>
      <c r="LK23" s="63">
        <v>200.20000000000016</v>
      </c>
      <c r="LL23" s="63">
        <v>199.45000000000016</v>
      </c>
      <c r="LM23" s="63">
        <v>198.70000000000016</v>
      </c>
      <c r="LN23" s="63">
        <v>197.95000000000016</v>
      </c>
      <c r="LO23" s="63">
        <v>197.20000000000016</v>
      </c>
      <c r="LP23" s="63">
        <v>196.45000000000016</v>
      </c>
      <c r="LQ23" s="63">
        <v>195.70000000000016</v>
      </c>
      <c r="LR23" s="63">
        <v>194.95000000000016</v>
      </c>
      <c r="LS23" s="63">
        <v>194.20000000000016</v>
      </c>
      <c r="LT23" s="63">
        <v>193.45000000000016</v>
      </c>
      <c r="LU23" s="63">
        <v>192.70000000000016</v>
      </c>
      <c r="LV23" s="63">
        <v>191.95000000000016</v>
      </c>
      <c r="LW23" s="63">
        <v>191.20000000000016</v>
      </c>
      <c r="LX23" s="63">
        <v>190.45000000000016</v>
      </c>
      <c r="LY23" s="63">
        <v>189.70000000000016</v>
      </c>
      <c r="LZ23" s="63">
        <v>188.95000000000016</v>
      </c>
      <c r="MA23" s="63">
        <v>188.20000000000016</v>
      </c>
      <c r="MB23" s="63">
        <v>187.45000000000016</v>
      </c>
      <c r="MC23" s="63">
        <v>186.70000000000016</v>
      </c>
      <c r="MD23" s="63">
        <v>185.95000000000016</v>
      </c>
      <c r="ME23" s="63">
        <v>185.20000000000016</v>
      </c>
      <c r="MF23" s="63">
        <v>184.45000000000016</v>
      </c>
      <c r="MG23" s="63">
        <v>183.70000000000016</v>
      </c>
      <c r="MH23" s="63">
        <v>182.95000000000016</v>
      </c>
      <c r="MI23" s="63">
        <v>182.20000000000016</v>
      </c>
      <c r="MJ23" s="63">
        <v>181.45000000000016</v>
      </c>
      <c r="MK23" s="63">
        <v>180.70000000000016</v>
      </c>
      <c r="ML23" s="63">
        <v>179.95000000000016</v>
      </c>
      <c r="MM23" s="63">
        <v>179.20000000000016</v>
      </c>
      <c r="MN23" s="63">
        <v>178.45000000000016</v>
      </c>
      <c r="MO23" s="63">
        <v>177.70000000000016</v>
      </c>
      <c r="MP23" s="63">
        <v>176.95000000000016</v>
      </c>
      <c r="MQ23" s="63">
        <v>176.20000000000016</v>
      </c>
      <c r="MR23" s="63">
        <v>175.45000000000016</v>
      </c>
      <c r="MS23" s="63">
        <v>174.70000000000016</v>
      </c>
      <c r="MT23" s="63">
        <v>173.95000000000016</v>
      </c>
      <c r="MU23" s="63">
        <v>173.20000000000016</v>
      </c>
      <c r="MV23" s="63">
        <v>172.45000000000016</v>
      </c>
      <c r="MW23" s="63">
        <v>171.70000000000016</v>
      </c>
      <c r="MX23" s="63">
        <v>170.95000000000016</v>
      </c>
      <c r="MY23" s="63">
        <v>170.20000000000016</v>
      </c>
    </row>
    <row r="24" spans="1:363" ht="15.75" x14ac:dyDescent="0.25">
      <c r="A24" s="60" t="s">
        <v>7</v>
      </c>
      <c r="B24" s="65">
        <v>2034</v>
      </c>
      <c r="C24" s="63">
        <v>499.12</v>
      </c>
      <c r="D24" s="63">
        <v>498.1</v>
      </c>
      <c r="E24" s="63">
        <v>497.08</v>
      </c>
      <c r="F24" s="63">
        <v>496.05</v>
      </c>
      <c r="G24" s="63">
        <v>495.03</v>
      </c>
      <c r="H24" s="63">
        <v>494.01</v>
      </c>
      <c r="I24" s="63">
        <v>492.99</v>
      </c>
      <c r="J24" s="63">
        <v>491.97</v>
      </c>
      <c r="K24" s="63">
        <v>490.95</v>
      </c>
      <c r="L24" s="63">
        <v>489.93</v>
      </c>
      <c r="M24" s="63">
        <v>488.9</v>
      </c>
      <c r="N24" s="63">
        <v>487.88</v>
      </c>
      <c r="O24" s="63">
        <v>486.86</v>
      </c>
      <c r="P24" s="63">
        <v>485.84</v>
      </c>
      <c r="Q24" s="63">
        <v>484.82</v>
      </c>
      <c r="R24" s="63">
        <v>483.8</v>
      </c>
      <c r="S24" s="63">
        <v>482.78</v>
      </c>
      <c r="T24" s="63">
        <v>481.76</v>
      </c>
      <c r="U24" s="63">
        <v>480.74</v>
      </c>
      <c r="V24" s="63">
        <v>479.72</v>
      </c>
      <c r="W24" s="63">
        <v>478.7</v>
      </c>
      <c r="X24" s="63">
        <v>477.68</v>
      </c>
      <c r="Y24" s="63">
        <v>476.66</v>
      </c>
      <c r="Z24" s="63">
        <v>475.64</v>
      </c>
      <c r="AA24" s="63">
        <v>474.62</v>
      </c>
      <c r="AB24" s="63">
        <v>473.6</v>
      </c>
      <c r="AC24" s="63">
        <v>472.58</v>
      </c>
      <c r="AD24" s="63">
        <v>471.56</v>
      </c>
      <c r="AE24" s="63">
        <v>470.54</v>
      </c>
      <c r="AF24" s="63">
        <v>469.52</v>
      </c>
      <c r="AG24" s="63">
        <v>468.5</v>
      </c>
      <c r="AH24" s="63">
        <v>467.48</v>
      </c>
      <c r="AI24" s="63">
        <v>466.46</v>
      </c>
      <c r="AJ24" s="63">
        <v>465.44</v>
      </c>
      <c r="AK24" s="63">
        <v>464.42</v>
      </c>
      <c r="AL24" s="63">
        <v>463.4</v>
      </c>
      <c r="AM24" s="63">
        <v>462.38</v>
      </c>
      <c r="AN24" s="63">
        <v>461.36</v>
      </c>
      <c r="AO24" s="63">
        <v>460.35</v>
      </c>
      <c r="AP24" s="63">
        <v>459.33</v>
      </c>
      <c r="AQ24" s="63">
        <v>458.31</v>
      </c>
      <c r="AR24" s="63">
        <v>457.29</v>
      </c>
      <c r="AS24" s="63">
        <v>456.27</v>
      </c>
      <c r="AT24" s="63">
        <v>455.26</v>
      </c>
      <c r="AU24" s="63">
        <v>454.24</v>
      </c>
      <c r="AV24" s="63">
        <v>453.22</v>
      </c>
      <c r="AW24" s="63">
        <v>452.2</v>
      </c>
      <c r="AX24" s="63">
        <v>451.19</v>
      </c>
      <c r="AY24" s="63">
        <v>450.17</v>
      </c>
      <c r="AZ24" s="63">
        <v>449.15</v>
      </c>
      <c r="BA24" s="63">
        <v>448.14</v>
      </c>
      <c r="BB24" s="63">
        <v>447.12</v>
      </c>
      <c r="BC24" s="63">
        <v>446.1</v>
      </c>
      <c r="BD24" s="63">
        <v>445.09</v>
      </c>
      <c r="BE24" s="63">
        <v>444.07</v>
      </c>
      <c r="BF24" s="63">
        <v>443.06</v>
      </c>
      <c r="BG24" s="63">
        <v>442.04</v>
      </c>
      <c r="BH24" s="63">
        <v>441.03</v>
      </c>
      <c r="BI24" s="63">
        <v>440.01</v>
      </c>
      <c r="BJ24" s="63">
        <v>438.99</v>
      </c>
      <c r="BK24" s="63">
        <v>437.98</v>
      </c>
      <c r="BL24" s="63">
        <v>436.97</v>
      </c>
      <c r="BM24" s="63">
        <v>435.95</v>
      </c>
      <c r="BN24" s="63">
        <v>434.94</v>
      </c>
      <c r="BO24" s="63">
        <v>433.93</v>
      </c>
      <c r="BP24" s="63">
        <v>432.91</v>
      </c>
      <c r="BQ24" s="63">
        <v>431.9</v>
      </c>
      <c r="BR24" s="63">
        <v>430.89</v>
      </c>
      <c r="BS24" s="63">
        <v>429.88</v>
      </c>
      <c r="BT24" s="63">
        <v>428.86</v>
      </c>
      <c r="BU24" s="63">
        <v>427.85</v>
      </c>
      <c r="BV24" s="63">
        <v>426.84</v>
      </c>
      <c r="BW24" s="63">
        <v>425.83</v>
      </c>
      <c r="BX24" s="63">
        <v>424.82</v>
      </c>
      <c r="BY24" s="63">
        <v>423.81</v>
      </c>
      <c r="BZ24" s="63">
        <v>422.8</v>
      </c>
      <c r="CA24" s="63">
        <v>421.79</v>
      </c>
      <c r="CB24" s="63">
        <v>420.78</v>
      </c>
      <c r="CC24" s="63">
        <v>419.77</v>
      </c>
      <c r="CD24" s="63">
        <v>418.77</v>
      </c>
      <c r="CE24" s="63">
        <v>417.76</v>
      </c>
      <c r="CF24" s="63">
        <v>416.75</v>
      </c>
      <c r="CG24" s="63">
        <v>415.74</v>
      </c>
      <c r="CH24" s="63">
        <v>414.73</v>
      </c>
      <c r="CI24" s="63">
        <v>413.73</v>
      </c>
      <c r="CJ24" s="63">
        <v>412.72</v>
      </c>
      <c r="CK24" s="63">
        <v>411.72</v>
      </c>
      <c r="CL24" s="63">
        <v>410.72</v>
      </c>
      <c r="CM24" s="63">
        <v>409.71</v>
      </c>
      <c r="CN24" s="63">
        <v>408.71</v>
      </c>
      <c r="CO24" s="63">
        <v>407.71</v>
      </c>
      <c r="CP24" s="63">
        <v>406.7</v>
      </c>
      <c r="CQ24" s="63">
        <v>405.7</v>
      </c>
      <c r="CR24" s="63">
        <v>404.7</v>
      </c>
      <c r="CS24" s="63">
        <v>403.69</v>
      </c>
      <c r="CT24" s="63">
        <v>402.69</v>
      </c>
      <c r="CU24" s="63">
        <v>401.69</v>
      </c>
      <c r="CV24" s="63">
        <v>400.69</v>
      </c>
      <c r="CW24" s="63">
        <v>399.7</v>
      </c>
      <c r="CX24" s="63">
        <v>398.7</v>
      </c>
      <c r="CY24" s="63">
        <v>397.7</v>
      </c>
      <c r="CZ24" s="63">
        <v>396.7</v>
      </c>
      <c r="DA24" s="63">
        <v>395.71</v>
      </c>
      <c r="DB24" s="63">
        <v>394.71</v>
      </c>
      <c r="DC24" s="63">
        <v>393.71</v>
      </c>
      <c r="DD24" s="63">
        <v>392.72</v>
      </c>
      <c r="DE24" s="63">
        <v>391.72</v>
      </c>
      <c r="DF24" s="63">
        <v>390.73</v>
      </c>
      <c r="DG24" s="63">
        <v>389.73</v>
      </c>
      <c r="DH24" s="63">
        <v>388.74</v>
      </c>
      <c r="DI24" s="63">
        <v>387.75</v>
      </c>
      <c r="DJ24" s="63">
        <v>386.76</v>
      </c>
      <c r="DK24" s="63">
        <v>385.77</v>
      </c>
      <c r="DL24" s="63">
        <v>384.78</v>
      </c>
      <c r="DM24" s="63">
        <v>383.79</v>
      </c>
      <c r="DN24" s="63">
        <v>382.8</v>
      </c>
      <c r="DO24" s="63">
        <v>381.81</v>
      </c>
      <c r="DP24" s="63">
        <v>380.82</v>
      </c>
      <c r="DQ24" s="63">
        <v>379.83</v>
      </c>
      <c r="DR24" s="63">
        <v>378.84</v>
      </c>
      <c r="DS24" s="63">
        <v>377.86</v>
      </c>
      <c r="DT24" s="63">
        <v>376.87</v>
      </c>
      <c r="DU24" s="63">
        <v>375.89</v>
      </c>
      <c r="DV24" s="63">
        <v>374.91</v>
      </c>
      <c r="DW24" s="63">
        <v>373.93</v>
      </c>
      <c r="DX24" s="63">
        <v>372.95</v>
      </c>
      <c r="DY24" s="63">
        <v>371.97</v>
      </c>
      <c r="DZ24" s="63">
        <v>370.99</v>
      </c>
      <c r="EA24" s="63">
        <v>370.01</v>
      </c>
      <c r="EB24" s="63">
        <v>369.03</v>
      </c>
      <c r="EC24" s="63">
        <v>368.05</v>
      </c>
      <c r="ED24" s="63">
        <v>367.07</v>
      </c>
      <c r="EE24" s="63">
        <v>366.09</v>
      </c>
      <c r="EF24" s="63">
        <v>365.12</v>
      </c>
      <c r="EG24" s="63">
        <v>364.15</v>
      </c>
      <c r="EH24" s="63">
        <v>363.18</v>
      </c>
      <c r="EI24" s="63">
        <v>362.21</v>
      </c>
      <c r="EJ24" s="63">
        <v>361.24</v>
      </c>
      <c r="EK24" s="63">
        <v>360.27</v>
      </c>
      <c r="EL24" s="63">
        <v>359.31</v>
      </c>
      <c r="EM24" s="63">
        <v>358.34</v>
      </c>
      <c r="EN24" s="63">
        <v>357.37</v>
      </c>
      <c r="EO24" s="63">
        <v>356.41</v>
      </c>
      <c r="EP24" s="63">
        <v>355.44</v>
      </c>
      <c r="EQ24" s="63">
        <v>354.47</v>
      </c>
      <c r="ER24" s="63">
        <v>353.51</v>
      </c>
      <c r="ES24" s="63">
        <v>352.55</v>
      </c>
      <c r="ET24" s="63">
        <v>351.59</v>
      </c>
      <c r="EU24" s="63">
        <v>350.63</v>
      </c>
      <c r="EV24" s="63">
        <v>349.67</v>
      </c>
      <c r="EW24" s="63">
        <v>348.71</v>
      </c>
      <c r="EX24" s="63">
        <v>347.75</v>
      </c>
      <c r="EY24" s="63">
        <v>346.8</v>
      </c>
      <c r="EZ24" s="63">
        <v>345.84</v>
      </c>
      <c r="FA24" s="63">
        <v>344.88</v>
      </c>
      <c r="FB24" s="63">
        <v>343.93</v>
      </c>
      <c r="FC24" s="63">
        <v>342.97</v>
      </c>
      <c r="FD24" s="63">
        <v>342.02</v>
      </c>
      <c r="FE24" s="63">
        <v>341.06</v>
      </c>
      <c r="FF24" s="63">
        <v>340.11</v>
      </c>
      <c r="FG24" s="63">
        <v>339.16</v>
      </c>
      <c r="FH24" s="63">
        <v>338.21</v>
      </c>
      <c r="FI24" s="63">
        <v>337.26</v>
      </c>
      <c r="FJ24" s="63">
        <v>336.31</v>
      </c>
      <c r="FK24" s="63">
        <v>335.36</v>
      </c>
      <c r="FL24" s="63">
        <v>334.41</v>
      </c>
      <c r="FM24" s="63">
        <v>333.46</v>
      </c>
      <c r="FN24" s="63">
        <v>332.51</v>
      </c>
      <c r="FO24" s="63">
        <v>331.57</v>
      </c>
      <c r="FP24" s="63">
        <v>330.62</v>
      </c>
      <c r="FQ24" s="63">
        <v>329.68</v>
      </c>
      <c r="FR24" s="63">
        <v>328.73</v>
      </c>
      <c r="FS24" s="63">
        <v>327.79</v>
      </c>
      <c r="FT24" s="63">
        <v>326.85000000000002</v>
      </c>
      <c r="FU24" s="63">
        <v>325.91000000000003</v>
      </c>
      <c r="FV24" s="63">
        <v>324.95999999999998</v>
      </c>
      <c r="FW24" s="63">
        <v>324.01</v>
      </c>
      <c r="FX24" s="63">
        <v>323.07</v>
      </c>
      <c r="FY24" s="63">
        <v>322.14999999999998</v>
      </c>
      <c r="FZ24" s="63">
        <v>321.20999999999998</v>
      </c>
      <c r="GA24" s="63">
        <v>320.26</v>
      </c>
      <c r="GB24" s="63">
        <v>319.32</v>
      </c>
      <c r="GC24" s="63">
        <v>318.39999999999998</v>
      </c>
      <c r="GD24" s="63">
        <v>317.47000000000003</v>
      </c>
      <c r="GE24" s="63">
        <v>316.52999999999997</v>
      </c>
      <c r="GF24" s="63">
        <v>315.60000000000002</v>
      </c>
      <c r="GG24" s="63">
        <v>314.67</v>
      </c>
      <c r="GH24" s="63">
        <v>313.74</v>
      </c>
      <c r="GI24" s="63">
        <v>312.81</v>
      </c>
      <c r="GJ24" s="63">
        <v>311.88</v>
      </c>
      <c r="GK24" s="63">
        <v>310.95</v>
      </c>
      <c r="GL24" s="63">
        <v>310.01</v>
      </c>
      <c r="GM24" s="63">
        <v>309.10000000000002</v>
      </c>
      <c r="GN24" s="63">
        <v>308.17</v>
      </c>
      <c r="GO24" s="63">
        <v>307.25</v>
      </c>
      <c r="GP24" s="63">
        <v>306.32</v>
      </c>
      <c r="GQ24" s="63">
        <v>305.41000000000003</v>
      </c>
      <c r="GR24" s="63">
        <v>304.49</v>
      </c>
      <c r="GS24" s="63">
        <v>303.57</v>
      </c>
      <c r="GT24" s="63">
        <v>302.64999999999998</v>
      </c>
      <c r="GU24" s="63">
        <v>301.74</v>
      </c>
      <c r="GV24" s="63">
        <v>300.82</v>
      </c>
      <c r="GW24" s="63">
        <v>299.89999999999998</v>
      </c>
      <c r="GX24" s="63">
        <v>298.99</v>
      </c>
      <c r="GY24" s="63">
        <v>298.07</v>
      </c>
      <c r="GZ24" s="63">
        <v>297.17</v>
      </c>
      <c r="HA24" s="63">
        <v>296.26</v>
      </c>
      <c r="HB24" s="63">
        <v>295.35000000000002</v>
      </c>
      <c r="HC24" s="63">
        <v>294.44</v>
      </c>
      <c r="HD24" s="63">
        <v>293.52999999999997</v>
      </c>
      <c r="HE24" s="63">
        <v>292.63</v>
      </c>
      <c r="HF24" s="63">
        <v>291.72000000000003</v>
      </c>
      <c r="HG24" s="63">
        <v>290.82</v>
      </c>
      <c r="HH24" s="63">
        <v>289.92</v>
      </c>
      <c r="HI24" s="63">
        <v>289.01</v>
      </c>
      <c r="HJ24" s="63">
        <v>288.12</v>
      </c>
      <c r="HK24" s="63">
        <v>287.22000000000003</v>
      </c>
      <c r="HL24" s="63">
        <v>286.32</v>
      </c>
      <c r="HM24" s="63">
        <v>285.43</v>
      </c>
      <c r="HN24" s="63">
        <v>284.52999999999997</v>
      </c>
      <c r="HO24" s="63">
        <v>283.64</v>
      </c>
      <c r="HP24" s="63">
        <v>282.75</v>
      </c>
      <c r="HQ24" s="63">
        <v>281.85000000000002</v>
      </c>
      <c r="HR24" s="63">
        <v>280.97000000000003</v>
      </c>
      <c r="HS24" s="63">
        <v>280.07</v>
      </c>
      <c r="HT24" s="63">
        <v>279.19</v>
      </c>
      <c r="HU24" s="63">
        <v>278.31</v>
      </c>
      <c r="HV24" s="63">
        <v>277.42</v>
      </c>
      <c r="HW24" s="63">
        <v>276.54000000000002</v>
      </c>
      <c r="HX24" s="63">
        <v>275.66000000000003</v>
      </c>
      <c r="HY24" s="63">
        <v>274.77999999999997</v>
      </c>
      <c r="HZ24" s="63">
        <v>273.89999999999998</v>
      </c>
      <c r="IA24" s="63">
        <v>273.01</v>
      </c>
      <c r="IB24" s="63">
        <v>272.14</v>
      </c>
      <c r="IC24" s="63">
        <v>271.26</v>
      </c>
      <c r="ID24" s="63">
        <v>270.39</v>
      </c>
      <c r="IE24" s="63">
        <v>269.51</v>
      </c>
      <c r="IF24" s="63">
        <v>268.64</v>
      </c>
      <c r="IG24" s="63">
        <v>267.76</v>
      </c>
      <c r="IH24" s="63">
        <v>266.89</v>
      </c>
      <c r="II24" s="63">
        <v>266.01</v>
      </c>
      <c r="IJ24" s="63">
        <v>265.14999999999998</v>
      </c>
      <c r="IK24" s="63">
        <v>264.29000000000002</v>
      </c>
      <c r="IL24" s="63">
        <v>263.42</v>
      </c>
      <c r="IM24" s="63">
        <v>262.54000000000002</v>
      </c>
      <c r="IN24" s="63">
        <v>261.69</v>
      </c>
      <c r="IO24" s="63">
        <v>260.82</v>
      </c>
      <c r="IP24" s="63">
        <v>259.97000000000003</v>
      </c>
      <c r="IQ24" s="63">
        <v>259.10000000000002</v>
      </c>
      <c r="IR24" s="63">
        <v>258.25</v>
      </c>
      <c r="IS24" s="63">
        <v>257.39</v>
      </c>
      <c r="IT24" s="63">
        <v>256.52999999999997</v>
      </c>
      <c r="IU24" s="63">
        <v>255.68</v>
      </c>
      <c r="IV24" s="63">
        <v>254.82</v>
      </c>
      <c r="IW24" s="63">
        <v>253.97</v>
      </c>
      <c r="IX24" s="63">
        <v>253.12</v>
      </c>
      <c r="IY24" s="63">
        <v>252.27</v>
      </c>
      <c r="IZ24" s="63">
        <v>251.42</v>
      </c>
      <c r="JA24" s="63">
        <v>250.58</v>
      </c>
      <c r="JB24" s="63">
        <v>249.73</v>
      </c>
      <c r="JC24" s="63">
        <v>248.89</v>
      </c>
      <c r="JD24" s="63">
        <v>248.04</v>
      </c>
      <c r="JE24" s="63">
        <v>247.2</v>
      </c>
      <c r="JF24" s="63">
        <v>246.36</v>
      </c>
      <c r="JG24" s="63">
        <v>245.52</v>
      </c>
      <c r="JH24" s="63">
        <v>244.68</v>
      </c>
      <c r="JI24" s="63">
        <v>243.84</v>
      </c>
      <c r="JJ24" s="63">
        <v>243.01</v>
      </c>
      <c r="JK24" s="63">
        <v>242.17</v>
      </c>
      <c r="JL24" s="63">
        <v>241.34</v>
      </c>
      <c r="JM24" s="63">
        <v>240.5</v>
      </c>
      <c r="JN24" s="63">
        <v>239.67</v>
      </c>
      <c r="JO24" s="63">
        <v>238.84</v>
      </c>
      <c r="JP24" s="63">
        <v>238.01</v>
      </c>
      <c r="JQ24" s="63">
        <v>237.18</v>
      </c>
      <c r="JR24" s="63">
        <v>236.35</v>
      </c>
      <c r="JS24" s="63">
        <v>235.52</v>
      </c>
      <c r="JT24" s="63">
        <v>234.7</v>
      </c>
      <c r="JU24" s="63">
        <v>233.87</v>
      </c>
      <c r="JV24" s="63">
        <v>233.05</v>
      </c>
      <c r="JW24" s="63">
        <v>232.23</v>
      </c>
      <c r="JX24" s="63">
        <v>231.4</v>
      </c>
      <c r="JY24" s="63">
        <v>230.58</v>
      </c>
      <c r="JZ24" s="63">
        <v>229.77</v>
      </c>
      <c r="KA24" s="63">
        <v>228.95</v>
      </c>
      <c r="KB24" s="63">
        <v>228.13</v>
      </c>
      <c r="KC24" s="63">
        <v>227.31</v>
      </c>
      <c r="KD24" s="63">
        <v>226.5</v>
      </c>
      <c r="KE24" s="63">
        <v>225.68</v>
      </c>
      <c r="KF24" s="63">
        <v>224.87</v>
      </c>
      <c r="KG24" s="63">
        <v>224.06</v>
      </c>
      <c r="KH24" s="63">
        <v>223.25</v>
      </c>
      <c r="KI24" s="63">
        <v>222.44</v>
      </c>
      <c r="KJ24" s="63">
        <v>221.63</v>
      </c>
      <c r="KK24" s="63">
        <v>220.82</v>
      </c>
      <c r="KL24" s="63">
        <v>220.01</v>
      </c>
      <c r="KM24" s="63">
        <v>219.21</v>
      </c>
      <c r="KN24" s="63">
        <v>218.41</v>
      </c>
      <c r="KO24" s="63">
        <v>217.6</v>
      </c>
      <c r="KP24" s="63">
        <v>216.8</v>
      </c>
      <c r="KQ24" s="63">
        <v>216.01</v>
      </c>
      <c r="KR24" s="63">
        <v>214.91000000000017</v>
      </c>
      <c r="KS24" s="63">
        <v>214.16000000000017</v>
      </c>
      <c r="KT24" s="63">
        <v>213.41000000000017</v>
      </c>
      <c r="KU24" s="63">
        <v>212.66000000000017</v>
      </c>
      <c r="KV24" s="63">
        <v>211.91000000000017</v>
      </c>
      <c r="KW24" s="63">
        <v>211.16000000000017</v>
      </c>
      <c r="KX24" s="63">
        <v>210.41000000000017</v>
      </c>
      <c r="KY24" s="63">
        <v>209.66000000000017</v>
      </c>
      <c r="KZ24" s="63">
        <v>208.91000000000017</v>
      </c>
      <c r="LA24" s="63">
        <v>208.16000000000017</v>
      </c>
      <c r="LB24" s="63">
        <v>207.41000000000017</v>
      </c>
      <c r="LC24" s="63">
        <v>206.66000000000017</v>
      </c>
      <c r="LD24" s="63">
        <v>205.91000000000017</v>
      </c>
      <c r="LE24" s="63">
        <v>205.16000000000017</v>
      </c>
      <c r="LF24" s="63">
        <v>204.41000000000017</v>
      </c>
      <c r="LG24" s="63">
        <v>203.66000000000017</v>
      </c>
      <c r="LH24" s="63">
        <v>202.91000000000017</v>
      </c>
      <c r="LI24" s="63">
        <v>202.16000000000017</v>
      </c>
      <c r="LJ24" s="63">
        <v>201.41000000000017</v>
      </c>
      <c r="LK24" s="63">
        <v>200.66000000000017</v>
      </c>
      <c r="LL24" s="63">
        <v>199.91000000000017</v>
      </c>
      <c r="LM24" s="63">
        <v>199.16000000000017</v>
      </c>
      <c r="LN24" s="63">
        <v>198.41000000000017</v>
      </c>
      <c r="LO24" s="63">
        <v>197.66000000000017</v>
      </c>
      <c r="LP24" s="63">
        <v>196.91000000000017</v>
      </c>
      <c r="LQ24" s="63">
        <v>196.16000000000017</v>
      </c>
      <c r="LR24" s="63">
        <v>195.41000000000017</v>
      </c>
      <c r="LS24" s="63">
        <v>194.66000000000017</v>
      </c>
      <c r="LT24" s="63">
        <v>193.91000000000017</v>
      </c>
      <c r="LU24" s="63">
        <v>193.16000000000017</v>
      </c>
      <c r="LV24" s="63">
        <v>192.41000000000017</v>
      </c>
      <c r="LW24" s="63">
        <v>191.66000000000017</v>
      </c>
      <c r="LX24" s="63">
        <v>190.91000000000017</v>
      </c>
      <c r="LY24" s="63">
        <v>190.16000000000017</v>
      </c>
      <c r="LZ24" s="63">
        <v>189.41000000000017</v>
      </c>
      <c r="MA24" s="63">
        <v>188.66000000000017</v>
      </c>
      <c r="MB24" s="63">
        <v>187.91000000000017</v>
      </c>
      <c r="MC24" s="63">
        <v>187.16000000000017</v>
      </c>
      <c r="MD24" s="63">
        <v>186.41000000000017</v>
      </c>
      <c r="ME24" s="63">
        <v>185.66000000000017</v>
      </c>
      <c r="MF24" s="63">
        <v>184.91000000000017</v>
      </c>
      <c r="MG24" s="63">
        <v>184.16000000000017</v>
      </c>
      <c r="MH24" s="63">
        <v>183.41000000000017</v>
      </c>
      <c r="MI24" s="63">
        <v>182.66000000000017</v>
      </c>
      <c r="MJ24" s="63">
        <v>181.91000000000017</v>
      </c>
      <c r="MK24" s="63">
        <v>181.16000000000017</v>
      </c>
      <c r="ML24" s="63">
        <v>180.41000000000017</v>
      </c>
      <c r="MM24" s="63">
        <v>179.66000000000017</v>
      </c>
      <c r="MN24" s="63">
        <v>178.91000000000017</v>
      </c>
      <c r="MO24" s="63">
        <v>178.16000000000017</v>
      </c>
      <c r="MP24" s="63">
        <v>177.41000000000017</v>
      </c>
      <c r="MQ24" s="63">
        <v>176.66000000000017</v>
      </c>
      <c r="MR24" s="63">
        <v>175.91000000000017</v>
      </c>
      <c r="MS24" s="63">
        <v>175.16000000000017</v>
      </c>
      <c r="MT24" s="63">
        <v>174.41000000000017</v>
      </c>
      <c r="MU24" s="63">
        <v>173.66000000000017</v>
      </c>
      <c r="MV24" s="63">
        <v>172.91000000000017</v>
      </c>
      <c r="MW24" s="63">
        <v>172.16000000000017</v>
      </c>
      <c r="MX24" s="63">
        <v>171.41000000000017</v>
      </c>
      <c r="MY24" s="63">
        <v>170.66000000000017</v>
      </c>
    </row>
    <row r="25" spans="1:363" ht="15.75" x14ac:dyDescent="0.25">
      <c r="A25" s="60" t="s">
        <v>7</v>
      </c>
      <c r="B25" s="65">
        <v>2035</v>
      </c>
      <c r="C25" s="63">
        <v>499.7</v>
      </c>
      <c r="D25" s="63">
        <v>498.68</v>
      </c>
      <c r="E25" s="63">
        <v>497.66</v>
      </c>
      <c r="F25" s="63">
        <v>496.63</v>
      </c>
      <c r="G25" s="63">
        <v>495.61</v>
      </c>
      <c r="H25" s="63">
        <v>494.59</v>
      </c>
      <c r="I25" s="63">
        <v>493.57</v>
      </c>
      <c r="J25" s="63">
        <v>492.55</v>
      </c>
      <c r="K25" s="63">
        <v>491.53</v>
      </c>
      <c r="L25" s="63">
        <v>490.5</v>
      </c>
      <c r="M25" s="63">
        <v>489.48</v>
      </c>
      <c r="N25" s="63">
        <v>488.46</v>
      </c>
      <c r="O25" s="63">
        <v>487.44</v>
      </c>
      <c r="P25" s="63">
        <v>486.42</v>
      </c>
      <c r="Q25" s="63">
        <v>485.4</v>
      </c>
      <c r="R25" s="63">
        <v>484.38</v>
      </c>
      <c r="S25" s="63">
        <v>483.36</v>
      </c>
      <c r="T25" s="63">
        <v>482.33</v>
      </c>
      <c r="U25" s="63">
        <v>481.31</v>
      </c>
      <c r="V25" s="63">
        <v>480.29</v>
      </c>
      <c r="W25" s="63">
        <v>479.27</v>
      </c>
      <c r="X25" s="63">
        <v>478.25</v>
      </c>
      <c r="Y25" s="63">
        <v>477.23</v>
      </c>
      <c r="Z25" s="63">
        <v>476.21</v>
      </c>
      <c r="AA25" s="63">
        <v>475.19</v>
      </c>
      <c r="AB25" s="63">
        <v>474.17</v>
      </c>
      <c r="AC25" s="63">
        <v>473.15</v>
      </c>
      <c r="AD25" s="63">
        <v>472.13</v>
      </c>
      <c r="AE25" s="63">
        <v>471.11</v>
      </c>
      <c r="AF25" s="63">
        <v>470.09</v>
      </c>
      <c r="AG25" s="63">
        <v>469.07</v>
      </c>
      <c r="AH25" s="63">
        <v>468.05</v>
      </c>
      <c r="AI25" s="63">
        <v>467.03</v>
      </c>
      <c r="AJ25" s="63">
        <v>466.01</v>
      </c>
      <c r="AK25" s="63">
        <v>464.99</v>
      </c>
      <c r="AL25" s="63">
        <v>463.97</v>
      </c>
      <c r="AM25" s="63">
        <v>462.95</v>
      </c>
      <c r="AN25" s="63">
        <v>461.93</v>
      </c>
      <c r="AO25" s="63">
        <v>460.91</v>
      </c>
      <c r="AP25" s="63">
        <v>459.9</v>
      </c>
      <c r="AQ25" s="63">
        <v>458.88</v>
      </c>
      <c r="AR25" s="63">
        <v>457.86</v>
      </c>
      <c r="AS25" s="63">
        <v>456.84</v>
      </c>
      <c r="AT25" s="63">
        <v>455.82</v>
      </c>
      <c r="AU25" s="63">
        <v>454.81</v>
      </c>
      <c r="AV25" s="63">
        <v>453.79</v>
      </c>
      <c r="AW25" s="63">
        <v>452.77</v>
      </c>
      <c r="AX25" s="63">
        <v>451.75</v>
      </c>
      <c r="AY25" s="63">
        <v>450.73</v>
      </c>
      <c r="AZ25" s="63">
        <v>449.72</v>
      </c>
      <c r="BA25" s="63">
        <v>448.7</v>
      </c>
      <c r="BB25" s="63">
        <v>447.69</v>
      </c>
      <c r="BC25" s="63">
        <v>446.67</v>
      </c>
      <c r="BD25" s="63">
        <v>445.65</v>
      </c>
      <c r="BE25" s="63">
        <v>444.64</v>
      </c>
      <c r="BF25" s="63">
        <v>443.62</v>
      </c>
      <c r="BG25" s="63">
        <v>442.6</v>
      </c>
      <c r="BH25" s="63">
        <v>441.59</v>
      </c>
      <c r="BI25" s="63">
        <v>440.57</v>
      </c>
      <c r="BJ25" s="63">
        <v>439.56</v>
      </c>
      <c r="BK25" s="63">
        <v>438.54</v>
      </c>
      <c r="BL25" s="63">
        <v>437.53</v>
      </c>
      <c r="BM25" s="63">
        <v>436.51</v>
      </c>
      <c r="BN25" s="63">
        <v>435.5</v>
      </c>
      <c r="BO25" s="63">
        <v>434.49</v>
      </c>
      <c r="BP25" s="63">
        <v>433.47</v>
      </c>
      <c r="BQ25" s="63">
        <v>432.46</v>
      </c>
      <c r="BR25" s="63">
        <v>431.45</v>
      </c>
      <c r="BS25" s="63">
        <v>430.43</v>
      </c>
      <c r="BT25" s="63">
        <v>429.42</v>
      </c>
      <c r="BU25" s="63">
        <v>428.41</v>
      </c>
      <c r="BV25" s="63">
        <v>427.4</v>
      </c>
      <c r="BW25" s="63">
        <v>426.38</v>
      </c>
      <c r="BX25" s="63">
        <v>425.37</v>
      </c>
      <c r="BY25" s="63">
        <v>424.36</v>
      </c>
      <c r="BZ25" s="63">
        <v>423.35</v>
      </c>
      <c r="CA25" s="63">
        <v>422.35</v>
      </c>
      <c r="CB25" s="63">
        <v>421.34</v>
      </c>
      <c r="CC25" s="63">
        <v>420.33</v>
      </c>
      <c r="CD25" s="63">
        <v>419.32</v>
      </c>
      <c r="CE25" s="63">
        <v>418.31</v>
      </c>
      <c r="CF25" s="63">
        <v>417.3</v>
      </c>
      <c r="CG25" s="63">
        <v>416.29</v>
      </c>
      <c r="CH25" s="63">
        <v>415.29</v>
      </c>
      <c r="CI25" s="63">
        <v>414.28</v>
      </c>
      <c r="CJ25" s="63">
        <v>413.27</v>
      </c>
      <c r="CK25" s="63">
        <v>412.27</v>
      </c>
      <c r="CL25" s="63">
        <v>411.26</v>
      </c>
      <c r="CM25" s="63">
        <v>410.26</v>
      </c>
      <c r="CN25" s="63">
        <v>409.26</v>
      </c>
      <c r="CO25" s="63">
        <v>408.25</v>
      </c>
      <c r="CP25" s="63">
        <v>407.25</v>
      </c>
      <c r="CQ25" s="63">
        <v>406.25</v>
      </c>
      <c r="CR25" s="63">
        <v>405.24</v>
      </c>
      <c r="CS25" s="63">
        <v>404.24</v>
      </c>
      <c r="CT25" s="63">
        <v>403.24</v>
      </c>
      <c r="CU25" s="63">
        <v>402.24</v>
      </c>
      <c r="CV25" s="63">
        <v>401.24</v>
      </c>
      <c r="CW25" s="63">
        <v>400.24</v>
      </c>
      <c r="CX25" s="63">
        <v>399.24</v>
      </c>
      <c r="CY25" s="63">
        <v>398.24</v>
      </c>
      <c r="CZ25" s="63">
        <v>397.25</v>
      </c>
      <c r="DA25" s="63">
        <v>396.25</v>
      </c>
      <c r="DB25" s="63">
        <v>395.25</v>
      </c>
      <c r="DC25" s="63">
        <v>394.26</v>
      </c>
      <c r="DD25" s="63">
        <v>393.26</v>
      </c>
      <c r="DE25" s="63">
        <v>392.26</v>
      </c>
      <c r="DF25" s="63">
        <v>391.27</v>
      </c>
      <c r="DG25" s="63">
        <v>390.27</v>
      </c>
      <c r="DH25" s="63">
        <v>389.28</v>
      </c>
      <c r="DI25" s="63">
        <v>388.29</v>
      </c>
      <c r="DJ25" s="63">
        <v>387.3</v>
      </c>
      <c r="DK25" s="63">
        <v>386.31</v>
      </c>
      <c r="DL25" s="63">
        <v>385.32</v>
      </c>
      <c r="DM25" s="63">
        <v>384.33</v>
      </c>
      <c r="DN25" s="63">
        <v>383.34</v>
      </c>
      <c r="DO25" s="63">
        <v>382.35</v>
      </c>
      <c r="DP25" s="63">
        <v>381.36</v>
      </c>
      <c r="DQ25" s="63">
        <v>380.37</v>
      </c>
      <c r="DR25" s="63">
        <v>379.38</v>
      </c>
      <c r="DS25" s="63">
        <v>378.39</v>
      </c>
      <c r="DT25" s="63">
        <v>377.41</v>
      </c>
      <c r="DU25" s="63">
        <v>376.43</v>
      </c>
      <c r="DV25" s="63">
        <v>375.44</v>
      </c>
      <c r="DW25" s="63">
        <v>374.46</v>
      </c>
      <c r="DX25" s="63">
        <v>373.48</v>
      </c>
      <c r="DY25" s="63">
        <v>372.5</v>
      </c>
      <c r="DZ25" s="63">
        <v>371.52</v>
      </c>
      <c r="EA25" s="63">
        <v>370.54</v>
      </c>
      <c r="EB25" s="63">
        <v>369.56</v>
      </c>
      <c r="EC25" s="63">
        <v>368.58</v>
      </c>
      <c r="ED25" s="63">
        <v>367.6</v>
      </c>
      <c r="EE25" s="63">
        <v>366.63</v>
      </c>
      <c r="EF25" s="63">
        <v>365.65</v>
      </c>
      <c r="EG25" s="63">
        <v>364.68</v>
      </c>
      <c r="EH25" s="63">
        <v>363.71</v>
      </c>
      <c r="EI25" s="63">
        <v>362.74</v>
      </c>
      <c r="EJ25" s="63">
        <v>361.77</v>
      </c>
      <c r="EK25" s="63">
        <v>360.8</v>
      </c>
      <c r="EL25" s="63">
        <v>359.84</v>
      </c>
      <c r="EM25" s="63">
        <v>358.87</v>
      </c>
      <c r="EN25" s="63">
        <v>357.9</v>
      </c>
      <c r="EO25" s="63">
        <v>356.93</v>
      </c>
      <c r="EP25" s="63">
        <v>355.97</v>
      </c>
      <c r="EQ25" s="63">
        <v>355</v>
      </c>
      <c r="ER25" s="63">
        <v>354.04</v>
      </c>
      <c r="ES25" s="63">
        <v>353.08</v>
      </c>
      <c r="ET25" s="63">
        <v>352.12</v>
      </c>
      <c r="EU25" s="63">
        <v>351.16</v>
      </c>
      <c r="EV25" s="63">
        <v>350.2</v>
      </c>
      <c r="EW25" s="63">
        <v>349.24</v>
      </c>
      <c r="EX25" s="63">
        <v>348.28</v>
      </c>
      <c r="EY25" s="63">
        <v>347.32</v>
      </c>
      <c r="EZ25" s="63">
        <v>346.37</v>
      </c>
      <c r="FA25" s="63">
        <v>345.41</v>
      </c>
      <c r="FB25" s="63">
        <v>344.45</v>
      </c>
      <c r="FC25" s="63">
        <v>343.5</v>
      </c>
      <c r="FD25" s="63">
        <v>342.54</v>
      </c>
      <c r="FE25" s="63">
        <v>341.59</v>
      </c>
      <c r="FF25" s="63">
        <v>340.64</v>
      </c>
      <c r="FG25" s="63">
        <v>339.69</v>
      </c>
      <c r="FH25" s="63">
        <v>338.73</v>
      </c>
      <c r="FI25" s="63">
        <v>337.78</v>
      </c>
      <c r="FJ25" s="63">
        <v>336.83</v>
      </c>
      <c r="FK25" s="63">
        <v>335.88</v>
      </c>
      <c r="FL25" s="63">
        <v>334.93</v>
      </c>
      <c r="FM25" s="63">
        <v>333.99</v>
      </c>
      <c r="FN25" s="63">
        <v>333.04</v>
      </c>
      <c r="FO25" s="63">
        <v>332.09</v>
      </c>
      <c r="FP25" s="63">
        <v>331.15</v>
      </c>
      <c r="FQ25" s="63">
        <v>330.2</v>
      </c>
      <c r="FR25" s="63">
        <v>329.26</v>
      </c>
      <c r="FS25" s="63">
        <v>328.31</v>
      </c>
      <c r="FT25" s="63">
        <v>327.37</v>
      </c>
      <c r="FU25" s="63">
        <v>326.43</v>
      </c>
      <c r="FV25" s="63">
        <v>325.49</v>
      </c>
      <c r="FW25" s="63">
        <v>324.54000000000002</v>
      </c>
      <c r="FX25" s="63">
        <v>323.60000000000002</v>
      </c>
      <c r="FY25" s="63">
        <v>322.67</v>
      </c>
      <c r="FZ25" s="63">
        <v>321.73</v>
      </c>
      <c r="GA25" s="63">
        <v>320.79000000000002</v>
      </c>
      <c r="GB25" s="63">
        <v>319.85000000000002</v>
      </c>
      <c r="GC25" s="63">
        <v>318.92</v>
      </c>
      <c r="GD25" s="63">
        <v>317.98</v>
      </c>
      <c r="GE25" s="63">
        <v>317.04000000000002</v>
      </c>
      <c r="GF25" s="63">
        <v>316.12</v>
      </c>
      <c r="GG25" s="63">
        <v>315.19</v>
      </c>
      <c r="GH25" s="63">
        <v>314.26</v>
      </c>
      <c r="GI25" s="63">
        <v>313.32</v>
      </c>
      <c r="GJ25" s="63">
        <v>312.39999999999998</v>
      </c>
      <c r="GK25" s="63">
        <v>311.47000000000003</v>
      </c>
      <c r="GL25" s="63">
        <v>310.54000000000002</v>
      </c>
      <c r="GM25" s="63">
        <v>309.62</v>
      </c>
      <c r="GN25" s="63">
        <v>308.69</v>
      </c>
      <c r="GO25" s="63">
        <v>307.76</v>
      </c>
      <c r="GP25" s="63">
        <v>306.85000000000002</v>
      </c>
      <c r="GQ25" s="63">
        <v>305.92</v>
      </c>
      <c r="GR25" s="63">
        <v>305</v>
      </c>
      <c r="GS25" s="63">
        <v>304.08999999999997</v>
      </c>
      <c r="GT25" s="63">
        <v>303.17</v>
      </c>
      <c r="GU25" s="63">
        <v>302.25</v>
      </c>
      <c r="GV25" s="63">
        <v>301.32</v>
      </c>
      <c r="GW25" s="63">
        <v>300.42</v>
      </c>
      <c r="GX25" s="63">
        <v>299.5</v>
      </c>
      <c r="GY25" s="63">
        <v>298.58999999999997</v>
      </c>
      <c r="GZ25" s="63">
        <v>297.68</v>
      </c>
      <c r="HA25" s="63">
        <v>296.76</v>
      </c>
      <c r="HB25" s="63">
        <v>295.85000000000002</v>
      </c>
      <c r="HC25" s="63">
        <v>294.95</v>
      </c>
      <c r="HD25" s="63">
        <v>294.04000000000002</v>
      </c>
      <c r="HE25" s="63">
        <v>293.14</v>
      </c>
      <c r="HF25" s="63">
        <v>292.23</v>
      </c>
      <c r="HG25" s="63">
        <v>291.32</v>
      </c>
      <c r="HH25" s="63">
        <v>290.43</v>
      </c>
      <c r="HI25" s="63">
        <v>289.52999999999997</v>
      </c>
      <c r="HJ25" s="63">
        <v>288.63</v>
      </c>
      <c r="HK25" s="63">
        <v>287.73</v>
      </c>
      <c r="HL25" s="63">
        <v>286.82</v>
      </c>
      <c r="HM25" s="63">
        <v>285.94</v>
      </c>
      <c r="HN25" s="63">
        <v>285.04000000000002</v>
      </c>
      <c r="HO25" s="63">
        <v>284.14999999999998</v>
      </c>
      <c r="HP25" s="63">
        <v>283.26</v>
      </c>
      <c r="HQ25" s="63">
        <v>282.37</v>
      </c>
      <c r="HR25" s="63">
        <v>281.48</v>
      </c>
      <c r="HS25" s="63">
        <v>280.58999999999997</v>
      </c>
      <c r="HT25" s="63">
        <v>279.7</v>
      </c>
      <c r="HU25" s="63">
        <v>278.81</v>
      </c>
      <c r="HV25" s="63">
        <v>277.93</v>
      </c>
      <c r="HW25" s="63">
        <v>277.04000000000002</v>
      </c>
      <c r="HX25" s="63">
        <v>276.16000000000003</v>
      </c>
      <c r="HY25" s="63">
        <v>275.27999999999997</v>
      </c>
      <c r="HZ25" s="63">
        <v>274.39999999999998</v>
      </c>
      <c r="IA25" s="63">
        <v>273.51</v>
      </c>
      <c r="IB25" s="63">
        <v>272.64</v>
      </c>
      <c r="IC25" s="63">
        <v>271.76</v>
      </c>
      <c r="ID25" s="63">
        <v>270.89</v>
      </c>
      <c r="IE25" s="63">
        <v>270.01</v>
      </c>
      <c r="IF25" s="63">
        <v>269.14</v>
      </c>
      <c r="IG25" s="63">
        <v>268.26</v>
      </c>
      <c r="IH25" s="63">
        <v>267.39</v>
      </c>
      <c r="II25" s="63">
        <v>266.51</v>
      </c>
      <c r="IJ25" s="63">
        <v>265.64999999999998</v>
      </c>
      <c r="IK25" s="63">
        <v>264.77999999999997</v>
      </c>
      <c r="IL25" s="63">
        <v>263.92</v>
      </c>
      <c r="IM25" s="63">
        <v>263.04000000000002</v>
      </c>
      <c r="IN25" s="63">
        <v>262.19</v>
      </c>
      <c r="IO25" s="63">
        <v>261.32</v>
      </c>
      <c r="IP25" s="63">
        <v>260.45999999999998</v>
      </c>
      <c r="IQ25" s="63">
        <v>259.60000000000002</v>
      </c>
      <c r="IR25" s="63">
        <v>258.74</v>
      </c>
      <c r="IS25" s="63">
        <v>257.88</v>
      </c>
      <c r="IT25" s="63">
        <v>257.02999999999997</v>
      </c>
      <c r="IU25" s="63">
        <v>256.17</v>
      </c>
      <c r="IV25" s="63">
        <v>255.32</v>
      </c>
      <c r="IW25" s="63">
        <v>254.46</v>
      </c>
      <c r="IX25" s="63">
        <v>253.61</v>
      </c>
      <c r="IY25" s="63">
        <v>252.76</v>
      </c>
      <c r="IZ25" s="63">
        <v>251.91</v>
      </c>
      <c r="JA25" s="63">
        <v>251.07</v>
      </c>
      <c r="JB25" s="63">
        <v>250.22</v>
      </c>
      <c r="JC25" s="63">
        <v>249.38</v>
      </c>
      <c r="JD25" s="63">
        <v>248.53</v>
      </c>
      <c r="JE25" s="63">
        <v>247.69</v>
      </c>
      <c r="JF25" s="63">
        <v>246.85</v>
      </c>
      <c r="JG25" s="63">
        <v>246.01</v>
      </c>
      <c r="JH25" s="63">
        <v>245.17</v>
      </c>
      <c r="JI25" s="63">
        <v>244.33</v>
      </c>
      <c r="JJ25" s="63">
        <v>243.49</v>
      </c>
      <c r="JK25" s="63">
        <v>242.65</v>
      </c>
      <c r="JL25" s="63">
        <v>241.82</v>
      </c>
      <c r="JM25" s="63">
        <v>240.99</v>
      </c>
      <c r="JN25" s="63">
        <v>240.15</v>
      </c>
      <c r="JO25" s="63">
        <v>239.32</v>
      </c>
      <c r="JP25" s="63">
        <v>238.49</v>
      </c>
      <c r="JQ25" s="63">
        <v>237.66</v>
      </c>
      <c r="JR25" s="63">
        <v>236.83</v>
      </c>
      <c r="JS25" s="63">
        <v>236</v>
      </c>
      <c r="JT25" s="63">
        <v>235.18</v>
      </c>
      <c r="JU25" s="63">
        <v>234.35</v>
      </c>
      <c r="JV25" s="63">
        <v>233.53</v>
      </c>
      <c r="JW25" s="63">
        <v>232.7</v>
      </c>
      <c r="JX25" s="63">
        <v>231.88</v>
      </c>
      <c r="JY25" s="63">
        <v>231.06</v>
      </c>
      <c r="JZ25" s="63">
        <v>230.24</v>
      </c>
      <c r="KA25" s="63">
        <v>229.42</v>
      </c>
      <c r="KB25" s="63">
        <v>228.6</v>
      </c>
      <c r="KC25" s="63">
        <v>227.79</v>
      </c>
      <c r="KD25" s="63">
        <v>226.97</v>
      </c>
      <c r="KE25" s="63">
        <v>226.16</v>
      </c>
      <c r="KF25" s="63">
        <v>225.34</v>
      </c>
      <c r="KG25" s="63">
        <v>224.53</v>
      </c>
      <c r="KH25" s="63">
        <v>223.72</v>
      </c>
      <c r="KI25" s="63">
        <v>222.91</v>
      </c>
      <c r="KJ25" s="63">
        <v>222.1</v>
      </c>
      <c r="KK25" s="63">
        <v>221.29</v>
      </c>
      <c r="KL25" s="63">
        <v>220.48</v>
      </c>
      <c r="KM25" s="63">
        <v>219.68</v>
      </c>
      <c r="KN25" s="63">
        <v>218.87</v>
      </c>
      <c r="KO25" s="63">
        <v>218.07</v>
      </c>
      <c r="KP25" s="63">
        <v>217.27</v>
      </c>
      <c r="KQ25" s="63">
        <v>216.47</v>
      </c>
      <c r="KR25" s="63">
        <v>215.37000000000018</v>
      </c>
      <c r="KS25" s="63">
        <v>214.62000000000018</v>
      </c>
      <c r="KT25" s="63">
        <v>213.87000000000018</v>
      </c>
      <c r="KU25" s="63">
        <v>213.12000000000018</v>
      </c>
      <c r="KV25" s="63">
        <v>212.37000000000018</v>
      </c>
      <c r="KW25" s="63">
        <v>211.62000000000018</v>
      </c>
      <c r="KX25" s="63">
        <v>210.87000000000018</v>
      </c>
      <c r="KY25" s="63">
        <v>210.12000000000018</v>
      </c>
      <c r="KZ25" s="63">
        <v>209.37000000000018</v>
      </c>
      <c r="LA25" s="63">
        <v>208.62000000000018</v>
      </c>
      <c r="LB25" s="63">
        <v>207.87000000000018</v>
      </c>
      <c r="LC25" s="63">
        <v>207.12000000000018</v>
      </c>
      <c r="LD25" s="63">
        <v>206.37000000000018</v>
      </c>
      <c r="LE25" s="63">
        <v>205.62000000000018</v>
      </c>
      <c r="LF25" s="63">
        <v>204.87000000000018</v>
      </c>
      <c r="LG25" s="63">
        <v>204.12000000000018</v>
      </c>
      <c r="LH25" s="63">
        <v>203.37000000000018</v>
      </c>
      <c r="LI25" s="63">
        <v>202.62000000000018</v>
      </c>
      <c r="LJ25" s="63">
        <v>201.87000000000018</v>
      </c>
      <c r="LK25" s="63">
        <v>201.12000000000018</v>
      </c>
      <c r="LL25" s="63">
        <v>200.37000000000018</v>
      </c>
      <c r="LM25" s="63">
        <v>199.62000000000018</v>
      </c>
      <c r="LN25" s="63">
        <v>198.87000000000018</v>
      </c>
      <c r="LO25" s="63">
        <v>198.12000000000018</v>
      </c>
      <c r="LP25" s="63">
        <v>197.37000000000018</v>
      </c>
      <c r="LQ25" s="63">
        <v>196.62000000000018</v>
      </c>
      <c r="LR25" s="63">
        <v>195.87000000000018</v>
      </c>
      <c r="LS25" s="63">
        <v>195.12000000000018</v>
      </c>
      <c r="LT25" s="63">
        <v>194.37000000000018</v>
      </c>
      <c r="LU25" s="63">
        <v>193.62000000000018</v>
      </c>
      <c r="LV25" s="63">
        <v>192.87000000000018</v>
      </c>
      <c r="LW25" s="63">
        <v>192.12000000000018</v>
      </c>
      <c r="LX25" s="63">
        <v>191.37000000000018</v>
      </c>
      <c r="LY25" s="63">
        <v>190.62000000000018</v>
      </c>
      <c r="LZ25" s="63">
        <v>189.87000000000018</v>
      </c>
      <c r="MA25" s="63">
        <v>189.12000000000018</v>
      </c>
      <c r="MB25" s="63">
        <v>188.37000000000018</v>
      </c>
      <c r="MC25" s="63">
        <v>187.62000000000018</v>
      </c>
      <c r="MD25" s="63">
        <v>186.87000000000018</v>
      </c>
      <c r="ME25" s="63">
        <v>186.12000000000018</v>
      </c>
      <c r="MF25" s="63">
        <v>185.37000000000018</v>
      </c>
      <c r="MG25" s="63">
        <v>184.62000000000018</v>
      </c>
      <c r="MH25" s="63">
        <v>183.87000000000018</v>
      </c>
      <c r="MI25" s="63">
        <v>183.12000000000018</v>
      </c>
      <c r="MJ25" s="63">
        <v>182.37000000000018</v>
      </c>
      <c r="MK25" s="63">
        <v>181.62000000000018</v>
      </c>
      <c r="ML25" s="63">
        <v>180.87000000000018</v>
      </c>
      <c r="MM25" s="63">
        <v>180.12000000000018</v>
      </c>
      <c r="MN25" s="63">
        <v>179.37000000000018</v>
      </c>
      <c r="MO25" s="63">
        <v>178.62000000000018</v>
      </c>
      <c r="MP25" s="63">
        <v>177.87000000000018</v>
      </c>
      <c r="MQ25" s="63">
        <v>177.12000000000018</v>
      </c>
      <c r="MR25" s="63">
        <v>176.37000000000018</v>
      </c>
      <c r="MS25" s="63">
        <v>175.62000000000018</v>
      </c>
      <c r="MT25" s="63">
        <v>174.87000000000018</v>
      </c>
      <c r="MU25" s="63">
        <v>174.12000000000018</v>
      </c>
      <c r="MV25" s="63">
        <v>173.37000000000018</v>
      </c>
      <c r="MW25" s="63">
        <v>172.62000000000018</v>
      </c>
      <c r="MX25" s="63">
        <v>171.87000000000018</v>
      </c>
      <c r="MY25" s="63">
        <v>171.12000000000018</v>
      </c>
    </row>
    <row r="26" spans="1:363" ht="15.75" x14ac:dyDescent="0.25">
      <c r="A26" s="60" t="s">
        <v>7</v>
      </c>
      <c r="B26" s="65">
        <v>2036</v>
      </c>
      <c r="C26" s="63">
        <v>500.28</v>
      </c>
      <c r="D26" s="63">
        <v>499.26</v>
      </c>
      <c r="E26" s="63">
        <v>498.23</v>
      </c>
      <c r="F26" s="63">
        <v>497.21</v>
      </c>
      <c r="G26" s="63">
        <v>496.19</v>
      </c>
      <c r="H26" s="63">
        <v>495.17</v>
      </c>
      <c r="I26" s="63">
        <v>494.15</v>
      </c>
      <c r="J26" s="63">
        <v>493.12</v>
      </c>
      <c r="K26" s="63">
        <v>492.1</v>
      </c>
      <c r="L26" s="63">
        <v>491.08</v>
      </c>
      <c r="M26" s="63">
        <v>490.06</v>
      </c>
      <c r="N26" s="63">
        <v>489.04</v>
      </c>
      <c r="O26" s="63">
        <v>488.02</v>
      </c>
      <c r="P26" s="63">
        <v>486.99</v>
      </c>
      <c r="Q26" s="63">
        <v>485.97</v>
      </c>
      <c r="R26" s="63">
        <v>484.95</v>
      </c>
      <c r="S26" s="63">
        <v>483.93</v>
      </c>
      <c r="T26" s="63">
        <v>482.91</v>
      </c>
      <c r="U26" s="63">
        <v>481.89</v>
      </c>
      <c r="V26" s="63">
        <v>480.87</v>
      </c>
      <c r="W26" s="63">
        <v>479.85</v>
      </c>
      <c r="X26" s="63">
        <v>478.83</v>
      </c>
      <c r="Y26" s="63">
        <v>477.8</v>
      </c>
      <c r="Z26" s="63">
        <v>476.78</v>
      </c>
      <c r="AA26" s="63">
        <v>475.76</v>
      </c>
      <c r="AB26" s="63">
        <v>474.74</v>
      </c>
      <c r="AC26" s="63">
        <v>473.72</v>
      </c>
      <c r="AD26" s="63">
        <v>472.7</v>
      </c>
      <c r="AE26" s="63">
        <v>471.68</v>
      </c>
      <c r="AF26" s="63">
        <v>470.66</v>
      </c>
      <c r="AG26" s="63">
        <v>469.64</v>
      </c>
      <c r="AH26" s="63">
        <v>468.62</v>
      </c>
      <c r="AI26" s="63">
        <v>467.6</v>
      </c>
      <c r="AJ26" s="63">
        <v>466.58</v>
      </c>
      <c r="AK26" s="63">
        <v>465.56</v>
      </c>
      <c r="AL26" s="63">
        <v>464.54</v>
      </c>
      <c r="AM26" s="63">
        <v>463.52</v>
      </c>
      <c r="AN26" s="63">
        <v>462.5</v>
      </c>
      <c r="AO26" s="63">
        <v>461.48</v>
      </c>
      <c r="AP26" s="63">
        <v>460.46</v>
      </c>
      <c r="AQ26" s="63">
        <v>459.45</v>
      </c>
      <c r="AR26" s="63">
        <v>458.43</v>
      </c>
      <c r="AS26" s="63">
        <v>457.41</v>
      </c>
      <c r="AT26" s="63">
        <v>456.39</v>
      </c>
      <c r="AU26" s="63">
        <v>455.37</v>
      </c>
      <c r="AV26" s="63">
        <v>454.35</v>
      </c>
      <c r="AW26" s="63">
        <v>453.34</v>
      </c>
      <c r="AX26" s="63">
        <v>452.32</v>
      </c>
      <c r="AY26" s="63">
        <v>451.3</v>
      </c>
      <c r="AZ26" s="63">
        <v>450.28</v>
      </c>
      <c r="BA26" s="63">
        <v>449.27</v>
      </c>
      <c r="BB26" s="63">
        <v>448.25</v>
      </c>
      <c r="BC26" s="63">
        <v>447.23</v>
      </c>
      <c r="BD26" s="63">
        <v>446.22</v>
      </c>
      <c r="BE26" s="63">
        <v>445.2</v>
      </c>
      <c r="BF26" s="63">
        <v>444.18</v>
      </c>
      <c r="BG26" s="63">
        <v>443.17</v>
      </c>
      <c r="BH26" s="63">
        <v>442.15</v>
      </c>
      <c r="BI26" s="63">
        <v>441.13</v>
      </c>
      <c r="BJ26" s="63">
        <v>440.12</v>
      </c>
      <c r="BK26" s="63">
        <v>439.1</v>
      </c>
      <c r="BL26" s="63">
        <v>438.09</v>
      </c>
      <c r="BM26" s="63">
        <v>437.07</v>
      </c>
      <c r="BN26" s="63">
        <v>436.06</v>
      </c>
      <c r="BO26" s="63">
        <v>435.04</v>
      </c>
      <c r="BP26" s="63">
        <v>434.03</v>
      </c>
      <c r="BQ26" s="63">
        <v>433.02</v>
      </c>
      <c r="BR26" s="63">
        <v>432</v>
      </c>
      <c r="BS26" s="63">
        <v>430.99</v>
      </c>
      <c r="BT26" s="63">
        <v>429.98</v>
      </c>
      <c r="BU26" s="63">
        <v>428.96</v>
      </c>
      <c r="BV26" s="63">
        <v>427.95</v>
      </c>
      <c r="BW26" s="63">
        <v>426.94</v>
      </c>
      <c r="BX26" s="63">
        <v>425.93</v>
      </c>
      <c r="BY26" s="63">
        <v>424.92</v>
      </c>
      <c r="BZ26" s="63">
        <v>423.91</v>
      </c>
      <c r="CA26" s="63">
        <v>422.9</v>
      </c>
      <c r="CB26" s="63">
        <v>421.89</v>
      </c>
      <c r="CC26" s="63">
        <v>420.88</v>
      </c>
      <c r="CD26" s="63">
        <v>419.87</v>
      </c>
      <c r="CE26" s="63">
        <v>418.86</v>
      </c>
      <c r="CF26" s="63">
        <v>417.85</v>
      </c>
      <c r="CG26" s="63">
        <v>416.84</v>
      </c>
      <c r="CH26" s="63">
        <v>415.84</v>
      </c>
      <c r="CI26" s="63">
        <v>414.83</v>
      </c>
      <c r="CJ26" s="63">
        <v>413.82</v>
      </c>
      <c r="CK26" s="63">
        <v>412.82</v>
      </c>
      <c r="CL26" s="63">
        <v>411.81</v>
      </c>
      <c r="CM26" s="63">
        <v>410.81</v>
      </c>
      <c r="CN26" s="63">
        <v>409.81</v>
      </c>
      <c r="CO26" s="63">
        <v>408.8</v>
      </c>
      <c r="CP26" s="63">
        <v>407.8</v>
      </c>
      <c r="CQ26" s="63">
        <v>406.79</v>
      </c>
      <c r="CR26" s="63">
        <v>405.79</v>
      </c>
      <c r="CS26" s="63">
        <v>404.79</v>
      </c>
      <c r="CT26" s="63">
        <v>403.78</v>
      </c>
      <c r="CU26" s="63">
        <v>402.78</v>
      </c>
      <c r="CV26" s="63">
        <v>401.78</v>
      </c>
      <c r="CW26" s="63">
        <v>400.78</v>
      </c>
      <c r="CX26" s="63">
        <v>399.79</v>
      </c>
      <c r="CY26" s="63">
        <v>398.79</v>
      </c>
      <c r="CZ26" s="63">
        <v>397.79</v>
      </c>
      <c r="DA26" s="63">
        <v>396.79</v>
      </c>
      <c r="DB26" s="63">
        <v>395.79</v>
      </c>
      <c r="DC26" s="63">
        <v>394.8</v>
      </c>
      <c r="DD26" s="63">
        <v>393.8</v>
      </c>
      <c r="DE26" s="63">
        <v>392.8</v>
      </c>
      <c r="DF26" s="63">
        <v>391.81</v>
      </c>
      <c r="DG26" s="63">
        <v>390.81</v>
      </c>
      <c r="DH26" s="63">
        <v>389.82</v>
      </c>
      <c r="DI26" s="63">
        <v>388.83</v>
      </c>
      <c r="DJ26" s="63">
        <v>387.84</v>
      </c>
      <c r="DK26" s="63">
        <v>386.85</v>
      </c>
      <c r="DL26" s="63">
        <v>385.85</v>
      </c>
      <c r="DM26" s="63">
        <v>384.86</v>
      </c>
      <c r="DN26" s="63">
        <v>383.87</v>
      </c>
      <c r="DO26" s="63">
        <v>382.88</v>
      </c>
      <c r="DP26" s="63">
        <v>381.89</v>
      </c>
      <c r="DQ26" s="63">
        <v>380.9</v>
      </c>
      <c r="DR26" s="63">
        <v>379.92</v>
      </c>
      <c r="DS26" s="63">
        <v>378.93</v>
      </c>
      <c r="DT26" s="63">
        <v>377.94</v>
      </c>
      <c r="DU26" s="63">
        <v>376.96</v>
      </c>
      <c r="DV26" s="63">
        <v>375.98</v>
      </c>
      <c r="DW26" s="63">
        <v>375</v>
      </c>
      <c r="DX26" s="63">
        <v>374.02</v>
      </c>
      <c r="DY26" s="63">
        <v>373.03</v>
      </c>
      <c r="DZ26" s="63">
        <v>372.05</v>
      </c>
      <c r="EA26" s="63">
        <v>371.07</v>
      </c>
      <c r="EB26" s="63">
        <v>370.09</v>
      </c>
      <c r="EC26" s="63">
        <v>369.11</v>
      </c>
      <c r="ED26" s="63">
        <v>368.14</v>
      </c>
      <c r="EE26" s="63">
        <v>367.16</v>
      </c>
      <c r="EF26" s="63">
        <v>366.19</v>
      </c>
      <c r="EG26" s="63">
        <v>365.21</v>
      </c>
      <c r="EH26" s="63">
        <v>364.24</v>
      </c>
      <c r="EI26" s="63">
        <v>363.27</v>
      </c>
      <c r="EJ26" s="63">
        <v>362.3</v>
      </c>
      <c r="EK26" s="63">
        <v>361.33</v>
      </c>
      <c r="EL26" s="63">
        <v>360.37</v>
      </c>
      <c r="EM26" s="63">
        <v>359.4</v>
      </c>
      <c r="EN26" s="63">
        <v>358.43</v>
      </c>
      <c r="EO26" s="63">
        <v>357.46</v>
      </c>
      <c r="EP26" s="63">
        <v>356.5</v>
      </c>
      <c r="EQ26" s="63">
        <v>355.53</v>
      </c>
      <c r="ER26" s="63">
        <v>354.57</v>
      </c>
      <c r="ES26" s="63">
        <v>353.61</v>
      </c>
      <c r="ET26" s="63">
        <v>352.65</v>
      </c>
      <c r="EU26" s="63">
        <v>351.69</v>
      </c>
      <c r="EV26" s="63">
        <v>350.73</v>
      </c>
      <c r="EW26" s="63">
        <v>349.77</v>
      </c>
      <c r="EX26" s="63">
        <v>348.81</v>
      </c>
      <c r="EY26" s="63">
        <v>347.85</v>
      </c>
      <c r="EZ26" s="63">
        <v>346.89</v>
      </c>
      <c r="FA26" s="63">
        <v>345.94</v>
      </c>
      <c r="FB26" s="63">
        <v>344.98</v>
      </c>
      <c r="FC26" s="63">
        <v>344.02</v>
      </c>
      <c r="FD26" s="63">
        <v>343.07</v>
      </c>
      <c r="FE26" s="63">
        <v>342.12</v>
      </c>
      <c r="FF26" s="63">
        <v>341.16</v>
      </c>
      <c r="FG26" s="63">
        <v>340.21</v>
      </c>
      <c r="FH26" s="63">
        <v>339.26</v>
      </c>
      <c r="FI26" s="63">
        <v>338.31</v>
      </c>
      <c r="FJ26" s="63">
        <v>337.36</v>
      </c>
      <c r="FK26" s="63">
        <v>336.41</v>
      </c>
      <c r="FL26" s="63">
        <v>335.46</v>
      </c>
      <c r="FM26" s="63">
        <v>334.51</v>
      </c>
      <c r="FN26" s="63">
        <v>333.56</v>
      </c>
      <c r="FO26" s="63">
        <v>332.61</v>
      </c>
      <c r="FP26" s="63">
        <v>331.67</v>
      </c>
      <c r="FQ26" s="63">
        <v>330.72</v>
      </c>
      <c r="FR26" s="63">
        <v>329.78</v>
      </c>
      <c r="FS26" s="63">
        <v>328.83</v>
      </c>
      <c r="FT26" s="63">
        <v>327.89</v>
      </c>
      <c r="FU26" s="63">
        <v>326.95</v>
      </c>
      <c r="FV26" s="63">
        <v>326.01</v>
      </c>
      <c r="FW26" s="63">
        <v>325.07</v>
      </c>
      <c r="FX26" s="63">
        <v>324.13</v>
      </c>
      <c r="FY26" s="63">
        <v>323.19</v>
      </c>
      <c r="FZ26" s="63">
        <v>322.25</v>
      </c>
      <c r="GA26" s="63">
        <v>321.31</v>
      </c>
      <c r="GB26" s="63">
        <v>320.37</v>
      </c>
      <c r="GC26" s="63">
        <v>319.44</v>
      </c>
      <c r="GD26" s="63">
        <v>318.5</v>
      </c>
      <c r="GE26" s="63">
        <v>317.57</v>
      </c>
      <c r="GF26" s="63">
        <v>316.64</v>
      </c>
      <c r="GG26" s="63">
        <v>315.7</v>
      </c>
      <c r="GH26" s="63">
        <v>314.76</v>
      </c>
      <c r="GI26" s="63">
        <v>313.83999999999997</v>
      </c>
      <c r="GJ26" s="63">
        <v>312.91000000000003</v>
      </c>
      <c r="GK26" s="63">
        <v>311.99</v>
      </c>
      <c r="GL26" s="63">
        <v>311.06</v>
      </c>
      <c r="GM26" s="63">
        <v>310.13</v>
      </c>
      <c r="GN26" s="63">
        <v>309.20999999999998</v>
      </c>
      <c r="GO26" s="63">
        <v>308.27999999999997</v>
      </c>
      <c r="GP26" s="63">
        <v>307.35000000000002</v>
      </c>
      <c r="GQ26" s="63">
        <v>306.44</v>
      </c>
      <c r="GR26" s="63">
        <v>305.51</v>
      </c>
      <c r="GS26" s="63">
        <v>304.60000000000002</v>
      </c>
      <c r="GT26" s="63">
        <v>303.68</v>
      </c>
      <c r="GU26" s="63">
        <v>302.76</v>
      </c>
      <c r="GV26" s="63">
        <v>301.85000000000002</v>
      </c>
      <c r="GW26" s="63">
        <v>300.93</v>
      </c>
      <c r="GX26" s="63">
        <v>300.01</v>
      </c>
      <c r="GY26" s="63">
        <v>299.10000000000002</v>
      </c>
      <c r="GZ26" s="63">
        <v>298.19</v>
      </c>
      <c r="HA26" s="63">
        <v>297.27999999999997</v>
      </c>
      <c r="HB26" s="63">
        <v>296.37</v>
      </c>
      <c r="HC26" s="63">
        <v>295.45999999999998</v>
      </c>
      <c r="HD26" s="63">
        <v>294.56</v>
      </c>
      <c r="HE26" s="63">
        <v>293.64999999999998</v>
      </c>
      <c r="HF26" s="63">
        <v>292.74</v>
      </c>
      <c r="HG26" s="63">
        <v>291.83999999999997</v>
      </c>
      <c r="HH26" s="63">
        <v>290.94</v>
      </c>
      <c r="HI26" s="63">
        <v>290.04000000000002</v>
      </c>
      <c r="HJ26" s="63">
        <v>289.13</v>
      </c>
      <c r="HK26" s="63">
        <v>288.24</v>
      </c>
      <c r="HL26" s="63">
        <v>287.33999999999997</v>
      </c>
      <c r="HM26" s="63">
        <v>286.44</v>
      </c>
      <c r="HN26" s="63">
        <v>285.54000000000002</v>
      </c>
      <c r="HO26" s="63">
        <v>284.64999999999998</v>
      </c>
      <c r="HP26" s="63">
        <v>283.76</v>
      </c>
      <c r="HQ26" s="63">
        <v>282.87</v>
      </c>
      <c r="HR26" s="63">
        <v>281.98</v>
      </c>
      <c r="HS26" s="63">
        <v>281.08999999999997</v>
      </c>
      <c r="HT26" s="63">
        <v>280.2</v>
      </c>
      <c r="HU26" s="63">
        <v>279.32</v>
      </c>
      <c r="HV26" s="63">
        <v>278.43</v>
      </c>
      <c r="HW26" s="63">
        <v>277.54000000000002</v>
      </c>
      <c r="HX26" s="63">
        <v>276.66000000000003</v>
      </c>
      <c r="HY26" s="63">
        <v>275.77999999999997</v>
      </c>
      <c r="HZ26" s="63">
        <v>274.89999999999998</v>
      </c>
      <c r="IA26" s="63">
        <v>274.01</v>
      </c>
      <c r="IB26" s="63">
        <v>273.14</v>
      </c>
      <c r="IC26" s="63">
        <v>272.26</v>
      </c>
      <c r="ID26" s="63">
        <v>271.39</v>
      </c>
      <c r="IE26" s="63">
        <v>270.51</v>
      </c>
      <c r="IF26" s="63">
        <v>269.64</v>
      </c>
      <c r="IG26" s="63">
        <v>268.76</v>
      </c>
      <c r="IH26" s="63">
        <v>267.89</v>
      </c>
      <c r="II26" s="63">
        <v>267.01</v>
      </c>
      <c r="IJ26" s="63">
        <v>266.14999999999998</v>
      </c>
      <c r="IK26" s="63">
        <v>265.27999999999997</v>
      </c>
      <c r="IL26" s="63">
        <v>264.41000000000003</v>
      </c>
      <c r="IM26" s="63">
        <v>263.54000000000002</v>
      </c>
      <c r="IN26" s="63">
        <v>262.68</v>
      </c>
      <c r="IO26" s="63">
        <v>261.82</v>
      </c>
      <c r="IP26" s="63">
        <v>260.95999999999998</v>
      </c>
      <c r="IQ26" s="63">
        <v>260.08999999999997</v>
      </c>
      <c r="IR26" s="63">
        <v>259.23</v>
      </c>
      <c r="IS26" s="63">
        <v>258.38</v>
      </c>
      <c r="IT26" s="63">
        <v>257.51</v>
      </c>
      <c r="IU26" s="63">
        <v>256.66000000000003</v>
      </c>
      <c r="IV26" s="63">
        <v>255.81</v>
      </c>
      <c r="IW26" s="63">
        <v>254.95</v>
      </c>
      <c r="IX26" s="63">
        <v>254.1</v>
      </c>
      <c r="IY26" s="63">
        <v>253.25</v>
      </c>
      <c r="IZ26" s="63">
        <v>252.4</v>
      </c>
      <c r="JA26" s="63">
        <v>251.56</v>
      </c>
      <c r="JB26" s="63">
        <v>250.71</v>
      </c>
      <c r="JC26" s="63">
        <v>249.86</v>
      </c>
      <c r="JD26" s="63">
        <v>249.02</v>
      </c>
      <c r="JE26" s="63">
        <v>248.18</v>
      </c>
      <c r="JF26" s="63">
        <v>247.33</v>
      </c>
      <c r="JG26" s="63">
        <v>246.49</v>
      </c>
      <c r="JH26" s="63">
        <v>245.65</v>
      </c>
      <c r="JI26" s="63">
        <v>244.81</v>
      </c>
      <c r="JJ26" s="63">
        <v>243.98</v>
      </c>
      <c r="JK26" s="63">
        <v>243.14</v>
      </c>
      <c r="JL26" s="63">
        <v>242.3</v>
      </c>
      <c r="JM26" s="63">
        <v>241.47</v>
      </c>
      <c r="JN26" s="63">
        <v>240.63</v>
      </c>
      <c r="JO26" s="63">
        <v>239.8</v>
      </c>
      <c r="JP26" s="63">
        <v>238.97</v>
      </c>
      <c r="JQ26" s="63">
        <v>238.14</v>
      </c>
      <c r="JR26" s="63">
        <v>237.31</v>
      </c>
      <c r="JS26" s="63">
        <v>236.48</v>
      </c>
      <c r="JT26" s="63">
        <v>235.65</v>
      </c>
      <c r="JU26" s="63">
        <v>234.83</v>
      </c>
      <c r="JV26" s="63">
        <v>234</v>
      </c>
      <c r="JW26" s="63">
        <v>233.18</v>
      </c>
      <c r="JX26" s="63">
        <v>232.36</v>
      </c>
      <c r="JY26" s="63">
        <v>231.54</v>
      </c>
      <c r="JZ26" s="63">
        <v>230.72</v>
      </c>
      <c r="KA26" s="63">
        <v>229.9</v>
      </c>
      <c r="KB26" s="63">
        <v>229.08</v>
      </c>
      <c r="KC26" s="63">
        <v>228.26</v>
      </c>
      <c r="KD26" s="63">
        <v>227.44</v>
      </c>
      <c r="KE26" s="63">
        <v>226.63</v>
      </c>
      <c r="KF26" s="63">
        <v>225.81</v>
      </c>
      <c r="KG26" s="63">
        <v>225</v>
      </c>
      <c r="KH26" s="63">
        <v>224.19</v>
      </c>
      <c r="KI26" s="63">
        <v>223.38</v>
      </c>
      <c r="KJ26" s="63">
        <v>222.57</v>
      </c>
      <c r="KK26" s="63">
        <v>221.76</v>
      </c>
      <c r="KL26" s="63">
        <v>220.95</v>
      </c>
      <c r="KM26" s="63">
        <v>220.15</v>
      </c>
      <c r="KN26" s="63">
        <v>219.34</v>
      </c>
      <c r="KO26" s="63">
        <v>218.54</v>
      </c>
      <c r="KP26" s="63">
        <v>217.74</v>
      </c>
      <c r="KQ26" s="63">
        <v>216.94</v>
      </c>
      <c r="KR26" s="63">
        <v>215.83000000000018</v>
      </c>
      <c r="KS26" s="63">
        <v>215.08000000000018</v>
      </c>
      <c r="KT26" s="63">
        <v>214.33000000000018</v>
      </c>
      <c r="KU26" s="63">
        <v>213.58000000000018</v>
      </c>
      <c r="KV26" s="63">
        <v>212.83000000000018</v>
      </c>
      <c r="KW26" s="63">
        <v>212.08000000000018</v>
      </c>
      <c r="KX26" s="63">
        <v>211.33000000000018</v>
      </c>
      <c r="KY26" s="63">
        <v>210.58000000000018</v>
      </c>
      <c r="KZ26" s="63">
        <v>209.83000000000018</v>
      </c>
      <c r="LA26" s="63">
        <v>209.08000000000018</v>
      </c>
      <c r="LB26" s="63">
        <v>208.33000000000018</v>
      </c>
      <c r="LC26" s="63">
        <v>207.58000000000018</v>
      </c>
      <c r="LD26" s="63">
        <v>206.83000000000018</v>
      </c>
      <c r="LE26" s="63">
        <v>206.08000000000018</v>
      </c>
      <c r="LF26" s="63">
        <v>205.33000000000018</v>
      </c>
      <c r="LG26" s="63">
        <v>204.58000000000018</v>
      </c>
      <c r="LH26" s="63">
        <v>203.83000000000018</v>
      </c>
      <c r="LI26" s="63">
        <v>203.08000000000018</v>
      </c>
      <c r="LJ26" s="63">
        <v>202.33000000000018</v>
      </c>
      <c r="LK26" s="63">
        <v>201.58000000000018</v>
      </c>
      <c r="LL26" s="63">
        <v>200.83000000000018</v>
      </c>
      <c r="LM26" s="63">
        <v>200.08000000000018</v>
      </c>
      <c r="LN26" s="63">
        <v>199.33000000000018</v>
      </c>
      <c r="LO26" s="63">
        <v>198.58000000000018</v>
      </c>
      <c r="LP26" s="63">
        <v>197.83000000000018</v>
      </c>
      <c r="LQ26" s="63">
        <v>197.08000000000018</v>
      </c>
      <c r="LR26" s="63">
        <v>196.33000000000018</v>
      </c>
      <c r="LS26" s="63">
        <v>195.58000000000018</v>
      </c>
      <c r="LT26" s="63">
        <v>194.83000000000018</v>
      </c>
      <c r="LU26" s="63">
        <v>194.08000000000018</v>
      </c>
      <c r="LV26" s="63">
        <v>193.33000000000018</v>
      </c>
      <c r="LW26" s="63">
        <v>192.58000000000018</v>
      </c>
      <c r="LX26" s="63">
        <v>191.83000000000018</v>
      </c>
      <c r="LY26" s="63">
        <v>191.08000000000018</v>
      </c>
      <c r="LZ26" s="63">
        <v>190.33000000000018</v>
      </c>
      <c r="MA26" s="63">
        <v>189.58000000000018</v>
      </c>
      <c r="MB26" s="63">
        <v>188.83000000000018</v>
      </c>
      <c r="MC26" s="63">
        <v>188.08000000000018</v>
      </c>
      <c r="MD26" s="63">
        <v>187.33000000000018</v>
      </c>
      <c r="ME26" s="63">
        <v>186.58000000000018</v>
      </c>
      <c r="MF26" s="63">
        <v>185.83000000000018</v>
      </c>
      <c r="MG26" s="63">
        <v>185.08000000000018</v>
      </c>
      <c r="MH26" s="63">
        <v>184.33000000000018</v>
      </c>
      <c r="MI26" s="63">
        <v>183.58000000000018</v>
      </c>
      <c r="MJ26" s="63">
        <v>182.83000000000018</v>
      </c>
      <c r="MK26" s="63">
        <v>182.08000000000018</v>
      </c>
      <c r="ML26" s="63">
        <v>181.33000000000018</v>
      </c>
      <c r="MM26" s="63">
        <v>180.58000000000018</v>
      </c>
      <c r="MN26" s="63">
        <v>179.83000000000018</v>
      </c>
      <c r="MO26" s="63">
        <v>179.08000000000018</v>
      </c>
      <c r="MP26" s="63">
        <v>178.33000000000018</v>
      </c>
      <c r="MQ26" s="63">
        <v>177.58000000000018</v>
      </c>
      <c r="MR26" s="63">
        <v>176.83000000000018</v>
      </c>
      <c r="MS26" s="63">
        <v>176.08000000000018</v>
      </c>
      <c r="MT26" s="63">
        <v>175.33000000000018</v>
      </c>
      <c r="MU26" s="63">
        <v>174.58000000000018</v>
      </c>
      <c r="MV26" s="63">
        <v>173.83000000000018</v>
      </c>
      <c r="MW26" s="63">
        <v>173.08000000000018</v>
      </c>
      <c r="MX26" s="63">
        <v>172.33000000000018</v>
      </c>
      <c r="MY26" s="63">
        <v>171.58000000000018</v>
      </c>
    </row>
    <row r="27" spans="1:363" ht="15.75" x14ac:dyDescent="0.25">
      <c r="A27" s="60" t="s">
        <v>7</v>
      </c>
      <c r="B27" s="65">
        <v>2037</v>
      </c>
      <c r="C27" s="63">
        <v>500.85</v>
      </c>
      <c r="D27" s="63">
        <v>499.83</v>
      </c>
      <c r="E27" s="63">
        <v>498.81</v>
      </c>
      <c r="F27" s="63">
        <v>497.79</v>
      </c>
      <c r="G27" s="63">
        <v>496.77</v>
      </c>
      <c r="H27" s="63">
        <v>495.74</v>
      </c>
      <c r="I27" s="63">
        <v>494.72</v>
      </c>
      <c r="J27" s="63">
        <v>493.7</v>
      </c>
      <c r="K27" s="63">
        <v>492.68</v>
      </c>
      <c r="L27" s="63">
        <v>491.65</v>
      </c>
      <c r="M27" s="63">
        <v>490.63</v>
      </c>
      <c r="N27" s="63">
        <v>489.61</v>
      </c>
      <c r="O27" s="63">
        <v>488.59</v>
      </c>
      <c r="P27" s="63">
        <v>487.57</v>
      </c>
      <c r="Q27" s="63">
        <v>486.55</v>
      </c>
      <c r="R27" s="63">
        <v>485.52</v>
      </c>
      <c r="S27" s="63">
        <v>484.5</v>
      </c>
      <c r="T27" s="63">
        <v>483.48</v>
      </c>
      <c r="U27" s="63">
        <v>482.46</v>
      </c>
      <c r="V27" s="63">
        <v>481.44</v>
      </c>
      <c r="W27" s="63">
        <v>480.42</v>
      </c>
      <c r="X27" s="63">
        <v>479.4</v>
      </c>
      <c r="Y27" s="63">
        <v>478.38</v>
      </c>
      <c r="Z27" s="63">
        <v>477.35</v>
      </c>
      <c r="AA27" s="63">
        <v>476.33</v>
      </c>
      <c r="AB27" s="63">
        <v>475.31</v>
      </c>
      <c r="AC27" s="63">
        <v>474.29</v>
      </c>
      <c r="AD27" s="63">
        <v>473.27</v>
      </c>
      <c r="AE27" s="63">
        <v>472.25</v>
      </c>
      <c r="AF27" s="63">
        <v>471.23</v>
      </c>
      <c r="AG27" s="63">
        <v>470.21</v>
      </c>
      <c r="AH27" s="63">
        <v>469.19</v>
      </c>
      <c r="AI27" s="63">
        <v>468.17</v>
      </c>
      <c r="AJ27" s="63">
        <v>467.15</v>
      </c>
      <c r="AK27" s="63">
        <v>466.13</v>
      </c>
      <c r="AL27" s="63">
        <v>465.11</v>
      </c>
      <c r="AM27" s="63">
        <v>464.09</v>
      </c>
      <c r="AN27" s="63">
        <v>463.07</v>
      </c>
      <c r="AO27" s="63">
        <v>462.05</v>
      </c>
      <c r="AP27" s="63">
        <v>461.03</v>
      </c>
      <c r="AQ27" s="63">
        <v>460.01</v>
      </c>
      <c r="AR27" s="63">
        <v>458.99</v>
      </c>
      <c r="AS27" s="63">
        <v>457.97</v>
      </c>
      <c r="AT27" s="63">
        <v>456.95</v>
      </c>
      <c r="AU27" s="63">
        <v>455.94</v>
      </c>
      <c r="AV27" s="63">
        <v>454.92</v>
      </c>
      <c r="AW27" s="63">
        <v>453.9</v>
      </c>
      <c r="AX27" s="63">
        <v>452.88</v>
      </c>
      <c r="AY27" s="63">
        <v>451.86</v>
      </c>
      <c r="AZ27" s="63">
        <v>450.84</v>
      </c>
      <c r="BA27" s="63">
        <v>449.83</v>
      </c>
      <c r="BB27" s="63">
        <v>448.81</v>
      </c>
      <c r="BC27" s="63">
        <v>447.79</v>
      </c>
      <c r="BD27" s="63">
        <v>446.78</v>
      </c>
      <c r="BE27" s="63">
        <v>445.76</v>
      </c>
      <c r="BF27" s="63">
        <v>444.74</v>
      </c>
      <c r="BG27" s="63">
        <v>443.73</v>
      </c>
      <c r="BH27" s="63">
        <v>442.71</v>
      </c>
      <c r="BI27" s="63">
        <v>441.69</v>
      </c>
      <c r="BJ27" s="63">
        <v>440.68</v>
      </c>
      <c r="BK27" s="63">
        <v>439.66</v>
      </c>
      <c r="BL27" s="63">
        <v>438.64</v>
      </c>
      <c r="BM27" s="63">
        <v>437.63</v>
      </c>
      <c r="BN27" s="63">
        <v>436.62</v>
      </c>
      <c r="BO27" s="63">
        <v>435.6</v>
      </c>
      <c r="BP27" s="63">
        <v>434.59</v>
      </c>
      <c r="BQ27" s="63">
        <v>433.57</v>
      </c>
      <c r="BR27" s="63">
        <v>432.56</v>
      </c>
      <c r="BS27" s="63">
        <v>431.55</v>
      </c>
      <c r="BT27" s="63">
        <v>430.53</v>
      </c>
      <c r="BU27" s="63">
        <v>429.52</v>
      </c>
      <c r="BV27" s="63">
        <v>428.51</v>
      </c>
      <c r="BW27" s="63">
        <v>427.49</v>
      </c>
      <c r="BX27" s="63">
        <v>426.48</v>
      </c>
      <c r="BY27" s="63">
        <v>425.47</v>
      </c>
      <c r="BZ27" s="63">
        <v>424.46</v>
      </c>
      <c r="CA27" s="63">
        <v>423.45</v>
      </c>
      <c r="CB27" s="63">
        <v>422.44</v>
      </c>
      <c r="CC27" s="63">
        <v>421.43</v>
      </c>
      <c r="CD27" s="63">
        <v>420.42</v>
      </c>
      <c r="CE27" s="63">
        <v>419.41</v>
      </c>
      <c r="CF27" s="63">
        <v>418.4</v>
      </c>
      <c r="CG27" s="63">
        <v>417.39</v>
      </c>
      <c r="CH27" s="63">
        <v>416.38</v>
      </c>
      <c r="CI27" s="63">
        <v>415.38</v>
      </c>
      <c r="CJ27" s="63">
        <v>414.37</v>
      </c>
      <c r="CK27" s="63">
        <v>413.37</v>
      </c>
      <c r="CL27" s="63">
        <v>412.36</v>
      </c>
      <c r="CM27" s="63">
        <v>411.36</v>
      </c>
      <c r="CN27" s="63">
        <v>410.35</v>
      </c>
      <c r="CO27" s="63">
        <v>409.35</v>
      </c>
      <c r="CP27" s="63">
        <v>408.34</v>
      </c>
      <c r="CQ27" s="63">
        <v>407.34</v>
      </c>
      <c r="CR27" s="63">
        <v>406.33</v>
      </c>
      <c r="CS27" s="63">
        <v>405.33</v>
      </c>
      <c r="CT27" s="63">
        <v>404.33</v>
      </c>
      <c r="CU27" s="63">
        <v>403.32</v>
      </c>
      <c r="CV27" s="63">
        <v>402.33</v>
      </c>
      <c r="CW27" s="63">
        <v>401.33</v>
      </c>
      <c r="CX27" s="63">
        <v>400.33</v>
      </c>
      <c r="CY27" s="63">
        <v>399.33</v>
      </c>
      <c r="CZ27" s="63">
        <v>398.33</v>
      </c>
      <c r="DA27" s="63">
        <v>397.33</v>
      </c>
      <c r="DB27" s="63">
        <v>396.34</v>
      </c>
      <c r="DC27" s="63">
        <v>395.34</v>
      </c>
      <c r="DD27" s="63">
        <v>394.34</v>
      </c>
      <c r="DE27" s="63">
        <v>393.34</v>
      </c>
      <c r="DF27" s="63">
        <v>392.35</v>
      </c>
      <c r="DG27" s="63">
        <v>391.35</v>
      </c>
      <c r="DH27" s="63">
        <v>390.36</v>
      </c>
      <c r="DI27" s="63">
        <v>389.36</v>
      </c>
      <c r="DJ27" s="63">
        <v>388.37</v>
      </c>
      <c r="DK27" s="63">
        <v>387.38</v>
      </c>
      <c r="DL27" s="63">
        <v>386.39</v>
      </c>
      <c r="DM27" s="63">
        <v>385.4</v>
      </c>
      <c r="DN27" s="63">
        <v>384.41</v>
      </c>
      <c r="DO27" s="63">
        <v>383.42</v>
      </c>
      <c r="DP27" s="63">
        <v>382.43</v>
      </c>
      <c r="DQ27" s="63">
        <v>381.44</v>
      </c>
      <c r="DR27" s="63">
        <v>380.45</v>
      </c>
      <c r="DS27" s="63">
        <v>379.46</v>
      </c>
      <c r="DT27" s="63">
        <v>378.48</v>
      </c>
      <c r="DU27" s="63">
        <v>377.49</v>
      </c>
      <c r="DV27" s="63">
        <v>376.51</v>
      </c>
      <c r="DW27" s="63">
        <v>375.53</v>
      </c>
      <c r="DX27" s="63">
        <v>374.55</v>
      </c>
      <c r="DY27" s="63">
        <v>373.57</v>
      </c>
      <c r="DZ27" s="63">
        <v>372.59</v>
      </c>
      <c r="EA27" s="63">
        <v>371.6</v>
      </c>
      <c r="EB27" s="63">
        <v>370.62</v>
      </c>
      <c r="EC27" s="63">
        <v>369.64</v>
      </c>
      <c r="ED27" s="63">
        <v>368.67</v>
      </c>
      <c r="EE27" s="63">
        <v>367.69</v>
      </c>
      <c r="EF27" s="63">
        <v>366.72</v>
      </c>
      <c r="EG27" s="63">
        <v>365.74</v>
      </c>
      <c r="EH27" s="63">
        <v>364.77</v>
      </c>
      <c r="EI27" s="63">
        <v>363.8</v>
      </c>
      <c r="EJ27" s="63">
        <v>362.83</v>
      </c>
      <c r="EK27" s="63">
        <v>361.86</v>
      </c>
      <c r="EL27" s="63">
        <v>360.89</v>
      </c>
      <c r="EM27" s="63">
        <v>359.93</v>
      </c>
      <c r="EN27" s="63">
        <v>358.96</v>
      </c>
      <c r="EO27" s="63">
        <v>357.99</v>
      </c>
      <c r="EP27" s="63">
        <v>357.02</v>
      </c>
      <c r="EQ27" s="63">
        <v>356.06</v>
      </c>
      <c r="ER27" s="63">
        <v>355.1</v>
      </c>
      <c r="ES27" s="63">
        <v>354.13</v>
      </c>
      <c r="ET27" s="63">
        <v>353.17</v>
      </c>
      <c r="EU27" s="63">
        <v>352.21</v>
      </c>
      <c r="EV27" s="63">
        <v>351.25</v>
      </c>
      <c r="EW27" s="63">
        <v>350.29</v>
      </c>
      <c r="EX27" s="63">
        <v>349.33</v>
      </c>
      <c r="EY27" s="63">
        <v>348.38</v>
      </c>
      <c r="EZ27" s="63">
        <v>347.42</v>
      </c>
      <c r="FA27" s="63">
        <v>346.46</v>
      </c>
      <c r="FB27" s="63">
        <v>345.5</v>
      </c>
      <c r="FC27" s="63">
        <v>344.55</v>
      </c>
      <c r="FD27" s="63">
        <v>343.59</v>
      </c>
      <c r="FE27" s="63">
        <v>342.64</v>
      </c>
      <c r="FF27" s="63">
        <v>341.69</v>
      </c>
      <c r="FG27" s="63">
        <v>340.73</v>
      </c>
      <c r="FH27" s="63">
        <v>339.78</v>
      </c>
      <c r="FI27" s="63">
        <v>338.83</v>
      </c>
      <c r="FJ27" s="63">
        <v>337.88</v>
      </c>
      <c r="FK27" s="63">
        <v>336.93</v>
      </c>
      <c r="FL27" s="63">
        <v>335.98</v>
      </c>
      <c r="FM27" s="63">
        <v>335.03</v>
      </c>
      <c r="FN27" s="63">
        <v>334.08</v>
      </c>
      <c r="FO27" s="63">
        <v>333.14</v>
      </c>
      <c r="FP27" s="63">
        <v>332.19</v>
      </c>
      <c r="FQ27" s="63">
        <v>331.24</v>
      </c>
      <c r="FR27" s="63">
        <v>330.3</v>
      </c>
      <c r="FS27" s="63">
        <v>329.35</v>
      </c>
      <c r="FT27" s="63">
        <v>328.41</v>
      </c>
      <c r="FU27" s="63">
        <v>327.47000000000003</v>
      </c>
      <c r="FV27" s="63">
        <v>326.52999999999997</v>
      </c>
      <c r="FW27" s="63">
        <v>325.58999999999997</v>
      </c>
      <c r="FX27" s="63">
        <v>324.64999999999998</v>
      </c>
      <c r="FY27" s="63">
        <v>323.70999999999998</v>
      </c>
      <c r="FZ27" s="63">
        <v>322.76</v>
      </c>
      <c r="GA27" s="63">
        <v>321.82</v>
      </c>
      <c r="GB27" s="63">
        <v>320.89</v>
      </c>
      <c r="GC27" s="63">
        <v>319.95999999999998</v>
      </c>
      <c r="GD27" s="63">
        <v>319.01</v>
      </c>
      <c r="GE27" s="63">
        <v>318.08999999999997</v>
      </c>
      <c r="GF27" s="63">
        <v>317.14999999999998</v>
      </c>
      <c r="GG27" s="63">
        <v>316.22000000000003</v>
      </c>
      <c r="GH27" s="63">
        <v>315.29000000000002</v>
      </c>
      <c r="GI27" s="63">
        <v>314.35000000000002</v>
      </c>
      <c r="GJ27" s="63">
        <v>313.43</v>
      </c>
      <c r="GK27" s="63">
        <v>312.5</v>
      </c>
      <c r="GL27" s="63">
        <v>311.57</v>
      </c>
      <c r="GM27" s="63">
        <v>310.64999999999998</v>
      </c>
      <c r="GN27" s="63">
        <v>309.72000000000003</v>
      </c>
      <c r="GO27" s="63">
        <v>308.79000000000002</v>
      </c>
      <c r="GP27" s="63">
        <v>307.88</v>
      </c>
      <c r="GQ27" s="63">
        <v>306.95</v>
      </c>
      <c r="GR27" s="63">
        <v>306.02999999999997</v>
      </c>
      <c r="GS27" s="63">
        <v>305.10000000000002</v>
      </c>
      <c r="GT27" s="63">
        <v>304.19</v>
      </c>
      <c r="GU27" s="63">
        <v>303.27999999999997</v>
      </c>
      <c r="GV27" s="63">
        <v>302.35000000000002</v>
      </c>
      <c r="GW27" s="63">
        <v>301.44</v>
      </c>
      <c r="GX27" s="63">
        <v>300.52999999999997</v>
      </c>
      <c r="GY27" s="63">
        <v>299.62</v>
      </c>
      <c r="GZ27" s="63">
        <v>298.7</v>
      </c>
      <c r="HA27" s="63">
        <v>297.79000000000002</v>
      </c>
      <c r="HB27" s="63">
        <v>296.88</v>
      </c>
      <c r="HC27" s="63">
        <v>295.97000000000003</v>
      </c>
      <c r="HD27" s="63">
        <v>295.06</v>
      </c>
      <c r="HE27" s="63">
        <v>294.16000000000003</v>
      </c>
      <c r="HF27" s="63">
        <v>293.25</v>
      </c>
      <c r="HG27" s="63">
        <v>292.35000000000002</v>
      </c>
      <c r="HH27" s="63">
        <v>291.44</v>
      </c>
      <c r="HI27" s="63">
        <v>290.54000000000002</v>
      </c>
      <c r="HJ27" s="63">
        <v>289.64</v>
      </c>
      <c r="HK27" s="63">
        <v>288.74</v>
      </c>
      <c r="HL27" s="63">
        <v>287.83999999999997</v>
      </c>
      <c r="HM27" s="63">
        <v>286.95</v>
      </c>
      <c r="HN27" s="63">
        <v>286.04000000000002</v>
      </c>
      <c r="HO27" s="63">
        <v>285.16000000000003</v>
      </c>
      <c r="HP27" s="63">
        <v>284.26</v>
      </c>
      <c r="HQ27" s="63">
        <v>283.38</v>
      </c>
      <c r="HR27" s="63">
        <v>282.48</v>
      </c>
      <c r="HS27" s="63">
        <v>281.60000000000002</v>
      </c>
      <c r="HT27" s="63">
        <v>280.70999999999998</v>
      </c>
      <c r="HU27" s="63">
        <v>279.82</v>
      </c>
      <c r="HV27" s="63">
        <v>278.93</v>
      </c>
      <c r="HW27" s="63">
        <v>278.04000000000002</v>
      </c>
      <c r="HX27" s="63">
        <v>277.17</v>
      </c>
      <c r="HY27" s="63">
        <v>276.27999999999997</v>
      </c>
      <c r="HZ27" s="63">
        <v>275.39999999999998</v>
      </c>
      <c r="IA27" s="63">
        <v>274.51</v>
      </c>
      <c r="IB27" s="63">
        <v>273.64</v>
      </c>
      <c r="IC27" s="63">
        <v>272.76</v>
      </c>
      <c r="ID27" s="63">
        <v>271.89</v>
      </c>
      <c r="IE27" s="63">
        <v>271.01</v>
      </c>
      <c r="IF27" s="63">
        <v>270.14</v>
      </c>
      <c r="IG27" s="63">
        <v>269.26</v>
      </c>
      <c r="IH27" s="63">
        <v>268.39</v>
      </c>
      <c r="II27" s="63">
        <v>267.51</v>
      </c>
      <c r="IJ27" s="63">
        <v>266.64999999999998</v>
      </c>
      <c r="IK27" s="63">
        <v>265.77999999999997</v>
      </c>
      <c r="IL27" s="63">
        <v>264.91000000000003</v>
      </c>
      <c r="IM27" s="63">
        <v>264.04000000000002</v>
      </c>
      <c r="IN27" s="63">
        <v>263.18</v>
      </c>
      <c r="IO27" s="63">
        <v>262.31</v>
      </c>
      <c r="IP27" s="63">
        <v>261.45</v>
      </c>
      <c r="IQ27" s="63">
        <v>260.58999999999997</v>
      </c>
      <c r="IR27" s="63">
        <v>259.73</v>
      </c>
      <c r="IS27" s="63">
        <v>258.87</v>
      </c>
      <c r="IT27" s="63">
        <v>258.01</v>
      </c>
      <c r="IU27" s="63">
        <v>257.14999999999998</v>
      </c>
      <c r="IV27" s="63">
        <v>256.29000000000002</v>
      </c>
      <c r="IW27" s="63">
        <v>255.44</v>
      </c>
      <c r="IX27" s="63">
        <v>254.59</v>
      </c>
      <c r="IY27" s="63">
        <v>253.74</v>
      </c>
      <c r="IZ27" s="63">
        <v>252.89</v>
      </c>
      <c r="JA27" s="63">
        <v>252.04</v>
      </c>
      <c r="JB27" s="63">
        <v>251.2</v>
      </c>
      <c r="JC27" s="63">
        <v>250.35</v>
      </c>
      <c r="JD27" s="63">
        <v>249.51</v>
      </c>
      <c r="JE27" s="63">
        <v>248.66</v>
      </c>
      <c r="JF27" s="63">
        <v>247.82</v>
      </c>
      <c r="JG27" s="63">
        <v>246.98</v>
      </c>
      <c r="JH27" s="63">
        <v>246.14</v>
      </c>
      <c r="JI27" s="63">
        <v>245.3</v>
      </c>
      <c r="JJ27" s="63">
        <v>244.46</v>
      </c>
      <c r="JK27" s="63">
        <v>243.62</v>
      </c>
      <c r="JL27" s="63">
        <v>242.78</v>
      </c>
      <c r="JM27" s="63">
        <v>241.95</v>
      </c>
      <c r="JN27" s="63">
        <v>241.12</v>
      </c>
      <c r="JO27" s="63">
        <v>240.28</v>
      </c>
      <c r="JP27" s="63">
        <v>239.45</v>
      </c>
      <c r="JQ27" s="63">
        <v>238.62</v>
      </c>
      <c r="JR27" s="63">
        <v>237.79</v>
      </c>
      <c r="JS27" s="63">
        <v>236.96</v>
      </c>
      <c r="JT27" s="63">
        <v>236.13</v>
      </c>
      <c r="JU27" s="63">
        <v>235.31</v>
      </c>
      <c r="JV27" s="63">
        <v>234.48</v>
      </c>
      <c r="JW27" s="63">
        <v>233.66</v>
      </c>
      <c r="JX27" s="63">
        <v>232.83</v>
      </c>
      <c r="JY27" s="63">
        <v>232.01</v>
      </c>
      <c r="JZ27" s="63">
        <v>231.19</v>
      </c>
      <c r="KA27" s="63">
        <v>230.37</v>
      </c>
      <c r="KB27" s="63">
        <v>229.55</v>
      </c>
      <c r="KC27" s="63">
        <v>228.73</v>
      </c>
      <c r="KD27" s="63">
        <v>227.92</v>
      </c>
      <c r="KE27" s="63">
        <v>227.1</v>
      </c>
      <c r="KF27" s="63">
        <v>226.29</v>
      </c>
      <c r="KG27" s="63">
        <v>225.47</v>
      </c>
      <c r="KH27" s="63">
        <v>224.66</v>
      </c>
      <c r="KI27" s="63">
        <v>223.85</v>
      </c>
      <c r="KJ27" s="63">
        <v>223.04</v>
      </c>
      <c r="KK27" s="63">
        <v>222.23</v>
      </c>
      <c r="KL27" s="63">
        <v>221.42</v>
      </c>
      <c r="KM27" s="63">
        <v>220.61</v>
      </c>
      <c r="KN27" s="63">
        <v>219.81</v>
      </c>
      <c r="KO27" s="63">
        <v>219</v>
      </c>
      <c r="KP27" s="63">
        <v>218.2</v>
      </c>
      <c r="KQ27" s="63">
        <v>217.4</v>
      </c>
      <c r="KR27" s="63">
        <v>216.29000000000019</v>
      </c>
      <c r="KS27" s="63">
        <v>215.54000000000019</v>
      </c>
      <c r="KT27" s="63">
        <v>214.79000000000019</v>
      </c>
      <c r="KU27" s="63">
        <v>214.04000000000019</v>
      </c>
      <c r="KV27" s="63">
        <v>213.29000000000019</v>
      </c>
      <c r="KW27" s="63">
        <v>212.54000000000019</v>
      </c>
      <c r="KX27" s="63">
        <v>211.79000000000019</v>
      </c>
      <c r="KY27" s="63">
        <v>211.04000000000019</v>
      </c>
      <c r="KZ27" s="63">
        <v>210.29000000000019</v>
      </c>
      <c r="LA27" s="63">
        <v>209.54000000000019</v>
      </c>
      <c r="LB27" s="63">
        <v>208.79000000000019</v>
      </c>
      <c r="LC27" s="63">
        <v>208.04000000000019</v>
      </c>
      <c r="LD27" s="63">
        <v>207.29000000000019</v>
      </c>
      <c r="LE27" s="63">
        <v>206.54000000000019</v>
      </c>
      <c r="LF27" s="63">
        <v>205.79000000000019</v>
      </c>
      <c r="LG27" s="63">
        <v>205.04000000000019</v>
      </c>
      <c r="LH27" s="63">
        <v>204.29000000000019</v>
      </c>
      <c r="LI27" s="63">
        <v>203.54000000000019</v>
      </c>
      <c r="LJ27" s="63">
        <v>202.79000000000019</v>
      </c>
      <c r="LK27" s="63">
        <v>202.04000000000019</v>
      </c>
      <c r="LL27" s="63">
        <v>201.29000000000019</v>
      </c>
      <c r="LM27" s="63">
        <v>200.54000000000019</v>
      </c>
      <c r="LN27" s="63">
        <v>199.79000000000019</v>
      </c>
      <c r="LO27" s="63">
        <v>199.04000000000019</v>
      </c>
      <c r="LP27" s="63">
        <v>198.29000000000019</v>
      </c>
      <c r="LQ27" s="63">
        <v>197.54000000000019</v>
      </c>
      <c r="LR27" s="63">
        <v>196.79000000000019</v>
      </c>
      <c r="LS27" s="63">
        <v>196.04000000000019</v>
      </c>
      <c r="LT27" s="63">
        <v>195.29000000000019</v>
      </c>
      <c r="LU27" s="63">
        <v>194.54000000000019</v>
      </c>
      <c r="LV27" s="63">
        <v>193.79000000000019</v>
      </c>
      <c r="LW27" s="63">
        <v>193.04000000000019</v>
      </c>
      <c r="LX27" s="63">
        <v>192.29000000000019</v>
      </c>
      <c r="LY27" s="63">
        <v>191.54000000000019</v>
      </c>
      <c r="LZ27" s="63">
        <v>190.79000000000019</v>
      </c>
      <c r="MA27" s="63">
        <v>190.04000000000019</v>
      </c>
      <c r="MB27" s="63">
        <v>189.29000000000019</v>
      </c>
      <c r="MC27" s="63">
        <v>188.54000000000019</v>
      </c>
      <c r="MD27" s="63">
        <v>187.79000000000019</v>
      </c>
      <c r="ME27" s="63">
        <v>187.04000000000019</v>
      </c>
      <c r="MF27" s="63">
        <v>186.29000000000019</v>
      </c>
      <c r="MG27" s="63">
        <v>185.54000000000019</v>
      </c>
      <c r="MH27" s="63">
        <v>184.79000000000019</v>
      </c>
      <c r="MI27" s="63">
        <v>184.04000000000019</v>
      </c>
      <c r="MJ27" s="63">
        <v>183.29000000000019</v>
      </c>
      <c r="MK27" s="63">
        <v>182.54000000000019</v>
      </c>
      <c r="ML27" s="63">
        <v>181.79000000000019</v>
      </c>
      <c r="MM27" s="63">
        <v>181.04000000000019</v>
      </c>
      <c r="MN27" s="63">
        <v>180.29000000000019</v>
      </c>
      <c r="MO27" s="63">
        <v>179.54000000000019</v>
      </c>
      <c r="MP27" s="63">
        <v>178.79000000000019</v>
      </c>
      <c r="MQ27" s="63">
        <v>178.04000000000019</v>
      </c>
      <c r="MR27" s="63">
        <v>177.29000000000019</v>
      </c>
      <c r="MS27" s="63">
        <v>176.54000000000019</v>
      </c>
      <c r="MT27" s="63">
        <v>175.79000000000019</v>
      </c>
      <c r="MU27" s="63">
        <v>175.04000000000019</v>
      </c>
      <c r="MV27" s="63">
        <v>174.29000000000019</v>
      </c>
      <c r="MW27" s="63">
        <v>173.54000000000019</v>
      </c>
      <c r="MX27" s="63">
        <v>172.79000000000019</v>
      </c>
      <c r="MY27" s="63">
        <v>172.04000000000019</v>
      </c>
    </row>
    <row r="28" spans="1:363" ht="15.75" x14ac:dyDescent="0.25">
      <c r="A28" s="60" t="s">
        <v>7</v>
      </c>
      <c r="B28" s="65">
        <v>2038</v>
      </c>
      <c r="C28" s="63">
        <v>501.43</v>
      </c>
      <c r="D28" s="63">
        <v>500.41</v>
      </c>
      <c r="E28" s="63">
        <v>499.38</v>
      </c>
      <c r="F28" s="63">
        <v>498.36</v>
      </c>
      <c r="G28" s="63">
        <v>497.34</v>
      </c>
      <c r="H28" s="63">
        <v>496.32</v>
      </c>
      <c r="I28" s="63">
        <v>495.29</v>
      </c>
      <c r="J28" s="63">
        <v>494.27</v>
      </c>
      <c r="K28" s="63">
        <v>493.25</v>
      </c>
      <c r="L28" s="63">
        <v>492.23</v>
      </c>
      <c r="M28" s="63">
        <v>491.21</v>
      </c>
      <c r="N28" s="63">
        <v>490.18</v>
      </c>
      <c r="O28" s="63">
        <v>489.16</v>
      </c>
      <c r="P28" s="63">
        <v>488.14</v>
      </c>
      <c r="Q28" s="63">
        <v>487.12</v>
      </c>
      <c r="R28" s="63">
        <v>486.1</v>
      </c>
      <c r="S28" s="63">
        <v>485.07</v>
      </c>
      <c r="T28" s="63">
        <v>484.05</v>
      </c>
      <c r="U28" s="63">
        <v>483.03</v>
      </c>
      <c r="V28" s="63">
        <v>482.01</v>
      </c>
      <c r="W28" s="63">
        <v>480.99</v>
      </c>
      <c r="X28" s="63">
        <v>479.97</v>
      </c>
      <c r="Y28" s="63">
        <v>478.95</v>
      </c>
      <c r="Z28" s="63">
        <v>477.92</v>
      </c>
      <c r="AA28" s="63">
        <v>476.9</v>
      </c>
      <c r="AB28" s="63">
        <v>475.88</v>
      </c>
      <c r="AC28" s="63">
        <v>474.86</v>
      </c>
      <c r="AD28" s="63">
        <v>473.84</v>
      </c>
      <c r="AE28" s="63">
        <v>472.82</v>
      </c>
      <c r="AF28" s="63">
        <v>471.8</v>
      </c>
      <c r="AG28" s="63">
        <v>470.78</v>
      </c>
      <c r="AH28" s="63">
        <v>469.76</v>
      </c>
      <c r="AI28" s="63">
        <v>468.74</v>
      </c>
      <c r="AJ28" s="63">
        <v>467.71</v>
      </c>
      <c r="AK28" s="63">
        <v>466.69</v>
      </c>
      <c r="AL28" s="63">
        <v>465.67</v>
      </c>
      <c r="AM28" s="63">
        <v>464.65</v>
      </c>
      <c r="AN28" s="63">
        <v>463.63</v>
      </c>
      <c r="AO28" s="63">
        <v>462.61</v>
      </c>
      <c r="AP28" s="63">
        <v>461.59</v>
      </c>
      <c r="AQ28" s="63">
        <v>460.58</v>
      </c>
      <c r="AR28" s="63">
        <v>459.56</v>
      </c>
      <c r="AS28" s="63">
        <v>458.54</v>
      </c>
      <c r="AT28" s="63">
        <v>457.52</v>
      </c>
      <c r="AU28" s="63">
        <v>456.5</v>
      </c>
      <c r="AV28" s="63">
        <v>455.48</v>
      </c>
      <c r="AW28" s="63">
        <v>454.46</v>
      </c>
      <c r="AX28" s="63">
        <v>453.44</v>
      </c>
      <c r="AY28" s="63">
        <v>452.42</v>
      </c>
      <c r="AZ28" s="63">
        <v>451.41</v>
      </c>
      <c r="BA28" s="63">
        <v>450.39</v>
      </c>
      <c r="BB28" s="63">
        <v>449.37</v>
      </c>
      <c r="BC28" s="63">
        <v>448.35</v>
      </c>
      <c r="BD28" s="63">
        <v>447.34</v>
      </c>
      <c r="BE28" s="63">
        <v>446.32</v>
      </c>
      <c r="BF28" s="63">
        <v>445.3</v>
      </c>
      <c r="BG28" s="63">
        <v>444.28</v>
      </c>
      <c r="BH28" s="63">
        <v>443.27</v>
      </c>
      <c r="BI28" s="63">
        <v>442.25</v>
      </c>
      <c r="BJ28" s="63">
        <v>441.23</v>
      </c>
      <c r="BK28" s="63">
        <v>440.22</v>
      </c>
      <c r="BL28" s="63">
        <v>439.2</v>
      </c>
      <c r="BM28" s="63">
        <v>438.19</v>
      </c>
      <c r="BN28" s="63">
        <v>437.17</v>
      </c>
      <c r="BO28" s="63">
        <v>436.16</v>
      </c>
      <c r="BP28" s="63">
        <v>435.14</v>
      </c>
      <c r="BQ28" s="63">
        <v>434.13</v>
      </c>
      <c r="BR28" s="63">
        <v>433.11</v>
      </c>
      <c r="BS28" s="63">
        <v>432.1</v>
      </c>
      <c r="BT28" s="63">
        <v>431.09</v>
      </c>
      <c r="BU28" s="63">
        <v>430.07</v>
      </c>
      <c r="BV28" s="63">
        <v>429.06</v>
      </c>
      <c r="BW28" s="63">
        <v>428.04</v>
      </c>
      <c r="BX28" s="63">
        <v>427.03</v>
      </c>
      <c r="BY28" s="63">
        <v>426.02</v>
      </c>
      <c r="BZ28" s="63">
        <v>425.01</v>
      </c>
      <c r="CA28" s="63">
        <v>424</v>
      </c>
      <c r="CB28" s="63">
        <v>422.99</v>
      </c>
      <c r="CC28" s="63">
        <v>421.98</v>
      </c>
      <c r="CD28" s="63">
        <v>420.97</v>
      </c>
      <c r="CE28" s="63">
        <v>419.96</v>
      </c>
      <c r="CF28" s="63">
        <v>418.95</v>
      </c>
      <c r="CG28" s="63">
        <v>417.94</v>
      </c>
      <c r="CH28" s="63">
        <v>416.93</v>
      </c>
      <c r="CI28" s="63">
        <v>415.92</v>
      </c>
      <c r="CJ28" s="63">
        <v>414.92</v>
      </c>
      <c r="CK28" s="63">
        <v>413.91</v>
      </c>
      <c r="CL28" s="63">
        <v>412.91</v>
      </c>
      <c r="CM28" s="63">
        <v>411.9</v>
      </c>
      <c r="CN28" s="63">
        <v>410.9</v>
      </c>
      <c r="CO28" s="63">
        <v>409.89</v>
      </c>
      <c r="CP28" s="63">
        <v>408.89</v>
      </c>
      <c r="CQ28" s="63">
        <v>407.88</v>
      </c>
      <c r="CR28" s="63">
        <v>406.88</v>
      </c>
      <c r="CS28" s="63">
        <v>405.87</v>
      </c>
      <c r="CT28" s="63">
        <v>404.87</v>
      </c>
      <c r="CU28" s="63">
        <v>403.87</v>
      </c>
      <c r="CV28" s="63">
        <v>402.87</v>
      </c>
      <c r="CW28" s="63">
        <v>401.87</v>
      </c>
      <c r="CX28" s="63">
        <v>400.87</v>
      </c>
      <c r="CY28" s="63">
        <v>399.87</v>
      </c>
      <c r="CZ28" s="63">
        <v>398.87</v>
      </c>
      <c r="DA28" s="63">
        <v>397.87</v>
      </c>
      <c r="DB28" s="63">
        <v>396.87</v>
      </c>
      <c r="DC28" s="63">
        <v>395.88</v>
      </c>
      <c r="DD28" s="63">
        <v>394.88</v>
      </c>
      <c r="DE28" s="63">
        <v>393.88</v>
      </c>
      <c r="DF28" s="63">
        <v>392.88</v>
      </c>
      <c r="DG28" s="63">
        <v>391.89</v>
      </c>
      <c r="DH28" s="63">
        <v>390.89</v>
      </c>
      <c r="DI28" s="63">
        <v>389.9</v>
      </c>
      <c r="DJ28" s="63">
        <v>388.91</v>
      </c>
      <c r="DK28" s="63">
        <v>387.92</v>
      </c>
      <c r="DL28" s="63">
        <v>386.93</v>
      </c>
      <c r="DM28" s="63">
        <v>385.94</v>
      </c>
      <c r="DN28" s="63">
        <v>384.94</v>
      </c>
      <c r="DO28" s="63">
        <v>383.95</v>
      </c>
      <c r="DP28" s="63">
        <v>382.96</v>
      </c>
      <c r="DQ28" s="63">
        <v>381.97</v>
      </c>
      <c r="DR28" s="63">
        <v>380.98</v>
      </c>
      <c r="DS28" s="63">
        <v>379.99</v>
      </c>
      <c r="DT28" s="63">
        <v>379.01</v>
      </c>
      <c r="DU28" s="63">
        <v>378.03</v>
      </c>
      <c r="DV28" s="63">
        <v>377.04</v>
      </c>
      <c r="DW28" s="63">
        <v>376.06</v>
      </c>
      <c r="DX28" s="63">
        <v>375.08</v>
      </c>
      <c r="DY28" s="63">
        <v>374.1</v>
      </c>
      <c r="DZ28" s="63">
        <v>373.12</v>
      </c>
      <c r="EA28" s="63">
        <v>372.13</v>
      </c>
      <c r="EB28" s="63">
        <v>371.15</v>
      </c>
      <c r="EC28" s="63">
        <v>370.17</v>
      </c>
      <c r="ED28" s="63">
        <v>369.2</v>
      </c>
      <c r="EE28" s="63">
        <v>368.22</v>
      </c>
      <c r="EF28" s="63">
        <v>367.24</v>
      </c>
      <c r="EG28" s="63">
        <v>366.27</v>
      </c>
      <c r="EH28" s="63">
        <v>365.3</v>
      </c>
      <c r="EI28" s="63">
        <v>364.33</v>
      </c>
      <c r="EJ28" s="63">
        <v>363.36</v>
      </c>
      <c r="EK28" s="63">
        <v>362.39</v>
      </c>
      <c r="EL28" s="63">
        <v>361.42</v>
      </c>
      <c r="EM28" s="63">
        <v>360.45</v>
      </c>
      <c r="EN28" s="63">
        <v>359.49</v>
      </c>
      <c r="EO28" s="63">
        <v>358.52</v>
      </c>
      <c r="EP28" s="63">
        <v>357.55</v>
      </c>
      <c r="EQ28" s="63">
        <v>356.58</v>
      </c>
      <c r="ER28" s="63">
        <v>355.62</v>
      </c>
      <c r="ES28" s="63">
        <v>354.66</v>
      </c>
      <c r="ET28" s="63">
        <v>353.7</v>
      </c>
      <c r="EU28" s="63">
        <v>352.74</v>
      </c>
      <c r="EV28" s="63">
        <v>351.78</v>
      </c>
      <c r="EW28" s="63">
        <v>350.82</v>
      </c>
      <c r="EX28" s="63">
        <v>349.86</v>
      </c>
      <c r="EY28" s="63">
        <v>348.9</v>
      </c>
      <c r="EZ28" s="63">
        <v>347.94</v>
      </c>
      <c r="FA28" s="63">
        <v>346.99</v>
      </c>
      <c r="FB28" s="63">
        <v>346.03</v>
      </c>
      <c r="FC28" s="63">
        <v>345.07</v>
      </c>
      <c r="FD28" s="63">
        <v>344.12</v>
      </c>
      <c r="FE28" s="63">
        <v>343.16</v>
      </c>
      <c r="FF28" s="63">
        <v>342.21</v>
      </c>
      <c r="FG28" s="63">
        <v>341.26</v>
      </c>
      <c r="FH28" s="63">
        <v>340.3</v>
      </c>
      <c r="FI28" s="63">
        <v>339.35</v>
      </c>
      <c r="FJ28" s="63">
        <v>338.4</v>
      </c>
      <c r="FK28" s="63">
        <v>337.45</v>
      </c>
      <c r="FL28" s="63">
        <v>336.5</v>
      </c>
      <c r="FM28" s="63">
        <v>335.55</v>
      </c>
      <c r="FN28" s="63">
        <v>334.6</v>
      </c>
      <c r="FO28" s="63">
        <v>333.66</v>
      </c>
      <c r="FP28" s="63">
        <v>332.71</v>
      </c>
      <c r="FQ28" s="63">
        <v>331.76</v>
      </c>
      <c r="FR28" s="63">
        <v>330.82</v>
      </c>
      <c r="FS28" s="63">
        <v>329.87</v>
      </c>
      <c r="FT28" s="63">
        <v>328.93</v>
      </c>
      <c r="FU28" s="63">
        <v>327.99</v>
      </c>
      <c r="FV28" s="63">
        <v>327.04000000000002</v>
      </c>
      <c r="FW28" s="63">
        <v>326.10000000000002</v>
      </c>
      <c r="FX28" s="63">
        <v>325.16000000000003</v>
      </c>
      <c r="FY28" s="63">
        <v>324.22000000000003</v>
      </c>
      <c r="FZ28" s="63">
        <v>323.27999999999997</v>
      </c>
      <c r="GA28" s="63">
        <v>322.35000000000002</v>
      </c>
      <c r="GB28" s="63">
        <v>321.41000000000003</v>
      </c>
      <c r="GC28" s="63">
        <v>320.47000000000003</v>
      </c>
      <c r="GD28" s="63">
        <v>319.54000000000002</v>
      </c>
      <c r="GE28" s="63">
        <v>318.60000000000002</v>
      </c>
      <c r="GF28" s="63">
        <v>317.67</v>
      </c>
      <c r="GG28" s="63">
        <v>316.74</v>
      </c>
      <c r="GH28" s="63">
        <v>315.81</v>
      </c>
      <c r="GI28" s="63">
        <v>314.87</v>
      </c>
      <c r="GJ28" s="63">
        <v>313.94</v>
      </c>
      <c r="GK28" s="63">
        <v>313.01</v>
      </c>
      <c r="GL28" s="63">
        <v>312.08999999999997</v>
      </c>
      <c r="GM28" s="63">
        <v>311.16000000000003</v>
      </c>
      <c r="GN28" s="63">
        <v>310.24</v>
      </c>
      <c r="GO28" s="63">
        <v>309.31</v>
      </c>
      <c r="GP28" s="63">
        <v>308.39</v>
      </c>
      <c r="GQ28" s="63">
        <v>307.47000000000003</v>
      </c>
      <c r="GR28" s="63">
        <v>306.54000000000002</v>
      </c>
      <c r="GS28" s="63">
        <v>305.62</v>
      </c>
      <c r="GT28" s="63">
        <v>304.70999999999998</v>
      </c>
      <c r="GU28" s="63">
        <v>303.79000000000002</v>
      </c>
      <c r="GV28" s="63">
        <v>302.87</v>
      </c>
      <c r="GW28" s="63">
        <v>301.95</v>
      </c>
      <c r="GX28" s="63">
        <v>301.04000000000002</v>
      </c>
      <c r="GY28" s="63">
        <v>300.13</v>
      </c>
      <c r="GZ28" s="63">
        <v>299.20999999999998</v>
      </c>
      <c r="HA28" s="63">
        <v>298.29000000000002</v>
      </c>
      <c r="HB28" s="63">
        <v>297.39</v>
      </c>
      <c r="HC28" s="63">
        <v>296.48</v>
      </c>
      <c r="HD28" s="63">
        <v>295.57</v>
      </c>
      <c r="HE28" s="63">
        <v>294.67</v>
      </c>
      <c r="HF28" s="63">
        <v>293.76</v>
      </c>
      <c r="HG28" s="63">
        <v>292.85000000000002</v>
      </c>
      <c r="HH28" s="63">
        <v>291.95</v>
      </c>
      <c r="HI28" s="63">
        <v>291.04000000000002</v>
      </c>
      <c r="HJ28" s="63">
        <v>290.14999999999998</v>
      </c>
      <c r="HK28" s="63">
        <v>289.25</v>
      </c>
      <c r="HL28" s="63">
        <v>288.35000000000002</v>
      </c>
      <c r="HM28" s="63">
        <v>287.45</v>
      </c>
      <c r="HN28" s="63">
        <v>286.56</v>
      </c>
      <c r="HO28" s="63">
        <v>285.66000000000003</v>
      </c>
      <c r="HP28" s="63">
        <v>284.76</v>
      </c>
      <c r="HQ28" s="63">
        <v>283.88</v>
      </c>
      <c r="HR28" s="63">
        <v>282.99</v>
      </c>
      <c r="HS28" s="63">
        <v>282.10000000000002</v>
      </c>
      <c r="HT28" s="63">
        <v>281.20999999999998</v>
      </c>
      <c r="HU28" s="63">
        <v>280.32</v>
      </c>
      <c r="HV28" s="63">
        <v>279.44</v>
      </c>
      <c r="HW28" s="63">
        <v>278.54000000000002</v>
      </c>
      <c r="HX28" s="63">
        <v>277.67</v>
      </c>
      <c r="HY28" s="63">
        <v>276.77999999999997</v>
      </c>
      <c r="HZ28" s="63">
        <v>275.89999999999998</v>
      </c>
      <c r="IA28" s="63">
        <v>275.01</v>
      </c>
      <c r="IB28" s="63">
        <v>274.14</v>
      </c>
      <c r="IC28" s="63">
        <v>273.26</v>
      </c>
      <c r="ID28" s="63">
        <v>272.38</v>
      </c>
      <c r="IE28" s="63">
        <v>271.51</v>
      </c>
      <c r="IF28" s="63">
        <v>270.63</v>
      </c>
      <c r="IG28" s="63">
        <v>269.76</v>
      </c>
      <c r="IH28" s="63">
        <v>268.88</v>
      </c>
      <c r="II28" s="63">
        <v>268.01</v>
      </c>
      <c r="IJ28" s="63">
        <v>267.14</v>
      </c>
      <c r="IK28" s="63">
        <v>266.26</v>
      </c>
      <c r="IL28" s="63">
        <v>265.39999999999998</v>
      </c>
      <c r="IM28" s="63">
        <v>264.54000000000002</v>
      </c>
      <c r="IN28" s="63">
        <v>263.67</v>
      </c>
      <c r="IO28" s="63">
        <v>262.81</v>
      </c>
      <c r="IP28" s="63">
        <v>261.94</v>
      </c>
      <c r="IQ28" s="63">
        <v>261.07</v>
      </c>
      <c r="IR28" s="63">
        <v>260.22000000000003</v>
      </c>
      <c r="IS28" s="63">
        <v>259.35000000000002</v>
      </c>
      <c r="IT28" s="63">
        <v>258.5</v>
      </c>
      <c r="IU28" s="63">
        <v>257.64</v>
      </c>
      <c r="IV28" s="63">
        <v>256.79000000000002</v>
      </c>
      <c r="IW28" s="63">
        <v>255.93</v>
      </c>
      <c r="IX28" s="63">
        <v>255.08</v>
      </c>
      <c r="IY28" s="63">
        <v>254.23</v>
      </c>
      <c r="IZ28" s="63">
        <v>253.38</v>
      </c>
      <c r="JA28" s="63">
        <v>252.53</v>
      </c>
      <c r="JB28" s="63">
        <v>251.68</v>
      </c>
      <c r="JC28" s="63">
        <v>250.84</v>
      </c>
      <c r="JD28" s="63">
        <v>249.99</v>
      </c>
      <c r="JE28" s="63">
        <v>249.15</v>
      </c>
      <c r="JF28" s="63">
        <v>248.3</v>
      </c>
      <c r="JG28" s="63">
        <v>247.46</v>
      </c>
      <c r="JH28" s="63">
        <v>246.62</v>
      </c>
      <c r="JI28" s="63">
        <v>245.78</v>
      </c>
      <c r="JJ28" s="63">
        <v>244.94</v>
      </c>
      <c r="JK28" s="63">
        <v>244.1</v>
      </c>
      <c r="JL28" s="63">
        <v>243.27</v>
      </c>
      <c r="JM28" s="63">
        <v>242.43</v>
      </c>
      <c r="JN28" s="63">
        <v>241.6</v>
      </c>
      <c r="JO28" s="63">
        <v>240.76</v>
      </c>
      <c r="JP28" s="63">
        <v>239.93</v>
      </c>
      <c r="JQ28" s="63">
        <v>239.1</v>
      </c>
      <c r="JR28" s="63">
        <v>238.27</v>
      </c>
      <c r="JS28" s="63">
        <v>237.44</v>
      </c>
      <c r="JT28" s="63">
        <v>236.61</v>
      </c>
      <c r="JU28" s="63">
        <v>235.78</v>
      </c>
      <c r="JV28" s="63">
        <v>234.96</v>
      </c>
      <c r="JW28" s="63">
        <v>234.13</v>
      </c>
      <c r="JX28" s="63">
        <v>233.31</v>
      </c>
      <c r="JY28" s="63">
        <v>232.49</v>
      </c>
      <c r="JZ28" s="63">
        <v>231.66</v>
      </c>
      <c r="KA28" s="63">
        <v>230.84</v>
      </c>
      <c r="KB28" s="63">
        <v>230.02</v>
      </c>
      <c r="KC28" s="63">
        <v>229.21</v>
      </c>
      <c r="KD28" s="63">
        <v>228.39</v>
      </c>
      <c r="KE28" s="63">
        <v>227.57</v>
      </c>
      <c r="KF28" s="63">
        <v>226.76</v>
      </c>
      <c r="KG28" s="63">
        <v>225.94</v>
      </c>
      <c r="KH28" s="63">
        <v>225.13</v>
      </c>
      <c r="KI28" s="63">
        <v>224.31</v>
      </c>
      <c r="KJ28" s="63">
        <v>223.5</v>
      </c>
      <c r="KK28" s="63">
        <v>222.69</v>
      </c>
      <c r="KL28" s="63">
        <v>221.89</v>
      </c>
      <c r="KM28" s="63">
        <v>221.08</v>
      </c>
      <c r="KN28" s="63">
        <v>220.27</v>
      </c>
      <c r="KO28" s="63">
        <v>219.47</v>
      </c>
      <c r="KP28" s="63">
        <v>218.67</v>
      </c>
      <c r="KQ28" s="63">
        <v>217.87</v>
      </c>
      <c r="KR28" s="63">
        <v>216.7500000000002</v>
      </c>
      <c r="KS28" s="63">
        <v>216.0000000000002</v>
      </c>
      <c r="KT28" s="63">
        <v>215.2500000000002</v>
      </c>
      <c r="KU28" s="63">
        <v>214.5000000000002</v>
      </c>
      <c r="KV28" s="63">
        <v>213.7500000000002</v>
      </c>
      <c r="KW28" s="63">
        <v>213.0000000000002</v>
      </c>
      <c r="KX28" s="63">
        <v>212.2500000000002</v>
      </c>
      <c r="KY28" s="63">
        <v>211.5000000000002</v>
      </c>
      <c r="KZ28" s="63">
        <v>210.7500000000002</v>
      </c>
      <c r="LA28" s="63">
        <v>210.0000000000002</v>
      </c>
      <c r="LB28" s="63">
        <v>209.2500000000002</v>
      </c>
      <c r="LC28" s="63">
        <v>208.5000000000002</v>
      </c>
      <c r="LD28" s="63">
        <v>207.7500000000002</v>
      </c>
      <c r="LE28" s="63">
        <v>207.0000000000002</v>
      </c>
      <c r="LF28" s="63">
        <v>206.2500000000002</v>
      </c>
      <c r="LG28" s="63">
        <v>205.5000000000002</v>
      </c>
      <c r="LH28" s="63">
        <v>204.7500000000002</v>
      </c>
      <c r="LI28" s="63">
        <v>204.0000000000002</v>
      </c>
      <c r="LJ28" s="63">
        <v>203.2500000000002</v>
      </c>
      <c r="LK28" s="63">
        <v>202.5000000000002</v>
      </c>
      <c r="LL28" s="63">
        <v>201.7500000000002</v>
      </c>
      <c r="LM28" s="63">
        <v>201.0000000000002</v>
      </c>
      <c r="LN28" s="63">
        <v>200.2500000000002</v>
      </c>
      <c r="LO28" s="63">
        <v>199.5000000000002</v>
      </c>
      <c r="LP28" s="63">
        <v>198.7500000000002</v>
      </c>
      <c r="LQ28" s="63">
        <v>198.0000000000002</v>
      </c>
      <c r="LR28" s="63">
        <v>197.2500000000002</v>
      </c>
      <c r="LS28" s="63">
        <v>196.5000000000002</v>
      </c>
      <c r="LT28" s="63">
        <v>195.7500000000002</v>
      </c>
      <c r="LU28" s="63">
        <v>195.0000000000002</v>
      </c>
      <c r="LV28" s="63">
        <v>194.2500000000002</v>
      </c>
      <c r="LW28" s="63">
        <v>193.5000000000002</v>
      </c>
      <c r="LX28" s="63">
        <v>192.7500000000002</v>
      </c>
      <c r="LY28" s="63">
        <v>192.0000000000002</v>
      </c>
      <c r="LZ28" s="63">
        <v>191.2500000000002</v>
      </c>
      <c r="MA28" s="63">
        <v>190.5000000000002</v>
      </c>
      <c r="MB28" s="63">
        <v>189.7500000000002</v>
      </c>
      <c r="MC28" s="63">
        <v>189.0000000000002</v>
      </c>
      <c r="MD28" s="63">
        <v>188.2500000000002</v>
      </c>
      <c r="ME28" s="63">
        <v>187.5000000000002</v>
      </c>
      <c r="MF28" s="63">
        <v>186.7500000000002</v>
      </c>
      <c r="MG28" s="63">
        <v>186.0000000000002</v>
      </c>
      <c r="MH28" s="63">
        <v>185.2500000000002</v>
      </c>
      <c r="MI28" s="63">
        <v>184.5000000000002</v>
      </c>
      <c r="MJ28" s="63">
        <v>183.7500000000002</v>
      </c>
      <c r="MK28" s="63">
        <v>183.0000000000002</v>
      </c>
      <c r="ML28" s="63">
        <v>182.2500000000002</v>
      </c>
      <c r="MM28" s="63">
        <v>181.5000000000002</v>
      </c>
      <c r="MN28" s="63">
        <v>180.7500000000002</v>
      </c>
      <c r="MO28" s="63">
        <v>180.0000000000002</v>
      </c>
      <c r="MP28" s="63">
        <v>179.2500000000002</v>
      </c>
      <c r="MQ28" s="63">
        <v>178.5000000000002</v>
      </c>
      <c r="MR28" s="63">
        <v>177.7500000000002</v>
      </c>
      <c r="MS28" s="63">
        <v>177.0000000000002</v>
      </c>
      <c r="MT28" s="63">
        <v>176.2500000000002</v>
      </c>
      <c r="MU28" s="63">
        <v>175.5000000000002</v>
      </c>
      <c r="MV28" s="63">
        <v>174.7500000000002</v>
      </c>
      <c r="MW28" s="63">
        <v>174.0000000000002</v>
      </c>
      <c r="MX28" s="63">
        <v>173.2500000000002</v>
      </c>
      <c r="MY28" s="63">
        <v>172.5000000000002</v>
      </c>
    </row>
    <row r="29" spans="1:363" ht="15.75" x14ac:dyDescent="0.25">
      <c r="A29" s="60" t="s">
        <v>7</v>
      </c>
      <c r="B29" s="65">
        <v>2039</v>
      </c>
      <c r="C29" s="63">
        <v>502</v>
      </c>
      <c r="D29" s="63">
        <v>500.98</v>
      </c>
      <c r="E29" s="63">
        <v>499.96</v>
      </c>
      <c r="F29" s="63">
        <v>498.93</v>
      </c>
      <c r="G29" s="63">
        <v>497.91</v>
      </c>
      <c r="H29" s="63">
        <v>496.89</v>
      </c>
      <c r="I29" s="63">
        <v>495.87</v>
      </c>
      <c r="J29" s="63">
        <v>494.84</v>
      </c>
      <c r="K29" s="63">
        <v>493.82</v>
      </c>
      <c r="L29" s="63">
        <v>492.8</v>
      </c>
      <c r="M29" s="63">
        <v>491.78</v>
      </c>
      <c r="N29" s="63">
        <v>490.75</v>
      </c>
      <c r="O29" s="63">
        <v>489.73</v>
      </c>
      <c r="P29" s="63">
        <v>488.71</v>
      </c>
      <c r="Q29" s="63">
        <v>487.69</v>
      </c>
      <c r="R29" s="63">
        <v>486.67</v>
      </c>
      <c r="S29" s="63">
        <v>485.64</v>
      </c>
      <c r="T29" s="63">
        <v>484.62</v>
      </c>
      <c r="U29" s="63">
        <v>483.6</v>
      </c>
      <c r="V29" s="63">
        <v>482.58</v>
      </c>
      <c r="W29" s="63">
        <v>481.56</v>
      </c>
      <c r="X29" s="63">
        <v>480.53</v>
      </c>
      <c r="Y29" s="63">
        <v>479.51</v>
      </c>
      <c r="Z29" s="63">
        <v>478.49</v>
      </c>
      <c r="AA29" s="63">
        <v>477.47</v>
      </c>
      <c r="AB29" s="63">
        <v>476.45</v>
      </c>
      <c r="AC29" s="63">
        <v>475.43</v>
      </c>
      <c r="AD29" s="63">
        <v>474.41</v>
      </c>
      <c r="AE29" s="63">
        <v>473.38</v>
      </c>
      <c r="AF29" s="63">
        <v>472.36</v>
      </c>
      <c r="AG29" s="63">
        <v>471.34</v>
      </c>
      <c r="AH29" s="63">
        <v>470.32</v>
      </c>
      <c r="AI29" s="63">
        <v>469.3</v>
      </c>
      <c r="AJ29" s="63">
        <v>468.28</v>
      </c>
      <c r="AK29" s="63">
        <v>467.26</v>
      </c>
      <c r="AL29" s="63">
        <v>466.24</v>
      </c>
      <c r="AM29" s="63">
        <v>465.22</v>
      </c>
      <c r="AN29" s="63">
        <v>464.2</v>
      </c>
      <c r="AO29" s="63">
        <v>463.18</v>
      </c>
      <c r="AP29" s="63">
        <v>462.16</v>
      </c>
      <c r="AQ29" s="63">
        <v>461.14</v>
      </c>
      <c r="AR29" s="63">
        <v>460.12</v>
      </c>
      <c r="AS29" s="63">
        <v>459.1</v>
      </c>
      <c r="AT29" s="63">
        <v>458.08</v>
      </c>
      <c r="AU29" s="63">
        <v>457.06</v>
      </c>
      <c r="AV29" s="63">
        <v>456.04</v>
      </c>
      <c r="AW29" s="63">
        <v>455.02</v>
      </c>
      <c r="AX29" s="63">
        <v>454</v>
      </c>
      <c r="AY29" s="63">
        <v>452.98</v>
      </c>
      <c r="AZ29" s="63">
        <v>451.96</v>
      </c>
      <c r="BA29" s="63">
        <v>450.95</v>
      </c>
      <c r="BB29" s="63">
        <v>449.93</v>
      </c>
      <c r="BC29" s="63">
        <v>448.91</v>
      </c>
      <c r="BD29" s="63">
        <v>447.89</v>
      </c>
      <c r="BE29" s="63">
        <v>446.88</v>
      </c>
      <c r="BF29" s="63">
        <v>445.86</v>
      </c>
      <c r="BG29" s="63">
        <v>444.84</v>
      </c>
      <c r="BH29" s="63">
        <v>443.82</v>
      </c>
      <c r="BI29" s="63">
        <v>442.81</v>
      </c>
      <c r="BJ29" s="63">
        <v>441.79</v>
      </c>
      <c r="BK29" s="63">
        <v>440.77</v>
      </c>
      <c r="BL29" s="63">
        <v>439.76</v>
      </c>
      <c r="BM29" s="63">
        <v>438.74</v>
      </c>
      <c r="BN29" s="63">
        <v>437.73</v>
      </c>
      <c r="BO29" s="63">
        <v>436.71</v>
      </c>
      <c r="BP29" s="63">
        <v>435.7</v>
      </c>
      <c r="BQ29" s="63">
        <v>434.68</v>
      </c>
      <c r="BR29" s="63">
        <v>433.67</v>
      </c>
      <c r="BS29" s="63">
        <v>432.65</v>
      </c>
      <c r="BT29" s="63">
        <v>431.64</v>
      </c>
      <c r="BU29" s="63">
        <v>430.62</v>
      </c>
      <c r="BV29" s="63">
        <v>429.61</v>
      </c>
      <c r="BW29" s="63">
        <v>428.59</v>
      </c>
      <c r="BX29" s="63">
        <v>427.58</v>
      </c>
      <c r="BY29" s="63">
        <v>426.57</v>
      </c>
      <c r="BZ29" s="63">
        <v>425.56</v>
      </c>
      <c r="CA29" s="63">
        <v>424.55</v>
      </c>
      <c r="CB29" s="63">
        <v>423.54</v>
      </c>
      <c r="CC29" s="63">
        <v>422.53</v>
      </c>
      <c r="CD29" s="63">
        <v>421.52</v>
      </c>
      <c r="CE29" s="63">
        <v>420.51</v>
      </c>
      <c r="CF29" s="63">
        <v>419.5</v>
      </c>
      <c r="CG29" s="63">
        <v>418.49</v>
      </c>
      <c r="CH29" s="63">
        <v>417.48</v>
      </c>
      <c r="CI29" s="63">
        <v>416.47</v>
      </c>
      <c r="CJ29" s="63">
        <v>415.46</v>
      </c>
      <c r="CK29" s="63">
        <v>414.46</v>
      </c>
      <c r="CL29" s="63">
        <v>413.45</v>
      </c>
      <c r="CM29" s="63">
        <v>412.45</v>
      </c>
      <c r="CN29" s="63">
        <v>411.44</v>
      </c>
      <c r="CO29" s="63">
        <v>410.44</v>
      </c>
      <c r="CP29" s="63">
        <v>409.43</v>
      </c>
      <c r="CQ29" s="63">
        <v>408.43</v>
      </c>
      <c r="CR29" s="63">
        <v>407.42</v>
      </c>
      <c r="CS29" s="63">
        <v>406.42</v>
      </c>
      <c r="CT29" s="63">
        <v>405.41</v>
      </c>
      <c r="CU29" s="63">
        <v>404.41</v>
      </c>
      <c r="CV29" s="63">
        <v>403.41</v>
      </c>
      <c r="CW29" s="63">
        <v>402.41</v>
      </c>
      <c r="CX29" s="63">
        <v>401.41</v>
      </c>
      <c r="CY29" s="63">
        <v>400.41</v>
      </c>
      <c r="CZ29" s="63">
        <v>399.41</v>
      </c>
      <c r="DA29" s="63">
        <v>398.41</v>
      </c>
      <c r="DB29" s="63">
        <v>397.41</v>
      </c>
      <c r="DC29" s="63">
        <v>396.41</v>
      </c>
      <c r="DD29" s="63">
        <v>395.42</v>
      </c>
      <c r="DE29" s="63">
        <v>394.42</v>
      </c>
      <c r="DF29" s="63">
        <v>393.42</v>
      </c>
      <c r="DG29" s="63">
        <v>392.42</v>
      </c>
      <c r="DH29" s="63">
        <v>391.43</v>
      </c>
      <c r="DI29" s="63">
        <v>390.44</v>
      </c>
      <c r="DJ29" s="63">
        <v>389.44</v>
      </c>
      <c r="DK29" s="63">
        <v>388.45</v>
      </c>
      <c r="DL29" s="63">
        <v>387.46</v>
      </c>
      <c r="DM29" s="63">
        <v>386.47</v>
      </c>
      <c r="DN29" s="63">
        <v>385.48</v>
      </c>
      <c r="DO29" s="63">
        <v>384.49</v>
      </c>
      <c r="DP29" s="63">
        <v>383.5</v>
      </c>
      <c r="DQ29" s="63">
        <v>382.51</v>
      </c>
      <c r="DR29" s="63">
        <v>381.52</v>
      </c>
      <c r="DS29" s="63">
        <v>380.53</v>
      </c>
      <c r="DT29" s="63">
        <v>379.54</v>
      </c>
      <c r="DU29" s="63">
        <v>378.56</v>
      </c>
      <c r="DV29" s="63">
        <v>377.57</v>
      </c>
      <c r="DW29" s="63">
        <v>376.59</v>
      </c>
      <c r="DX29" s="63">
        <v>375.61</v>
      </c>
      <c r="DY29" s="63">
        <v>374.63</v>
      </c>
      <c r="DZ29" s="63">
        <v>373.65</v>
      </c>
      <c r="EA29" s="63">
        <v>372.66</v>
      </c>
      <c r="EB29" s="63">
        <v>371.68</v>
      </c>
      <c r="EC29" s="63">
        <v>370.7</v>
      </c>
      <c r="ED29" s="63">
        <v>369.72</v>
      </c>
      <c r="EE29" s="63">
        <v>368.74</v>
      </c>
      <c r="EF29" s="63">
        <v>367.77</v>
      </c>
      <c r="EG29" s="63">
        <v>366.8</v>
      </c>
      <c r="EH29" s="63">
        <v>365.83</v>
      </c>
      <c r="EI29" s="63">
        <v>364.86</v>
      </c>
      <c r="EJ29" s="63">
        <v>363.89</v>
      </c>
      <c r="EK29" s="63">
        <v>362.92</v>
      </c>
      <c r="EL29" s="63">
        <v>361.95</v>
      </c>
      <c r="EM29" s="63">
        <v>360.98</v>
      </c>
      <c r="EN29" s="63">
        <v>360.01</v>
      </c>
      <c r="EO29" s="63">
        <v>359.04</v>
      </c>
      <c r="EP29" s="63">
        <v>358.08</v>
      </c>
      <c r="EQ29" s="63">
        <v>357.11</v>
      </c>
      <c r="ER29" s="63">
        <v>356.15</v>
      </c>
      <c r="ES29" s="63">
        <v>355.18</v>
      </c>
      <c r="ET29" s="63">
        <v>354.22</v>
      </c>
      <c r="EU29" s="63">
        <v>353.26</v>
      </c>
      <c r="EV29" s="63">
        <v>352.3</v>
      </c>
      <c r="EW29" s="63">
        <v>351.34</v>
      </c>
      <c r="EX29" s="63">
        <v>350.38</v>
      </c>
      <c r="EY29" s="63">
        <v>349.42</v>
      </c>
      <c r="EZ29" s="63">
        <v>348.47</v>
      </c>
      <c r="FA29" s="63">
        <v>347.51</v>
      </c>
      <c r="FB29" s="63">
        <v>346.55</v>
      </c>
      <c r="FC29" s="63">
        <v>345.59</v>
      </c>
      <c r="FD29" s="63">
        <v>344.64</v>
      </c>
      <c r="FE29" s="63">
        <v>343.69</v>
      </c>
      <c r="FF29" s="63">
        <v>342.73</v>
      </c>
      <c r="FG29" s="63">
        <v>341.78</v>
      </c>
      <c r="FH29" s="63">
        <v>340.83</v>
      </c>
      <c r="FI29" s="63">
        <v>339.87</v>
      </c>
      <c r="FJ29" s="63">
        <v>338.92</v>
      </c>
      <c r="FK29" s="63">
        <v>337.97</v>
      </c>
      <c r="FL29" s="63">
        <v>337.02</v>
      </c>
      <c r="FM29" s="63">
        <v>336.07</v>
      </c>
      <c r="FN29" s="63">
        <v>335.12</v>
      </c>
      <c r="FO29" s="63">
        <v>334.18</v>
      </c>
      <c r="FP29" s="63">
        <v>333.23</v>
      </c>
      <c r="FQ29" s="63">
        <v>332.28</v>
      </c>
      <c r="FR29" s="63">
        <v>331.34</v>
      </c>
      <c r="FS29" s="63">
        <v>330.39</v>
      </c>
      <c r="FT29" s="63">
        <v>329.45</v>
      </c>
      <c r="FU29" s="63">
        <v>328.51</v>
      </c>
      <c r="FV29" s="63">
        <v>327.56</v>
      </c>
      <c r="FW29" s="63">
        <v>326.62</v>
      </c>
      <c r="FX29" s="63">
        <v>325.68</v>
      </c>
      <c r="FY29" s="63">
        <v>324.74</v>
      </c>
      <c r="FZ29" s="63">
        <v>323.79000000000002</v>
      </c>
      <c r="GA29" s="63">
        <v>322.85000000000002</v>
      </c>
      <c r="GB29" s="63">
        <v>321.93</v>
      </c>
      <c r="GC29" s="63">
        <v>320.99</v>
      </c>
      <c r="GD29" s="63">
        <v>320.04000000000002</v>
      </c>
      <c r="GE29" s="63">
        <v>319.12</v>
      </c>
      <c r="GF29" s="63">
        <v>318.19</v>
      </c>
      <c r="GG29" s="63">
        <v>317.25</v>
      </c>
      <c r="GH29" s="63">
        <v>316.32</v>
      </c>
      <c r="GI29" s="63">
        <v>315.39</v>
      </c>
      <c r="GJ29" s="63">
        <v>314.45999999999998</v>
      </c>
      <c r="GK29" s="63">
        <v>313.52999999999997</v>
      </c>
      <c r="GL29" s="63">
        <v>312.60000000000002</v>
      </c>
      <c r="GM29" s="63">
        <v>311.67</v>
      </c>
      <c r="GN29" s="63">
        <v>310.75</v>
      </c>
      <c r="GO29" s="63">
        <v>309.82</v>
      </c>
      <c r="GP29" s="63">
        <v>308.89999999999998</v>
      </c>
      <c r="GQ29" s="63">
        <v>307.98</v>
      </c>
      <c r="GR29" s="63">
        <v>307.06</v>
      </c>
      <c r="GS29" s="63">
        <v>306.14</v>
      </c>
      <c r="GT29" s="63">
        <v>305.22000000000003</v>
      </c>
      <c r="GU29" s="63">
        <v>304.29000000000002</v>
      </c>
      <c r="GV29" s="63">
        <v>303.38</v>
      </c>
      <c r="GW29" s="63">
        <v>302.45999999999998</v>
      </c>
      <c r="GX29" s="63">
        <v>301.54000000000002</v>
      </c>
      <c r="GY29" s="63">
        <v>300.63</v>
      </c>
      <c r="GZ29" s="63">
        <v>299.72000000000003</v>
      </c>
      <c r="HA29" s="63">
        <v>298.81</v>
      </c>
      <c r="HB29" s="63">
        <v>297.89999999999998</v>
      </c>
      <c r="HC29" s="63">
        <v>296.99</v>
      </c>
      <c r="HD29" s="63">
        <v>296.07</v>
      </c>
      <c r="HE29" s="63">
        <v>295.17</v>
      </c>
      <c r="HF29" s="63">
        <v>294.26</v>
      </c>
      <c r="HG29" s="63">
        <v>293.35000000000002</v>
      </c>
      <c r="HH29" s="63">
        <v>292.45999999999998</v>
      </c>
      <c r="HI29" s="63">
        <v>291.54000000000002</v>
      </c>
      <c r="HJ29" s="63">
        <v>290.64999999999998</v>
      </c>
      <c r="HK29" s="63">
        <v>289.75</v>
      </c>
      <c r="HL29" s="63">
        <v>288.85000000000002</v>
      </c>
      <c r="HM29" s="63">
        <v>287.95999999999998</v>
      </c>
      <c r="HN29" s="63">
        <v>287.06</v>
      </c>
      <c r="HO29" s="63">
        <v>286.17</v>
      </c>
      <c r="HP29" s="63">
        <v>285.26</v>
      </c>
      <c r="HQ29" s="63">
        <v>284.38</v>
      </c>
      <c r="HR29" s="63">
        <v>283.49</v>
      </c>
      <c r="HS29" s="63">
        <v>282.60000000000002</v>
      </c>
      <c r="HT29" s="63">
        <v>281.70999999999998</v>
      </c>
      <c r="HU29" s="63">
        <v>280.82</v>
      </c>
      <c r="HV29" s="63">
        <v>279.94</v>
      </c>
      <c r="HW29" s="63">
        <v>279.04000000000002</v>
      </c>
      <c r="HX29" s="63">
        <v>278.17</v>
      </c>
      <c r="HY29" s="63">
        <v>277.27999999999997</v>
      </c>
      <c r="HZ29" s="63">
        <v>276.39999999999998</v>
      </c>
      <c r="IA29" s="63">
        <v>275.51</v>
      </c>
      <c r="IB29" s="63">
        <v>274.64</v>
      </c>
      <c r="IC29" s="63">
        <v>273.76</v>
      </c>
      <c r="ID29" s="63">
        <v>272.88</v>
      </c>
      <c r="IE29" s="63">
        <v>272</v>
      </c>
      <c r="IF29" s="63">
        <v>271.13</v>
      </c>
      <c r="IG29" s="63">
        <v>270.25</v>
      </c>
      <c r="IH29" s="63">
        <v>269.38</v>
      </c>
      <c r="II29" s="63">
        <v>268.51</v>
      </c>
      <c r="IJ29" s="63">
        <v>267.64</v>
      </c>
      <c r="IK29" s="63">
        <v>266.76</v>
      </c>
      <c r="IL29" s="63">
        <v>265.89999999999998</v>
      </c>
      <c r="IM29" s="63">
        <v>265.02999999999997</v>
      </c>
      <c r="IN29" s="63">
        <v>264.16000000000003</v>
      </c>
      <c r="IO29" s="63">
        <v>263.29000000000002</v>
      </c>
      <c r="IP29" s="63">
        <v>262.43</v>
      </c>
      <c r="IQ29" s="63">
        <v>261.57</v>
      </c>
      <c r="IR29" s="63">
        <v>260.70999999999998</v>
      </c>
      <c r="IS29" s="63">
        <v>259.85000000000002</v>
      </c>
      <c r="IT29" s="63">
        <v>258.99</v>
      </c>
      <c r="IU29" s="63">
        <v>258.13</v>
      </c>
      <c r="IV29" s="63">
        <v>257.27999999999997</v>
      </c>
      <c r="IW29" s="63">
        <v>256.42</v>
      </c>
      <c r="IX29" s="63">
        <v>255.57</v>
      </c>
      <c r="IY29" s="63">
        <v>254.72</v>
      </c>
      <c r="IZ29" s="63">
        <v>253.87</v>
      </c>
      <c r="JA29" s="63">
        <v>253.02</v>
      </c>
      <c r="JB29" s="63">
        <v>252.17</v>
      </c>
      <c r="JC29" s="63">
        <v>251.32</v>
      </c>
      <c r="JD29" s="63">
        <v>250.47</v>
      </c>
      <c r="JE29" s="63">
        <v>249.63</v>
      </c>
      <c r="JF29" s="63">
        <v>248.79</v>
      </c>
      <c r="JG29" s="63">
        <v>247.94</v>
      </c>
      <c r="JH29" s="63">
        <v>247.1</v>
      </c>
      <c r="JI29" s="63">
        <v>246.26</v>
      </c>
      <c r="JJ29" s="63">
        <v>245.42</v>
      </c>
      <c r="JK29" s="63">
        <v>244.58</v>
      </c>
      <c r="JL29" s="63">
        <v>243.75</v>
      </c>
      <c r="JM29" s="63">
        <v>242.91</v>
      </c>
      <c r="JN29" s="63">
        <v>242.07</v>
      </c>
      <c r="JO29" s="63">
        <v>241.24</v>
      </c>
      <c r="JP29" s="63">
        <v>240.41</v>
      </c>
      <c r="JQ29" s="63">
        <v>239.57</v>
      </c>
      <c r="JR29" s="63">
        <v>238.74</v>
      </c>
      <c r="JS29" s="63">
        <v>237.91</v>
      </c>
      <c r="JT29" s="63">
        <v>237.09</v>
      </c>
      <c r="JU29" s="63">
        <v>236.26</v>
      </c>
      <c r="JV29" s="63">
        <v>235.43</v>
      </c>
      <c r="JW29" s="63">
        <v>234.61</v>
      </c>
      <c r="JX29" s="63">
        <v>233.78</v>
      </c>
      <c r="JY29" s="63">
        <v>232.96</v>
      </c>
      <c r="JZ29" s="63">
        <v>232.14</v>
      </c>
      <c r="KA29" s="63">
        <v>231.32</v>
      </c>
      <c r="KB29" s="63">
        <v>230.5</v>
      </c>
      <c r="KC29" s="63">
        <v>229.68</v>
      </c>
      <c r="KD29" s="63">
        <v>228.86</v>
      </c>
      <c r="KE29" s="63">
        <v>228.04</v>
      </c>
      <c r="KF29" s="63">
        <v>227.22</v>
      </c>
      <c r="KG29" s="63">
        <v>226.41</v>
      </c>
      <c r="KH29" s="63">
        <v>225.6</v>
      </c>
      <c r="KI29" s="63">
        <v>224.78</v>
      </c>
      <c r="KJ29" s="63">
        <v>223.97</v>
      </c>
      <c r="KK29" s="63">
        <v>223.16</v>
      </c>
      <c r="KL29" s="63">
        <v>222.35</v>
      </c>
      <c r="KM29" s="63">
        <v>221.54</v>
      </c>
      <c r="KN29" s="63">
        <v>220.74</v>
      </c>
      <c r="KO29" s="63">
        <v>219.93</v>
      </c>
      <c r="KP29" s="63">
        <v>219.13</v>
      </c>
      <c r="KQ29" s="63">
        <v>218.33</v>
      </c>
      <c r="KR29" s="63">
        <v>217.21000000000021</v>
      </c>
      <c r="KS29" s="63">
        <v>216.46000000000021</v>
      </c>
      <c r="KT29" s="63">
        <v>215.71000000000021</v>
      </c>
      <c r="KU29" s="63">
        <v>214.96000000000021</v>
      </c>
      <c r="KV29" s="63">
        <v>214.21000000000021</v>
      </c>
      <c r="KW29" s="63">
        <v>213.46000000000021</v>
      </c>
      <c r="KX29" s="63">
        <v>212.71000000000021</v>
      </c>
      <c r="KY29" s="63">
        <v>211.96000000000021</v>
      </c>
      <c r="KZ29" s="63">
        <v>211.21000000000021</v>
      </c>
      <c r="LA29" s="63">
        <v>210.46000000000021</v>
      </c>
      <c r="LB29" s="63">
        <v>209.71000000000021</v>
      </c>
      <c r="LC29" s="63">
        <v>208.96000000000021</v>
      </c>
      <c r="LD29" s="63">
        <v>208.21000000000021</v>
      </c>
      <c r="LE29" s="63">
        <v>207.46000000000021</v>
      </c>
      <c r="LF29" s="63">
        <v>206.71000000000021</v>
      </c>
      <c r="LG29" s="63">
        <v>205.96000000000021</v>
      </c>
      <c r="LH29" s="63">
        <v>205.21000000000021</v>
      </c>
      <c r="LI29" s="63">
        <v>204.46000000000021</v>
      </c>
      <c r="LJ29" s="63">
        <v>203.71000000000021</v>
      </c>
      <c r="LK29" s="63">
        <v>202.96000000000021</v>
      </c>
      <c r="LL29" s="63">
        <v>202.21000000000021</v>
      </c>
      <c r="LM29" s="63">
        <v>201.46000000000021</v>
      </c>
      <c r="LN29" s="63">
        <v>200.71000000000021</v>
      </c>
      <c r="LO29" s="63">
        <v>199.96000000000021</v>
      </c>
      <c r="LP29" s="63">
        <v>199.21000000000021</v>
      </c>
      <c r="LQ29" s="63">
        <v>198.46000000000021</v>
      </c>
      <c r="LR29" s="63">
        <v>197.71000000000021</v>
      </c>
      <c r="LS29" s="63">
        <v>196.96000000000021</v>
      </c>
      <c r="LT29" s="63">
        <v>196.21000000000021</v>
      </c>
      <c r="LU29" s="63">
        <v>195.46000000000021</v>
      </c>
      <c r="LV29" s="63">
        <v>194.71000000000021</v>
      </c>
      <c r="LW29" s="63">
        <v>193.96000000000021</v>
      </c>
      <c r="LX29" s="63">
        <v>193.21000000000021</v>
      </c>
      <c r="LY29" s="63">
        <v>192.46000000000021</v>
      </c>
      <c r="LZ29" s="63">
        <v>191.71000000000021</v>
      </c>
      <c r="MA29" s="63">
        <v>190.96000000000021</v>
      </c>
      <c r="MB29" s="63">
        <v>190.21000000000021</v>
      </c>
      <c r="MC29" s="63">
        <v>189.46000000000021</v>
      </c>
      <c r="MD29" s="63">
        <v>188.71000000000021</v>
      </c>
      <c r="ME29" s="63">
        <v>187.96000000000021</v>
      </c>
      <c r="MF29" s="63">
        <v>187.21000000000021</v>
      </c>
      <c r="MG29" s="63">
        <v>186.46000000000021</v>
      </c>
      <c r="MH29" s="63">
        <v>185.71000000000021</v>
      </c>
      <c r="MI29" s="63">
        <v>184.96000000000021</v>
      </c>
      <c r="MJ29" s="63">
        <v>184.21000000000021</v>
      </c>
      <c r="MK29" s="63">
        <v>183.46000000000021</v>
      </c>
      <c r="ML29" s="63">
        <v>182.71000000000021</v>
      </c>
      <c r="MM29" s="63">
        <v>181.96000000000021</v>
      </c>
      <c r="MN29" s="63">
        <v>181.21000000000021</v>
      </c>
      <c r="MO29" s="63">
        <v>180.46000000000021</v>
      </c>
      <c r="MP29" s="63">
        <v>179.71000000000021</v>
      </c>
      <c r="MQ29" s="63">
        <v>178.96000000000021</v>
      </c>
      <c r="MR29" s="63">
        <v>178.21000000000021</v>
      </c>
      <c r="MS29" s="63">
        <v>177.46000000000021</v>
      </c>
      <c r="MT29" s="63">
        <v>176.71000000000021</v>
      </c>
      <c r="MU29" s="63">
        <v>175.96000000000021</v>
      </c>
      <c r="MV29" s="63">
        <v>175.21000000000021</v>
      </c>
      <c r="MW29" s="63">
        <v>174.46000000000021</v>
      </c>
      <c r="MX29" s="63">
        <v>173.71000000000021</v>
      </c>
      <c r="MY29" s="63">
        <v>172.96000000000021</v>
      </c>
    </row>
    <row r="30" spans="1:363" ht="15.75" x14ac:dyDescent="0.25">
      <c r="A30" s="60" t="s">
        <v>7</v>
      </c>
      <c r="B30" s="65">
        <v>2040</v>
      </c>
      <c r="C30" s="63">
        <v>502.57</v>
      </c>
      <c r="D30" s="63">
        <v>501.55</v>
      </c>
      <c r="E30" s="63">
        <v>500.53</v>
      </c>
      <c r="F30" s="63">
        <v>499.5</v>
      </c>
      <c r="G30" s="63">
        <v>498.48</v>
      </c>
      <c r="H30" s="63">
        <v>497.46</v>
      </c>
      <c r="I30" s="63">
        <v>496.44</v>
      </c>
      <c r="J30" s="63">
        <v>495.41</v>
      </c>
      <c r="K30" s="63">
        <v>494.39</v>
      </c>
      <c r="L30" s="63">
        <v>493.37</v>
      </c>
      <c r="M30" s="63">
        <v>492.34</v>
      </c>
      <c r="N30" s="63">
        <v>491.32</v>
      </c>
      <c r="O30" s="63">
        <v>490.3</v>
      </c>
      <c r="P30" s="63">
        <v>489.28</v>
      </c>
      <c r="Q30" s="63">
        <v>488.26</v>
      </c>
      <c r="R30" s="63">
        <v>487.23</v>
      </c>
      <c r="S30" s="63">
        <v>486.21</v>
      </c>
      <c r="T30" s="63">
        <v>485.19</v>
      </c>
      <c r="U30" s="63">
        <v>484.17</v>
      </c>
      <c r="V30" s="63">
        <v>483.14</v>
      </c>
      <c r="W30" s="63">
        <v>482.12</v>
      </c>
      <c r="X30" s="63">
        <v>481.1</v>
      </c>
      <c r="Y30" s="63">
        <v>480.08</v>
      </c>
      <c r="Z30" s="63">
        <v>479.06</v>
      </c>
      <c r="AA30" s="63">
        <v>478.03</v>
      </c>
      <c r="AB30" s="63">
        <v>477.01</v>
      </c>
      <c r="AC30" s="63">
        <v>475.99</v>
      </c>
      <c r="AD30" s="63">
        <v>474.97</v>
      </c>
      <c r="AE30" s="63">
        <v>473.95</v>
      </c>
      <c r="AF30" s="63">
        <v>472.93</v>
      </c>
      <c r="AG30" s="63">
        <v>471.91</v>
      </c>
      <c r="AH30" s="63">
        <v>470.88</v>
      </c>
      <c r="AI30" s="63">
        <v>469.86</v>
      </c>
      <c r="AJ30" s="63">
        <v>468.84</v>
      </c>
      <c r="AK30" s="63">
        <v>467.82</v>
      </c>
      <c r="AL30" s="63">
        <v>466.8</v>
      </c>
      <c r="AM30" s="63">
        <v>465.78</v>
      </c>
      <c r="AN30" s="63">
        <v>464.76</v>
      </c>
      <c r="AO30" s="63">
        <v>463.74</v>
      </c>
      <c r="AP30" s="63">
        <v>462.72</v>
      </c>
      <c r="AQ30" s="63">
        <v>461.7</v>
      </c>
      <c r="AR30" s="63">
        <v>460.68</v>
      </c>
      <c r="AS30" s="63">
        <v>459.66</v>
      </c>
      <c r="AT30" s="63">
        <v>458.64</v>
      </c>
      <c r="AU30" s="63">
        <v>457.62</v>
      </c>
      <c r="AV30" s="63">
        <v>456.6</v>
      </c>
      <c r="AW30" s="63">
        <v>455.58</v>
      </c>
      <c r="AX30" s="63">
        <v>454.56</v>
      </c>
      <c r="AY30" s="63">
        <v>453.54</v>
      </c>
      <c r="AZ30" s="63">
        <v>452.52</v>
      </c>
      <c r="BA30" s="63">
        <v>451.5</v>
      </c>
      <c r="BB30" s="63">
        <v>450.49</v>
      </c>
      <c r="BC30" s="63">
        <v>449.47</v>
      </c>
      <c r="BD30" s="63">
        <v>448.45</v>
      </c>
      <c r="BE30" s="63">
        <v>447.43</v>
      </c>
      <c r="BF30" s="63">
        <v>446.41</v>
      </c>
      <c r="BG30" s="63">
        <v>445.4</v>
      </c>
      <c r="BH30" s="63">
        <v>444.38</v>
      </c>
      <c r="BI30" s="63">
        <v>443.36</v>
      </c>
      <c r="BJ30" s="63">
        <v>442.34</v>
      </c>
      <c r="BK30" s="63">
        <v>441.32</v>
      </c>
      <c r="BL30" s="63">
        <v>440.31</v>
      </c>
      <c r="BM30" s="63">
        <v>439.29</v>
      </c>
      <c r="BN30" s="63">
        <v>438.28</v>
      </c>
      <c r="BO30" s="63">
        <v>437.26</v>
      </c>
      <c r="BP30" s="63">
        <v>436.25</v>
      </c>
      <c r="BQ30" s="63">
        <v>435.23</v>
      </c>
      <c r="BR30" s="63">
        <v>434.22</v>
      </c>
      <c r="BS30" s="63">
        <v>433.2</v>
      </c>
      <c r="BT30" s="63">
        <v>432.19</v>
      </c>
      <c r="BU30" s="63">
        <v>431.17</v>
      </c>
      <c r="BV30" s="63">
        <v>430.16</v>
      </c>
      <c r="BW30" s="63">
        <v>429.14</v>
      </c>
      <c r="BX30" s="63">
        <v>428.13</v>
      </c>
      <c r="BY30" s="63">
        <v>427.12</v>
      </c>
      <c r="BZ30" s="63">
        <v>426.11</v>
      </c>
      <c r="CA30" s="63">
        <v>425.1</v>
      </c>
      <c r="CB30" s="63">
        <v>424.09</v>
      </c>
      <c r="CC30" s="63">
        <v>423.08</v>
      </c>
      <c r="CD30" s="63">
        <v>422.06</v>
      </c>
      <c r="CE30" s="63">
        <v>421.05</v>
      </c>
      <c r="CF30" s="63">
        <v>420.04</v>
      </c>
      <c r="CG30" s="63">
        <v>419.03</v>
      </c>
      <c r="CH30" s="63">
        <v>418.02</v>
      </c>
      <c r="CI30" s="63">
        <v>417.01</v>
      </c>
      <c r="CJ30" s="63">
        <v>416.01</v>
      </c>
      <c r="CK30" s="63">
        <v>415</v>
      </c>
      <c r="CL30" s="63">
        <v>413.99</v>
      </c>
      <c r="CM30" s="63">
        <v>412.99</v>
      </c>
      <c r="CN30" s="63">
        <v>411.98</v>
      </c>
      <c r="CO30" s="63">
        <v>410.98</v>
      </c>
      <c r="CP30" s="63">
        <v>409.97</v>
      </c>
      <c r="CQ30" s="63">
        <v>408.97</v>
      </c>
      <c r="CR30" s="63">
        <v>407.96</v>
      </c>
      <c r="CS30" s="63">
        <v>406.96</v>
      </c>
      <c r="CT30" s="63">
        <v>405.95</v>
      </c>
      <c r="CU30" s="63">
        <v>404.95</v>
      </c>
      <c r="CV30" s="63">
        <v>403.95</v>
      </c>
      <c r="CW30" s="63">
        <v>402.95</v>
      </c>
      <c r="CX30" s="63">
        <v>401.95</v>
      </c>
      <c r="CY30" s="63">
        <v>400.95</v>
      </c>
      <c r="CZ30" s="63">
        <v>399.95</v>
      </c>
      <c r="DA30" s="63">
        <v>398.95</v>
      </c>
      <c r="DB30" s="63">
        <v>397.95</v>
      </c>
      <c r="DC30" s="63">
        <v>396.95</v>
      </c>
      <c r="DD30" s="63">
        <v>395.95</v>
      </c>
      <c r="DE30" s="63">
        <v>394.95</v>
      </c>
      <c r="DF30" s="63">
        <v>393.96</v>
      </c>
      <c r="DG30" s="63">
        <v>392.96</v>
      </c>
      <c r="DH30" s="63">
        <v>391.96</v>
      </c>
      <c r="DI30" s="63">
        <v>390.97</v>
      </c>
      <c r="DJ30" s="63">
        <v>389.98</v>
      </c>
      <c r="DK30" s="63">
        <v>388.99</v>
      </c>
      <c r="DL30" s="63">
        <v>387.99</v>
      </c>
      <c r="DM30" s="63">
        <v>387</v>
      </c>
      <c r="DN30" s="63">
        <v>386.01</v>
      </c>
      <c r="DO30" s="63">
        <v>385.02</v>
      </c>
      <c r="DP30" s="63">
        <v>384.03</v>
      </c>
      <c r="DQ30" s="63">
        <v>383.04</v>
      </c>
      <c r="DR30" s="63">
        <v>382.05</v>
      </c>
      <c r="DS30" s="63">
        <v>381.06</v>
      </c>
      <c r="DT30" s="63">
        <v>380.07</v>
      </c>
      <c r="DU30" s="63">
        <v>379.09</v>
      </c>
      <c r="DV30" s="63">
        <v>378.1</v>
      </c>
      <c r="DW30" s="63">
        <v>377.12</v>
      </c>
      <c r="DX30" s="63">
        <v>376.14</v>
      </c>
      <c r="DY30" s="63">
        <v>375.16</v>
      </c>
      <c r="DZ30" s="63">
        <v>374.17</v>
      </c>
      <c r="EA30" s="63">
        <v>373.19</v>
      </c>
      <c r="EB30" s="63">
        <v>372.21</v>
      </c>
      <c r="EC30" s="63">
        <v>371.23</v>
      </c>
      <c r="ED30" s="63">
        <v>370.25</v>
      </c>
      <c r="EE30" s="63">
        <v>369.27</v>
      </c>
      <c r="EF30" s="63">
        <v>368.3</v>
      </c>
      <c r="EG30" s="63">
        <v>367.33</v>
      </c>
      <c r="EH30" s="63">
        <v>366.35</v>
      </c>
      <c r="EI30" s="63">
        <v>365.38</v>
      </c>
      <c r="EJ30" s="63">
        <v>364.41</v>
      </c>
      <c r="EK30" s="63">
        <v>363.44</v>
      </c>
      <c r="EL30" s="63">
        <v>362.47</v>
      </c>
      <c r="EM30" s="63">
        <v>361.5</v>
      </c>
      <c r="EN30" s="63">
        <v>360.54</v>
      </c>
      <c r="EO30" s="63">
        <v>359.57</v>
      </c>
      <c r="EP30" s="63">
        <v>358.6</v>
      </c>
      <c r="EQ30" s="63">
        <v>357.63</v>
      </c>
      <c r="ER30" s="63">
        <v>356.67</v>
      </c>
      <c r="ES30" s="63">
        <v>355.71</v>
      </c>
      <c r="ET30" s="63">
        <v>354.75</v>
      </c>
      <c r="EU30" s="63">
        <v>353.78</v>
      </c>
      <c r="EV30" s="63">
        <v>352.82</v>
      </c>
      <c r="EW30" s="63">
        <v>351.86</v>
      </c>
      <c r="EX30" s="63">
        <v>350.9</v>
      </c>
      <c r="EY30" s="63">
        <v>349.95</v>
      </c>
      <c r="EZ30" s="63">
        <v>348.99</v>
      </c>
      <c r="FA30" s="63">
        <v>348.03</v>
      </c>
      <c r="FB30" s="63">
        <v>347.07</v>
      </c>
      <c r="FC30" s="63">
        <v>346.12</v>
      </c>
      <c r="FD30" s="63">
        <v>345.16</v>
      </c>
      <c r="FE30" s="63">
        <v>344.21</v>
      </c>
      <c r="FF30" s="63">
        <v>343.25</v>
      </c>
      <c r="FG30" s="63">
        <v>342.3</v>
      </c>
      <c r="FH30" s="63">
        <v>341.35</v>
      </c>
      <c r="FI30" s="63">
        <v>340.39</v>
      </c>
      <c r="FJ30" s="63">
        <v>339.44</v>
      </c>
      <c r="FK30" s="63">
        <v>338.49</v>
      </c>
      <c r="FL30" s="63">
        <v>337.54</v>
      </c>
      <c r="FM30" s="63">
        <v>336.59</v>
      </c>
      <c r="FN30" s="63">
        <v>335.64</v>
      </c>
      <c r="FO30" s="63">
        <v>334.69</v>
      </c>
      <c r="FP30" s="63">
        <v>333.75</v>
      </c>
      <c r="FQ30" s="63">
        <v>332.8</v>
      </c>
      <c r="FR30" s="63">
        <v>331.86</v>
      </c>
      <c r="FS30" s="63">
        <v>330.91</v>
      </c>
      <c r="FT30" s="63">
        <v>329.97</v>
      </c>
      <c r="FU30" s="63">
        <v>329.02</v>
      </c>
      <c r="FV30" s="63">
        <v>328.08</v>
      </c>
      <c r="FW30" s="63">
        <v>327.14</v>
      </c>
      <c r="FX30" s="63">
        <v>326.2</v>
      </c>
      <c r="FY30" s="63">
        <v>325.26</v>
      </c>
      <c r="FZ30" s="63">
        <v>324.32</v>
      </c>
      <c r="GA30" s="63">
        <v>323.38</v>
      </c>
      <c r="GB30" s="63">
        <v>322.44</v>
      </c>
      <c r="GC30" s="63">
        <v>321.5</v>
      </c>
      <c r="GD30" s="63">
        <v>320.57</v>
      </c>
      <c r="GE30" s="63">
        <v>319.63</v>
      </c>
      <c r="GF30" s="63">
        <v>318.7</v>
      </c>
      <c r="GG30" s="63">
        <v>317.76</v>
      </c>
      <c r="GH30" s="63">
        <v>316.82</v>
      </c>
      <c r="GI30" s="63">
        <v>315.89999999999998</v>
      </c>
      <c r="GJ30" s="63">
        <v>314.97000000000003</v>
      </c>
      <c r="GK30" s="63">
        <v>314.04000000000002</v>
      </c>
      <c r="GL30" s="63">
        <v>313.10000000000002</v>
      </c>
      <c r="GM30" s="63">
        <v>312.19</v>
      </c>
      <c r="GN30" s="63">
        <v>311.26</v>
      </c>
      <c r="GO30" s="63">
        <v>310.33999999999997</v>
      </c>
      <c r="GP30" s="63">
        <v>309.41000000000003</v>
      </c>
      <c r="GQ30" s="63">
        <v>308.49</v>
      </c>
      <c r="GR30" s="63">
        <v>307.57</v>
      </c>
      <c r="GS30" s="63">
        <v>306.64999999999998</v>
      </c>
      <c r="GT30" s="63">
        <v>305.73</v>
      </c>
      <c r="GU30" s="63">
        <v>304.81</v>
      </c>
      <c r="GV30" s="63">
        <v>303.89</v>
      </c>
      <c r="GW30" s="63">
        <v>302.97000000000003</v>
      </c>
      <c r="GX30" s="63">
        <v>302.06</v>
      </c>
      <c r="GY30" s="63">
        <v>301.14</v>
      </c>
      <c r="GZ30" s="63">
        <v>300.23</v>
      </c>
      <c r="HA30" s="63">
        <v>299.32</v>
      </c>
      <c r="HB30" s="63">
        <v>298.41000000000003</v>
      </c>
      <c r="HC30" s="63">
        <v>297.5</v>
      </c>
      <c r="HD30" s="63">
        <v>296.58999999999997</v>
      </c>
      <c r="HE30" s="63">
        <v>295.68</v>
      </c>
      <c r="HF30" s="63">
        <v>294.76</v>
      </c>
      <c r="HG30" s="63">
        <v>293.87</v>
      </c>
      <c r="HH30" s="63">
        <v>292.95999999999998</v>
      </c>
      <c r="HI30" s="63">
        <v>292.06</v>
      </c>
      <c r="HJ30" s="63">
        <v>291.16000000000003</v>
      </c>
      <c r="HK30" s="63">
        <v>290.26</v>
      </c>
      <c r="HL30" s="63">
        <v>289.35000000000002</v>
      </c>
      <c r="HM30" s="63">
        <v>288.45999999999998</v>
      </c>
      <c r="HN30" s="63">
        <v>287.56</v>
      </c>
      <c r="HO30" s="63">
        <v>286.67</v>
      </c>
      <c r="HP30" s="63">
        <v>285.77999999999997</v>
      </c>
      <c r="HQ30" s="63">
        <v>284.88</v>
      </c>
      <c r="HR30" s="63">
        <v>283.99</v>
      </c>
      <c r="HS30" s="63">
        <v>283.10000000000002</v>
      </c>
      <c r="HT30" s="63">
        <v>282.20999999999998</v>
      </c>
      <c r="HU30" s="63">
        <v>281.32</v>
      </c>
      <c r="HV30" s="63">
        <v>280.44</v>
      </c>
      <c r="HW30" s="63">
        <v>279.54000000000002</v>
      </c>
      <c r="HX30" s="63">
        <v>278.66000000000003</v>
      </c>
      <c r="HY30" s="63">
        <v>277.77999999999997</v>
      </c>
      <c r="HZ30" s="63">
        <v>276.89999999999998</v>
      </c>
      <c r="IA30" s="63">
        <v>276.01</v>
      </c>
      <c r="IB30" s="63">
        <v>275.14</v>
      </c>
      <c r="IC30" s="63">
        <v>274.26</v>
      </c>
      <c r="ID30" s="63">
        <v>273.38</v>
      </c>
      <c r="IE30" s="63">
        <v>272.5</v>
      </c>
      <c r="IF30" s="63">
        <v>271.62</v>
      </c>
      <c r="IG30" s="63">
        <v>270.75</v>
      </c>
      <c r="IH30" s="63">
        <v>269.87</v>
      </c>
      <c r="II30" s="63">
        <v>269</v>
      </c>
      <c r="IJ30" s="63">
        <v>268.13</v>
      </c>
      <c r="IK30" s="63">
        <v>267.26</v>
      </c>
      <c r="IL30" s="63">
        <v>266.39</v>
      </c>
      <c r="IM30" s="63">
        <v>265.51</v>
      </c>
      <c r="IN30" s="63">
        <v>264.64999999999998</v>
      </c>
      <c r="IO30" s="63">
        <v>263.79000000000002</v>
      </c>
      <c r="IP30" s="63">
        <v>262.92</v>
      </c>
      <c r="IQ30" s="63">
        <v>262.06</v>
      </c>
      <c r="IR30" s="63">
        <v>261.2</v>
      </c>
      <c r="IS30" s="63">
        <v>260.33999999999997</v>
      </c>
      <c r="IT30" s="63">
        <v>259.48</v>
      </c>
      <c r="IU30" s="63">
        <v>258.62</v>
      </c>
      <c r="IV30" s="63">
        <v>257.76</v>
      </c>
      <c r="IW30" s="63">
        <v>256.91000000000003</v>
      </c>
      <c r="IX30" s="63">
        <v>256.04000000000002</v>
      </c>
      <c r="IY30" s="63">
        <v>255.2</v>
      </c>
      <c r="IZ30" s="63">
        <v>254.35</v>
      </c>
      <c r="JA30" s="63">
        <v>253.5</v>
      </c>
      <c r="JB30" s="63">
        <v>252.65</v>
      </c>
      <c r="JC30" s="63">
        <v>251.81</v>
      </c>
      <c r="JD30" s="63">
        <v>250.96</v>
      </c>
      <c r="JE30" s="63">
        <v>250.11</v>
      </c>
      <c r="JF30" s="63">
        <v>249.27</v>
      </c>
      <c r="JG30" s="63">
        <v>248.42</v>
      </c>
      <c r="JH30" s="63">
        <v>247.58</v>
      </c>
      <c r="JI30" s="63">
        <v>246.74</v>
      </c>
      <c r="JJ30" s="63">
        <v>245.9</v>
      </c>
      <c r="JK30" s="63">
        <v>245.06</v>
      </c>
      <c r="JL30" s="63">
        <v>244.23</v>
      </c>
      <c r="JM30" s="63">
        <v>243.39</v>
      </c>
      <c r="JN30" s="63">
        <v>242.55</v>
      </c>
      <c r="JO30" s="63">
        <v>241.72</v>
      </c>
      <c r="JP30" s="63">
        <v>240.88</v>
      </c>
      <c r="JQ30" s="63">
        <v>240.05</v>
      </c>
      <c r="JR30" s="63">
        <v>239.22</v>
      </c>
      <c r="JS30" s="63">
        <v>238.39</v>
      </c>
      <c r="JT30" s="63">
        <v>237.56</v>
      </c>
      <c r="JU30" s="63">
        <v>236.73</v>
      </c>
      <c r="JV30" s="63">
        <v>235.91</v>
      </c>
      <c r="JW30" s="63">
        <v>235.08</v>
      </c>
      <c r="JX30" s="63">
        <v>234.26</v>
      </c>
      <c r="JY30" s="63">
        <v>233.43</v>
      </c>
      <c r="JZ30" s="63">
        <v>232.61</v>
      </c>
      <c r="KA30" s="63">
        <v>231.79</v>
      </c>
      <c r="KB30" s="63">
        <v>230.97</v>
      </c>
      <c r="KC30" s="63">
        <v>230.15</v>
      </c>
      <c r="KD30" s="63">
        <v>229.33</v>
      </c>
      <c r="KE30" s="63">
        <v>228.51</v>
      </c>
      <c r="KF30" s="63">
        <v>227.69</v>
      </c>
      <c r="KG30" s="63">
        <v>226.88</v>
      </c>
      <c r="KH30" s="63">
        <v>226.06</v>
      </c>
      <c r="KI30" s="63">
        <v>225.25</v>
      </c>
      <c r="KJ30" s="63">
        <v>224.44</v>
      </c>
      <c r="KK30" s="63">
        <v>223.63</v>
      </c>
      <c r="KL30" s="63">
        <v>222.82</v>
      </c>
      <c r="KM30" s="63">
        <v>222.01</v>
      </c>
      <c r="KN30" s="63">
        <v>221.2</v>
      </c>
      <c r="KO30" s="63">
        <v>220.39</v>
      </c>
      <c r="KP30" s="63">
        <v>219.59</v>
      </c>
      <c r="KQ30" s="63">
        <v>218.79</v>
      </c>
      <c r="KR30" s="63">
        <v>217.67000000000021</v>
      </c>
      <c r="KS30" s="63">
        <v>216.92000000000021</v>
      </c>
      <c r="KT30" s="63">
        <v>216.17000000000021</v>
      </c>
      <c r="KU30" s="63">
        <v>215.42000000000021</v>
      </c>
      <c r="KV30" s="63">
        <v>214.67000000000021</v>
      </c>
      <c r="KW30" s="63">
        <v>213.92000000000021</v>
      </c>
      <c r="KX30" s="63">
        <v>213.17000000000021</v>
      </c>
      <c r="KY30" s="63">
        <v>212.42000000000021</v>
      </c>
      <c r="KZ30" s="63">
        <v>211.67000000000021</v>
      </c>
      <c r="LA30" s="63">
        <v>210.92000000000021</v>
      </c>
      <c r="LB30" s="63">
        <v>210.17000000000021</v>
      </c>
      <c r="LC30" s="63">
        <v>209.42000000000021</v>
      </c>
      <c r="LD30" s="63">
        <v>208.67000000000021</v>
      </c>
      <c r="LE30" s="63">
        <v>207.92000000000021</v>
      </c>
      <c r="LF30" s="63">
        <v>207.17000000000021</v>
      </c>
      <c r="LG30" s="63">
        <v>206.42000000000021</v>
      </c>
      <c r="LH30" s="63">
        <v>205.67000000000021</v>
      </c>
      <c r="LI30" s="63">
        <v>204.92000000000021</v>
      </c>
      <c r="LJ30" s="63">
        <v>204.17000000000021</v>
      </c>
      <c r="LK30" s="63">
        <v>203.42000000000021</v>
      </c>
      <c r="LL30" s="63">
        <v>202.67000000000021</v>
      </c>
      <c r="LM30" s="63">
        <v>201.92000000000021</v>
      </c>
      <c r="LN30" s="63">
        <v>201.17000000000021</v>
      </c>
      <c r="LO30" s="63">
        <v>200.42000000000021</v>
      </c>
      <c r="LP30" s="63">
        <v>199.67000000000021</v>
      </c>
      <c r="LQ30" s="63">
        <v>198.92000000000021</v>
      </c>
      <c r="LR30" s="63">
        <v>198.17000000000021</v>
      </c>
      <c r="LS30" s="63">
        <v>197.42000000000021</v>
      </c>
      <c r="LT30" s="63">
        <v>196.67000000000021</v>
      </c>
      <c r="LU30" s="63">
        <v>195.92000000000021</v>
      </c>
      <c r="LV30" s="63">
        <v>195.17000000000021</v>
      </c>
      <c r="LW30" s="63">
        <v>194.42000000000021</v>
      </c>
      <c r="LX30" s="63">
        <v>193.67000000000021</v>
      </c>
      <c r="LY30" s="63">
        <v>192.92000000000021</v>
      </c>
      <c r="LZ30" s="63">
        <v>192.17000000000021</v>
      </c>
      <c r="MA30" s="63">
        <v>191.42000000000021</v>
      </c>
      <c r="MB30" s="63">
        <v>190.67000000000021</v>
      </c>
      <c r="MC30" s="63">
        <v>189.92000000000021</v>
      </c>
      <c r="MD30" s="63">
        <v>189.17000000000021</v>
      </c>
      <c r="ME30" s="63">
        <v>188.42000000000021</v>
      </c>
      <c r="MF30" s="63">
        <v>187.67000000000021</v>
      </c>
      <c r="MG30" s="63">
        <v>186.92000000000021</v>
      </c>
      <c r="MH30" s="63">
        <v>186.17000000000021</v>
      </c>
      <c r="MI30" s="63">
        <v>185.42000000000021</v>
      </c>
      <c r="MJ30" s="63">
        <v>184.67000000000021</v>
      </c>
      <c r="MK30" s="63">
        <v>183.92000000000021</v>
      </c>
      <c r="ML30" s="63">
        <v>183.17000000000021</v>
      </c>
      <c r="MM30" s="63">
        <v>182.42000000000021</v>
      </c>
      <c r="MN30" s="63">
        <v>181.67000000000021</v>
      </c>
      <c r="MO30" s="63">
        <v>180.92000000000021</v>
      </c>
      <c r="MP30" s="63">
        <v>180.17000000000021</v>
      </c>
      <c r="MQ30" s="63">
        <v>179.42000000000021</v>
      </c>
      <c r="MR30" s="63">
        <v>178.67000000000021</v>
      </c>
      <c r="MS30" s="63">
        <v>177.92000000000021</v>
      </c>
      <c r="MT30" s="63">
        <v>177.17000000000021</v>
      </c>
      <c r="MU30" s="63">
        <v>176.42000000000021</v>
      </c>
      <c r="MV30" s="63">
        <v>175.67000000000021</v>
      </c>
      <c r="MW30" s="63">
        <v>174.92000000000021</v>
      </c>
      <c r="MX30" s="63">
        <v>174.17000000000021</v>
      </c>
      <c r="MY30" s="63">
        <v>173.42000000000021</v>
      </c>
    </row>
    <row r="31" spans="1:363" ht="15.75" x14ac:dyDescent="0.25">
      <c r="A31" s="60" t="s">
        <v>7</v>
      </c>
      <c r="B31" s="65">
        <v>2041</v>
      </c>
      <c r="C31" s="63">
        <v>503.14</v>
      </c>
      <c r="D31" s="63">
        <v>502.12</v>
      </c>
      <c r="E31" s="63">
        <v>501.1</v>
      </c>
      <c r="F31" s="63">
        <v>500.07</v>
      </c>
      <c r="G31" s="63">
        <v>499.05</v>
      </c>
      <c r="H31" s="63">
        <v>498.03</v>
      </c>
      <c r="I31" s="63">
        <v>497</v>
      </c>
      <c r="J31" s="63">
        <v>495.98</v>
      </c>
      <c r="K31" s="63">
        <v>494.96</v>
      </c>
      <c r="L31" s="63">
        <v>493.93</v>
      </c>
      <c r="M31" s="63">
        <v>492.91</v>
      </c>
      <c r="N31" s="63">
        <v>491.89</v>
      </c>
      <c r="O31" s="63">
        <v>490.87</v>
      </c>
      <c r="P31" s="63">
        <v>489.84</v>
      </c>
      <c r="Q31" s="63">
        <v>488.82</v>
      </c>
      <c r="R31" s="63">
        <v>487.8</v>
      </c>
      <c r="S31" s="63">
        <v>486.78</v>
      </c>
      <c r="T31" s="63">
        <v>485.75</v>
      </c>
      <c r="U31" s="63">
        <v>484.73</v>
      </c>
      <c r="V31" s="63">
        <v>483.71</v>
      </c>
      <c r="W31" s="63">
        <v>482.69</v>
      </c>
      <c r="X31" s="63">
        <v>481.66</v>
      </c>
      <c r="Y31" s="63">
        <v>480.64</v>
      </c>
      <c r="Z31" s="63">
        <v>479.62</v>
      </c>
      <c r="AA31" s="63">
        <v>478.6</v>
      </c>
      <c r="AB31" s="63">
        <v>477.58</v>
      </c>
      <c r="AC31" s="63">
        <v>476.55</v>
      </c>
      <c r="AD31" s="63">
        <v>475.53</v>
      </c>
      <c r="AE31" s="63">
        <v>474.51</v>
      </c>
      <c r="AF31" s="63">
        <v>473.49</v>
      </c>
      <c r="AG31" s="63">
        <v>472.47</v>
      </c>
      <c r="AH31" s="63">
        <v>471.45</v>
      </c>
      <c r="AI31" s="63">
        <v>470.42</v>
      </c>
      <c r="AJ31" s="63">
        <v>469.4</v>
      </c>
      <c r="AK31" s="63">
        <v>468.38</v>
      </c>
      <c r="AL31" s="63">
        <v>467.36</v>
      </c>
      <c r="AM31" s="63">
        <v>466.34</v>
      </c>
      <c r="AN31" s="63">
        <v>465.32</v>
      </c>
      <c r="AO31" s="63">
        <v>464.3</v>
      </c>
      <c r="AP31" s="63">
        <v>463.28</v>
      </c>
      <c r="AQ31" s="63">
        <v>462.26</v>
      </c>
      <c r="AR31" s="63">
        <v>461.24</v>
      </c>
      <c r="AS31" s="63">
        <v>460.22</v>
      </c>
      <c r="AT31" s="63">
        <v>459.2</v>
      </c>
      <c r="AU31" s="63">
        <v>458.18</v>
      </c>
      <c r="AV31" s="63">
        <v>457.16</v>
      </c>
      <c r="AW31" s="63">
        <v>456.14</v>
      </c>
      <c r="AX31" s="63">
        <v>455.12</v>
      </c>
      <c r="AY31" s="63">
        <v>454.1</v>
      </c>
      <c r="AZ31" s="63">
        <v>453.08</v>
      </c>
      <c r="BA31" s="63">
        <v>452.06</v>
      </c>
      <c r="BB31" s="63">
        <v>451.04</v>
      </c>
      <c r="BC31" s="63">
        <v>450.02</v>
      </c>
      <c r="BD31" s="63">
        <v>449</v>
      </c>
      <c r="BE31" s="63">
        <v>447.99</v>
      </c>
      <c r="BF31" s="63">
        <v>446.97</v>
      </c>
      <c r="BG31" s="63">
        <v>445.95</v>
      </c>
      <c r="BH31" s="63">
        <v>444.93</v>
      </c>
      <c r="BI31" s="63">
        <v>443.91</v>
      </c>
      <c r="BJ31" s="63">
        <v>442.89</v>
      </c>
      <c r="BK31" s="63">
        <v>441.88</v>
      </c>
      <c r="BL31" s="63">
        <v>440.86</v>
      </c>
      <c r="BM31" s="63">
        <v>439.84</v>
      </c>
      <c r="BN31" s="63">
        <v>438.83</v>
      </c>
      <c r="BO31" s="63">
        <v>437.81</v>
      </c>
      <c r="BP31" s="63">
        <v>436.8</v>
      </c>
      <c r="BQ31" s="63">
        <v>435.78</v>
      </c>
      <c r="BR31" s="63">
        <v>434.77</v>
      </c>
      <c r="BS31" s="63">
        <v>433.75</v>
      </c>
      <c r="BT31" s="63">
        <v>432.74</v>
      </c>
      <c r="BU31" s="63">
        <v>431.72</v>
      </c>
      <c r="BV31" s="63">
        <v>430.71</v>
      </c>
      <c r="BW31" s="63">
        <v>429.69</v>
      </c>
      <c r="BX31" s="63">
        <v>428.68</v>
      </c>
      <c r="BY31" s="63">
        <v>427.67</v>
      </c>
      <c r="BZ31" s="63">
        <v>426.66</v>
      </c>
      <c r="CA31" s="63">
        <v>425.64</v>
      </c>
      <c r="CB31" s="63">
        <v>424.63</v>
      </c>
      <c r="CC31" s="63">
        <v>423.62</v>
      </c>
      <c r="CD31" s="63">
        <v>422.61</v>
      </c>
      <c r="CE31" s="63">
        <v>421.6</v>
      </c>
      <c r="CF31" s="63">
        <v>420.59</v>
      </c>
      <c r="CG31" s="63">
        <v>419.58</v>
      </c>
      <c r="CH31" s="63">
        <v>418.57</v>
      </c>
      <c r="CI31" s="63">
        <v>417.56</v>
      </c>
      <c r="CJ31" s="63">
        <v>416.55</v>
      </c>
      <c r="CK31" s="63">
        <v>415.54</v>
      </c>
      <c r="CL31" s="63">
        <v>414.54</v>
      </c>
      <c r="CM31" s="63">
        <v>413.53</v>
      </c>
      <c r="CN31" s="63">
        <v>412.52</v>
      </c>
      <c r="CO31" s="63">
        <v>411.52</v>
      </c>
      <c r="CP31" s="63">
        <v>410.51</v>
      </c>
      <c r="CQ31" s="63">
        <v>409.51</v>
      </c>
      <c r="CR31" s="63">
        <v>408.5</v>
      </c>
      <c r="CS31" s="63">
        <v>407.5</v>
      </c>
      <c r="CT31" s="63">
        <v>406.49</v>
      </c>
      <c r="CU31" s="63">
        <v>405.49</v>
      </c>
      <c r="CV31" s="63">
        <v>404.48</v>
      </c>
      <c r="CW31" s="63">
        <v>403.48</v>
      </c>
      <c r="CX31" s="63">
        <v>402.48</v>
      </c>
      <c r="CY31" s="63">
        <v>401.48</v>
      </c>
      <c r="CZ31" s="63">
        <v>400.48</v>
      </c>
      <c r="DA31" s="63">
        <v>399.48</v>
      </c>
      <c r="DB31" s="63">
        <v>398.49</v>
      </c>
      <c r="DC31" s="63">
        <v>397.49</v>
      </c>
      <c r="DD31" s="63">
        <v>396.49</v>
      </c>
      <c r="DE31" s="63">
        <v>395.49</v>
      </c>
      <c r="DF31" s="63">
        <v>394.49</v>
      </c>
      <c r="DG31" s="63">
        <v>393.49</v>
      </c>
      <c r="DH31" s="63">
        <v>392.5</v>
      </c>
      <c r="DI31" s="63">
        <v>391.5</v>
      </c>
      <c r="DJ31" s="63">
        <v>390.51</v>
      </c>
      <c r="DK31" s="63">
        <v>389.52</v>
      </c>
      <c r="DL31" s="63">
        <v>388.53</v>
      </c>
      <c r="DM31" s="63">
        <v>387.53</v>
      </c>
      <c r="DN31" s="63">
        <v>386.54</v>
      </c>
      <c r="DO31" s="63">
        <v>385.55</v>
      </c>
      <c r="DP31" s="63">
        <v>384.56</v>
      </c>
      <c r="DQ31" s="63">
        <v>383.57</v>
      </c>
      <c r="DR31" s="63">
        <v>382.58</v>
      </c>
      <c r="DS31" s="63">
        <v>381.59</v>
      </c>
      <c r="DT31" s="63">
        <v>380.6</v>
      </c>
      <c r="DU31" s="63">
        <v>379.62</v>
      </c>
      <c r="DV31" s="63">
        <v>378.63</v>
      </c>
      <c r="DW31" s="63">
        <v>377.65</v>
      </c>
      <c r="DX31" s="63">
        <v>376.67</v>
      </c>
      <c r="DY31" s="63">
        <v>375.68</v>
      </c>
      <c r="DZ31" s="63">
        <v>374.7</v>
      </c>
      <c r="EA31" s="63">
        <v>373.72</v>
      </c>
      <c r="EB31" s="63">
        <v>372.74</v>
      </c>
      <c r="EC31" s="63">
        <v>371.76</v>
      </c>
      <c r="ED31" s="63">
        <v>370.78</v>
      </c>
      <c r="EE31" s="63">
        <v>369.8</v>
      </c>
      <c r="EF31" s="63">
        <v>368.82</v>
      </c>
      <c r="EG31" s="63">
        <v>367.85</v>
      </c>
      <c r="EH31" s="63">
        <v>366.88</v>
      </c>
      <c r="EI31" s="63">
        <v>365.91</v>
      </c>
      <c r="EJ31" s="63">
        <v>364.94</v>
      </c>
      <c r="EK31" s="63">
        <v>363.97</v>
      </c>
      <c r="EL31" s="63">
        <v>363</v>
      </c>
      <c r="EM31" s="63">
        <v>362.03</v>
      </c>
      <c r="EN31" s="63">
        <v>361.06</v>
      </c>
      <c r="EO31" s="63">
        <v>360.09</v>
      </c>
      <c r="EP31" s="63">
        <v>359.12</v>
      </c>
      <c r="EQ31" s="63">
        <v>358.16</v>
      </c>
      <c r="ER31" s="63">
        <v>357.19</v>
      </c>
      <c r="ES31" s="63">
        <v>356.23</v>
      </c>
      <c r="ET31" s="63">
        <v>355.27</v>
      </c>
      <c r="EU31" s="63">
        <v>354.31</v>
      </c>
      <c r="EV31" s="63">
        <v>353.35</v>
      </c>
      <c r="EW31" s="63">
        <v>352.39</v>
      </c>
      <c r="EX31" s="63">
        <v>351.43</v>
      </c>
      <c r="EY31" s="63">
        <v>350.47</v>
      </c>
      <c r="EZ31" s="63">
        <v>349.51</v>
      </c>
      <c r="FA31" s="63">
        <v>348.55</v>
      </c>
      <c r="FB31" s="63">
        <v>347.59</v>
      </c>
      <c r="FC31" s="63">
        <v>346.64</v>
      </c>
      <c r="FD31" s="63">
        <v>345.68</v>
      </c>
      <c r="FE31" s="63">
        <v>344.73</v>
      </c>
      <c r="FF31" s="63">
        <v>343.77</v>
      </c>
      <c r="FG31" s="63">
        <v>342.82</v>
      </c>
      <c r="FH31" s="63">
        <v>341.86</v>
      </c>
      <c r="FI31" s="63">
        <v>340.91</v>
      </c>
      <c r="FJ31" s="63">
        <v>339.96</v>
      </c>
      <c r="FK31" s="63">
        <v>339.01</v>
      </c>
      <c r="FL31" s="63">
        <v>338.06</v>
      </c>
      <c r="FM31" s="63">
        <v>337.11</v>
      </c>
      <c r="FN31" s="63">
        <v>336.16</v>
      </c>
      <c r="FO31" s="63">
        <v>335.21</v>
      </c>
      <c r="FP31" s="63">
        <v>334.26</v>
      </c>
      <c r="FQ31" s="63">
        <v>333.32</v>
      </c>
      <c r="FR31" s="63">
        <v>332.37</v>
      </c>
      <c r="FS31" s="63">
        <v>331.43</v>
      </c>
      <c r="FT31" s="63">
        <v>330.48</v>
      </c>
      <c r="FU31" s="63">
        <v>329.54</v>
      </c>
      <c r="FV31" s="63">
        <v>328.6</v>
      </c>
      <c r="FW31" s="63">
        <v>327.64999999999998</v>
      </c>
      <c r="FX31" s="63">
        <v>326.70999999999998</v>
      </c>
      <c r="FY31" s="63">
        <v>325.76</v>
      </c>
      <c r="FZ31" s="63">
        <v>324.82</v>
      </c>
      <c r="GA31" s="63">
        <v>323.89</v>
      </c>
      <c r="GB31" s="63">
        <v>322.95999999999998</v>
      </c>
      <c r="GC31" s="63">
        <v>322.01</v>
      </c>
      <c r="GD31" s="63">
        <v>321.07</v>
      </c>
      <c r="GE31" s="63">
        <v>320.14999999999998</v>
      </c>
      <c r="GF31" s="63">
        <v>319.20999999999998</v>
      </c>
      <c r="GG31" s="63">
        <v>318.27999999999997</v>
      </c>
      <c r="GH31" s="63">
        <v>317.35000000000002</v>
      </c>
      <c r="GI31" s="63">
        <v>316.41000000000003</v>
      </c>
      <c r="GJ31" s="63">
        <v>315.48</v>
      </c>
      <c r="GK31" s="63">
        <v>314.54000000000002</v>
      </c>
      <c r="GL31" s="63">
        <v>313.62</v>
      </c>
      <c r="GM31" s="63">
        <v>312.7</v>
      </c>
      <c r="GN31" s="63">
        <v>311.76</v>
      </c>
      <c r="GO31" s="63">
        <v>310.85000000000002</v>
      </c>
      <c r="GP31" s="63">
        <v>309.92</v>
      </c>
      <c r="GQ31" s="63">
        <v>309</v>
      </c>
      <c r="GR31" s="63">
        <v>308.07</v>
      </c>
      <c r="GS31" s="63">
        <v>307.16000000000003</v>
      </c>
      <c r="GT31" s="63">
        <v>306.24</v>
      </c>
      <c r="GU31" s="63">
        <v>305.32</v>
      </c>
      <c r="GV31" s="63">
        <v>304.39999999999998</v>
      </c>
      <c r="GW31" s="63">
        <v>303.48</v>
      </c>
      <c r="GX31" s="63">
        <v>302.56</v>
      </c>
      <c r="GY31" s="63">
        <v>301.64999999999998</v>
      </c>
      <c r="GZ31" s="63">
        <v>300.74</v>
      </c>
      <c r="HA31" s="63">
        <v>299.82</v>
      </c>
      <c r="HB31" s="63">
        <v>298.91000000000003</v>
      </c>
      <c r="HC31" s="63">
        <v>298</v>
      </c>
      <c r="HD31" s="63">
        <v>297.08999999999997</v>
      </c>
      <c r="HE31" s="63">
        <v>296.18</v>
      </c>
      <c r="HF31" s="63">
        <v>295.27999999999997</v>
      </c>
      <c r="HG31" s="63">
        <v>294.37</v>
      </c>
      <c r="HH31" s="63">
        <v>293.47000000000003</v>
      </c>
      <c r="HI31" s="63">
        <v>292.56</v>
      </c>
      <c r="HJ31" s="63">
        <v>291.66000000000003</v>
      </c>
      <c r="HK31" s="63">
        <v>290.76</v>
      </c>
      <c r="HL31" s="63">
        <v>289.85000000000002</v>
      </c>
      <c r="HM31" s="63">
        <v>288.95999999999998</v>
      </c>
      <c r="HN31" s="63">
        <v>288.07</v>
      </c>
      <c r="HO31" s="63">
        <v>287.17</v>
      </c>
      <c r="HP31" s="63">
        <v>286.27999999999997</v>
      </c>
      <c r="HQ31" s="63">
        <v>285.38</v>
      </c>
      <c r="HR31" s="63">
        <v>284.49</v>
      </c>
      <c r="HS31" s="63">
        <v>283.60000000000002</v>
      </c>
      <c r="HT31" s="63">
        <v>282.70999999999998</v>
      </c>
      <c r="HU31" s="63">
        <v>281.82</v>
      </c>
      <c r="HV31" s="63">
        <v>280.93</v>
      </c>
      <c r="HW31" s="63">
        <v>280.04000000000002</v>
      </c>
      <c r="HX31" s="63">
        <v>279.16000000000003</v>
      </c>
      <c r="HY31" s="63">
        <v>278.27999999999997</v>
      </c>
      <c r="HZ31" s="63">
        <v>277.39</v>
      </c>
      <c r="IA31" s="63">
        <v>276.51</v>
      </c>
      <c r="IB31" s="63">
        <v>275.63</v>
      </c>
      <c r="IC31" s="63">
        <v>274.75</v>
      </c>
      <c r="ID31" s="63">
        <v>273.87</v>
      </c>
      <c r="IE31" s="63">
        <v>272.99</v>
      </c>
      <c r="IF31" s="63">
        <v>272.12</v>
      </c>
      <c r="IG31" s="63">
        <v>271.24</v>
      </c>
      <c r="IH31" s="63">
        <v>270.37</v>
      </c>
      <c r="II31" s="63">
        <v>269.49</v>
      </c>
      <c r="IJ31" s="63">
        <v>268.62</v>
      </c>
      <c r="IK31" s="63">
        <v>267.75</v>
      </c>
      <c r="IL31" s="63">
        <v>266.88</v>
      </c>
      <c r="IM31" s="63">
        <v>266.01</v>
      </c>
      <c r="IN31" s="63">
        <v>265.14</v>
      </c>
      <c r="IO31" s="63">
        <v>264.27999999999997</v>
      </c>
      <c r="IP31" s="63">
        <v>263.41000000000003</v>
      </c>
      <c r="IQ31" s="63">
        <v>262.54000000000002</v>
      </c>
      <c r="IR31" s="63">
        <v>261.69</v>
      </c>
      <c r="IS31" s="63">
        <v>260.82</v>
      </c>
      <c r="IT31" s="63">
        <v>259.97000000000003</v>
      </c>
      <c r="IU31" s="63">
        <v>259.10000000000002</v>
      </c>
      <c r="IV31" s="63">
        <v>258.25</v>
      </c>
      <c r="IW31" s="63">
        <v>257.39</v>
      </c>
      <c r="IX31" s="63">
        <v>256.54000000000002</v>
      </c>
      <c r="IY31" s="63">
        <v>255.69</v>
      </c>
      <c r="IZ31" s="63">
        <v>254.84</v>
      </c>
      <c r="JA31" s="63">
        <v>253.99</v>
      </c>
      <c r="JB31" s="63">
        <v>253.14</v>
      </c>
      <c r="JC31" s="63">
        <v>252.29</v>
      </c>
      <c r="JD31" s="63">
        <v>251.44</v>
      </c>
      <c r="JE31" s="63">
        <v>250.59</v>
      </c>
      <c r="JF31" s="63">
        <v>249.75</v>
      </c>
      <c r="JG31" s="63">
        <v>248.91</v>
      </c>
      <c r="JH31" s="63">
        <v>248.06</v>
      </c>
      <c r="JI31" s="63">
        <v>247.22</v>
      </c>
      <c r="JJ31" s="63">
        <v>246.38</v>
      </c>
      <c r="JK31" s="63">
        <v>245.54</v>
      </c>
      <c r="JL31" s="63">
        <v>244.7</v>
      </c>
      <c r="JM31" s="63">
        <v>243.87</v>
      </c>
      <c r="JN31" s="63">
        <v>243.03</v>
      </c>
      <c r="JO31" s="63">
        <v>242.19</v>
      </c>
      <c r="JP31" s="63">
        <v>241.36</v>
      </c>
      <c r="JQ31" s="63">
        <v>240.53</v>
      </c>
      <c r="JR31" s="63">
        <v>239.69</v>
      </c>
      <c r="JS31" s="63">
        <v>238.86</v>
      </c>
      <c r="JT31" s="63">
        <v>238.03</v>
      </c>
      <c r="JU31" s="63">
        <v>237.21</v>
      </c>
      <c r="JV31" s="63">
        <v>236.38</v>
      </c>
      <c r="JW31" s="63">
        <v>235.55</v>
      </c>
      <c r="JX31" s="63">
        <v>234.73</v>
      </c>
      <c r="JY31" s="63">
        <v>233.9</v>
      </c>
      <c r="JZ31" s="63">
        <v>233.08</v>
      </c>
      <c r="KA31" s="63">
        <v>232.26</v>
      </c>
      <c r="KB31" s="63">
        <v>231.44</v>
      </c>
      <c r="KC31" s="63">
        <v>230.61</v>
      </c>
      <c r="KD31" s="63">
        <v>229.8</v>
      </c>
      <c r="KE31" s="63">
        <v>228.98</v>
      </c>
      <c r="KF31" s="63">
        <v>228.16</v>
      </c>
      <c r="KG31" s="63">
        <v>227.34</v>
      </c>
      <c r="KH31" s="63">
        <v>226.53</v>
      </c>
      <c r="KI31" s="63">
        <v>225.71</v>
      </c>
      <c r="KJ31" s="63">
        <v>224.9</v>
      </c>
      <c r="KK31" s="63">
        <v>224.09</v>
      </c>
      <c r="KL31" s="63">
        <v>223.28</v>
      </c>
      <c r="KM31" s="63">
        <v>222.47</v>
      </c>
      <c r="KN31" s="63">
        <v>221.66</v>
      </c>
      <c r="KO31" s="63">
        <v>220.86</v>
      </c>
      <c r="KP31" s="63">
        <v>220.05</v>
      </c>
      <c r="KQ31" s="63">
        <v>219.25</v>
      </c>
      <c r="KR31" s="63">
        <v>218.13000000000022</v>
      </c>
      <c r="KS31" s="63">
        <v>217.38000000000022</v>
      </c>
      <c r="KT31" s="63">
        <v>216.63000000000022</v>
      </c>
      <c r="KU31" s="63">
        <v>215.88000000000022</v>
      </c>
      <c r="KV31" s="63">
        <v>215.13000000000022</v>
      </c>
      <c r="KW31" s="63">
        <v>214.38000000000022</v>
      </c>
      <c r="KX31" s="63">
        <v>213.63000000000022</v>
      </c>
      <c r="KY31" s="63">
        <v>212.88000000000022</v>
      </c>
      <c r="KZ31" s="63">
        <v>212.13000000000022</v>
      </c>
      <c r="LA31" s="63">
        <v>211.38000000000022</v>
      </c>
      <c r="LB31" s="63">
        <v>210.63000000000022</v>
      </c>
      <c r="LC31" s="63">
        <v>209.88000000000022</v>
      </c>
      <c r="LD31" s="63">
        <v>209.13000000000022</v>
      </c>
      <c r="LE31" s="63">
        <v>208.38000000000022</v>
      </c>
      <c r="LF31" s="63">
        <v>207.63000000000022</v>
      </c>
      <c r="LG31" s="63">
        <v>206.88000000000022</v>
      </c>
      <c r="LH31" s="63">
        <v>206.13000000000022</v>
      </c>
      <c r="LI31" s="63">
        <v>205.38000000000022</v>
      </c>
      <c r="LJ31" s="63">
        <v>204.63000000000022</v>
      </c>
      <c r="LK31" s="63">
        <v>203.88000000000022</v>
      </c>
      <c r="LL31" s="63">
        <v>203.13000000000022</v>
      </c>
      <c r="LM31" s="63">
        <v>202.38000000000022</v>
      </c>
      <c r="LN31" s="63">
        <v>201.63000000000022</v>
      </c>
      <c r="LO31" s="63">
        <v>200.88000000000022</v>
      </c>
      <c r="LP31" s="63">
        <v>200.13000000000022</v>
      </c>
      <c r="LQ31" s="63">
        <v>199.38000000000022</v>
      </c>
      <c r="LR31" s="63">
        <v>198.63000000000022</v>
      </c>
      <c r="LS31" s="63">
        <v>197.88000000000022</v>
      </c>
      <c r="LT31" s="63">
        <v>197.13000000000022</v>
      </c>
      <c r="LU31" s="63">
        <v>196.38000000000022</v>
      </c>
      <c r="LV31" s="63">
        <v>195.63000000000022</v>
      </c>
      <c r="LW31" s="63">
        <v>194.88000000000022</v>
      </c>
      <c r="LX31" s="63">
        <v>194.13000000000022</v>
      </c>
      <c r="LY31" s="63">
        <v>193.38000000000022</v>
      </c>
      <c r="LZ31" s="63">
        <v>192.63000000000022</v>
      </c>
      <c r="MA31" s="63">
        <v>191.88000000000022</v>
      </c>
      <c r="MB31" s="63">
        <v>191.13000000000022</v>
      </c>
      <c r="MC31" s="63">
        <v>190.38000000000022</v>
      </c>
      <c r="MD31" s="63">
        <v>189.63000000000022</v>
      </c>
      <c r="ME31" s="63">
        <v>188.88000000000022</v>
      </c>
      <c r="MF31" s="63">
        <v>188.13000000000022</v>
      </c>
      <c r="MG31" s="63">
        <v>187.38000000000022</v>
      </c>
      <c r="MH31" s="63">
        <v>186.63000000000022</v>
      </c>
      <c r="MI31" s="63">
        <v>185.88000000000022</v>
      </c>
      <c r="MJ31" s="63">
        <v>185.13000000000022</v>
      </c>
      <c r="MK31" s="63">
        <v>184.38000000000022</v>
      </c>
      <c r="ML31" s="63">
        <v>183.63000000000022</v>
      </c>
      <c r="MM31" s="63">
        <v>182.88000000000022</v>
      </c>
      <c r="MN31" s="63">
        <v>182.13000000000022</v>
      </c>
      <c r="MO31" s="63">
        <v>181.38000000000022</v>
      </c>
      <c r="MP31" s="63">
        <v>180.63000000000022</v>
      </c>
      <c r="MQ31" s="63">
        <v>179.88000000000022</v>
      </c>
      <c r="MR31" s="63">
        <v>179.13000000000022</v>
      </c>
      <c r="MS31" s="63">
        <v>178.38000000000022</v>
      </c>
      <c r="MT31" s="63">
        <v>177.63000000000022</v>
      </c>
      <c r="MU31" s="63">
        <v>176.88000000000022</v>
      </c>
      <c r="MV31" s="63">
        <v>176.13000000000022</v>
      </c>
      <c r="MW31" s="63">
        <v>175.38000000000022</v>
      </c>
      <c r="MX31" s="63">
        <v>174.63000000000022</v>
      </c>
      <c r="MY31" s="63">
        <v>173.88000000000022</v>
      </c>
    </row>
    <row r="32" spans="1:363" ht="15.75" x14ac:dyDescent="0.25">
      <c r="A32" s="60" t="s">
        <v>7</v>
      </c>
      <c r="B32" s="65">
        <v>2042</v>
      </c>
      <c r="C32" s="63">
        <v>503.71</v>
      </c>
      <c r="D32" s="63">
        <v>502.69</v>
      </c>
      <c r="E32" s="63">
        <v>501.66</v>
      </c>
      <c r="F32" s="63">
        <v>500.64</v>
      </c>
      <c r="G32" s="63">
        <v>499.62</v>
      </c>
      <c r="H32" s="63">
        <v>498.59</v>
      </c>
      <c r="I32" s="63">
        <v>497.57</v>
      </c>
      <c r="J32" s="63">
        <v>496.55</v>
      </c>
      <c r="K32" s="63">
        <v>495.52</v>
      </c>
      <c r="L32" s="63">
        <v>494.5</v>
      </c>
      <c r="M32" s="63">
        <v>493.48</v>
      </c>
      <c r="N32" s="63">
        <v>492.45</v>
      </c>
      <c r="O32" s="63">
        <v>491.43</v>
      </c>
      <c r="P32" s="63">
        <v>490.41</v>
      </c>
      <c r="Q32" s="63">
        <v>489.39</v>
      </c>
      <c r="R32" s="63">
        <v>488.36</v>
      </c>
      <c r="S32" s="63">
        <v>487.34</v>
      </c>
      <c r="T32" s="63">
        <v>486.32</v>
      </c>
      <c r="U32" s="63">
        <v>485.29</v>
      </c>
      <c r="V32" s="63">
        <v>484.27</v>
      </c>
      <c r="W32" s="63">
        <v>483.25</v>
      </c>
      <c r="X32" s="63">
        <v>482.23</v>
      </c>
      <c r="Y32" s="63">
        <v>481.2</v>
      </c>
      <c r="Z32" s="63">
        <v>480.18</v>
      </c>
      <c r="AA32" s="63">
        <v>479.16</v>
      </c>
      <c r="AB32" s="63">
        <v>478.14</v>
      </c>
      <c r="AC32" s="63">
        <v>477.12</v>
      </c>
      <c r="AD32" s="63">
        <v>476.09</v>
      </c>
      <c r="AE32" s="63">
        <v>475.07</v>
      </c>
      <c r="AF32" s="63">
        <v>474.05</v>
      </c>
      <c r="AG32" s="63">
        <v>473.03</v>
      </c>
      <c r="AH32" s="63">
        <v>472.01</v>
      </c>
      <c r="AI32" s="63">
        <v>470.98</v>
      </c>
      <c r="AJ32" s="63">
        <v>469.96</v>
      </c>
      <c r="AK32" s="63">
        <v>468.94</v>
      </c>
      <c r="AL32" s="63">
        <v>467.92</v>
      </c>
      <c r="AM32" s="63">
        <v>466.9</v>
      </c>
      <c r="AN32" s="63">
        <v>465.88</v>
      </c>
      <c r="AO32" s="63">
        <v>464.86</v>
      </c>
      <c r="AP32" s="63">
        <v>463.83</v>
      </c>
      <c r="AQ32" s="63">
        <v>462.81</v>
      </c>
      <c r="AR32" s="63">
        <v>461.79</v>
      </c>
      <c r="AS32" s="63">
        <v>460.77</v>
      </c>
      <c r="AT32" s="63">
        <v>459.75</v>
      </c>
      <c r="AU32" s="63">
        <v>458.73</v>
      </c>
      <c r="AV32" s="63">
        <v>457.71</v>
      </c>
      <c r="AW32" s="63">
        <v>456.69</v>
      </c>
      <c r="AX32" s="63">
        <v>455.67</v>
      </c>
      <c r="AY32" s="63">
        <v>454.65</v>
      </c>
      <c r="AZ32" s="63">
        <v>453.63</v>
      </c>
      <c r="BA32" s="63">
        <v>452.61</v>
      </c>
      <c r="BB32" s="63">
        <v>451.59</v>
      </c>
      <c r="BC32" s="63">
        <v>450.58</v>
      </c>
      <c r="BD32" s="63">
        <v>449.56</v>
      </c>
      <c r="BE32" s="63">
        <v>448.54</v>
      </c>
      <c r="BF32" s="63">
        <v>447.52</v>
      </c>
      <c r="BG32" s="63">
        <v>446.5</v>
      </c>
      <c r="BH32" s="63">
        <v>445.48</v>
      </c>
      <c r="BI32" s="63">
        <v>444.46</v>
      </c>
      <c r="BJ32" s="63">
        <v>443.45</v>
      </c>
      <c r="BK32" s="63">
        <v>442.43</v>
      </c>
      <c r="BL32" s="63">
        <v>441.41</v>
      </c>
      <c r="BM32" s="63">
        <v>440.39</v>
      </c>
      <c r="BN32" s="63">
        <v>439.38</v>
      </c>
      <c r="BO32" s="63">
        <v>438.36</v>
      </c>
      <c r="BP32" s="63">
        <v>437.35</v>
      </c>
      <c r="BQ32" s="63">
        <v>436.33</v>
      </c>
      <c r="BR32" s="63">
        <v>435.32</v>
      </c>
      <c r="BS32" s="63">
        <v>434.3</v>
      </c>
      <c r="BT32" s="63">
        <v>433.28</v>
      </c>
      <c r="BU32" s="63">
        <v>432.27</v>
      </c>
      <c r="BV32" s="63">
        <v>431.25</v>
      </c>
      <c r="BW32" s="63">
        <v>430.24</v>
      </c>
      <c r="BX32" s="63">
        <v>429.23</v>
      </c>
      <c r="BY32" s="63">
        <v>428.21</v>
      </c>
      <c r="BZ32" s="63">
        <v>427.2</v>
      </c>
      <c r="CA32" s="63">
        <v>426.19</v>
      </c>
      <c r="CB32" s="63">
        <v>425.18</v>
      </c>
      <c r="CC32" s="63">
        <v>424.17</v>
      </c>
      <c r="CD32" s="63">
        <v>423.15</v>
      </c>
      <c r="CE32" s="63">
        <v>422.14</v>
      </c>
      <c r="CF32" s="63">
        <v>421.13</v>
      </c>
      <c r="CG32" s="63">
        <v>420.12</v>
      </c>
      <c r="CH32" s="63">
        <v>419.11</v>
      </c>
      <c r="CI32" s="63">
        <v>418.1</v>
      </c>
      <c r="CJ32" s="63">
        <v>417.09</v>
      </c>
      <c r="CK32" s="63">
        <v>416.08</v>
      </c>
      <c r="CL32" s="63">
        <v>415.08</v>
      </c>
      <c r="CM32" s="63">
        <v>414.07</v>
      </c>
      <c r="CN32" s="63">
        <v>413.06</v>
      </c>
      <c r="CO32" s="63">
        <v>412.06</v>
      </c>
      <c r="CP32" s="63">
        <v>411.05</v>
      </c>
      <c r="CQ32" s="63">
        <v>410.05</v>
      </c>
      <c r="CR32" s="63">
        <v>409.04</v>
      </c>
      <c r="CS32" s="63">
        <v>408.03</v>
      </c>
      <c r="CT32" s="63">
        <v>407.03</v>
      </c>
      <c r="CU32" s="63">
        <v>406.02</v>
      </c>
      <c r="CV32" s="63">
        <v>405.02</v>
      </c>
      <c r="CW32" s="63">
        <v>404.02</v>
      </c>
      <c r="CX32" s="63">
        <v>403.02</v>
      </c>
      <c r="CY32" s="63">
        <v>402.02</v>
      </c>
      <c r="CZ32" s="63">
        <v>401.02</v>
      </c>
      <c r="DA32" s="63">
        <v>400.02</v>
      </c>
      <c r="DB32" s="63">
        <v>399.02</v>
      </c>
      <c r="DC32" s="63">
        <v>398.02</v>
      </c>
      <c r="DD32" s="63">
        <v>397.02</v>
      </c>
      <c r="DE32" s="63">
        <v>396.02</v>
      </c>
      <c r="DF32" s="63">
        <v>395.02</v>
      </c>
      <c r="DG32" s="63">
        <v>394.02</v>
      </c>
      <c r="DH32" s="63">
        <v>393.03</v>
      </c>
      <c r="DI32" s="63">
        <v>392.04</v>
      </c>
      <c r="DJ32" s="63">
        <v>391.04</v>
      </c>
      <c r="DK32" s="63">
        <v>390.05</v>
      </c>
      <c r="DL32" s="63">
        <v>389.06</v>
      </c>
      <c r="DM32" s="63">
        <v>388.06</v>
      </c>
      <c r="DN32" s="63">
        <v>387.07</v>
      </c>
      <c r="DO32" s="63">
        <v>386.08</v>
      </c>
      <c r="DP32" s="63">
        <v>385.09</v>
      </c>
      <c r="DQ32" s="63">
        <v>384.1</v>
      </c>
      <c r="DR32" s="63">
        <v>383.1</v>
      </c>
      <c r="DS32" s="63">
        <v>382.11</v>
      </c>
      <c r="DT32" s="63">
        <v>381.13</v>
      </c>
      <c r="DU32" s="63">
        <v>380.14</v>
      </c>
      <c r="DV32" s="63">
        <v>379.16</v>
      </c>
      <c r="DW32" s="63">
        <v>378.18</v>
      </c>
      <c r="DX32" s="63">
        <v>377.19</v>
      </c>
      <c r="DY32" s="63">
        <v>376.21</v>
      </c>
      <c r="DZ32" s="63">
        <v>375.23</v>
      </c>
      <c r="EA32" s="63">
        <v>374.24</v>
      </c>
      <c r="EB32" s="63">
        <v>373.26</v>
      </c>
      <c r="EC32" s="63">
        <v>372.28</v>
      </c>
      <c r="ED32" s="63">
        <v>371.3</v>
      </c>
      <c r="EE32" s="63">
        <v>370.32</v>
      </c>
      <c r="EF32" s="63">
        <v>369.35</v>
      </c>
      <c r="EG32" s="63">
        <v>368.38</v>
      </c>
      <c r="EH32" s="63">
        <v>367.4</v>
      </c>
      <c r="EI32" s="63">
        <v>366.43</v>
      </c>
      <c r="EJ32" s="63">
        <v>365.46</v>
      </c>
      <c r="EK32" s="63">
        <v>364.49</v>
      </c>
      <c r="EL32" s="63">
        <v>363.52</v>
      </c>
      <c r="EM32" s="63">
        <v>362.55</v>
      </c>
      <c r="EN32" s="63">
        <v>361.58</v>
      </c>
      <c r="EO32" s="63">
        <v>360.61</v>
      </c>
      <c r="EP32" s="63">
        <v>359.64</v>
      </c>
      <c r="EQ32" s="63">
        <v>358.68</v>
      </c>
      <c r="ER32" s="63">
        <v>357.71</v>
      </c>
      <c r="ES32" s="63">
        <v>356.75</v>
      </c>
      <c r="ET32" s="63">
        <v>355.79</v>
      </c>
      <c r="EU32" s="63">
        <v>354.83</v>
      </c>
      <c r="EV32" s="63">
        <v>353.87</v>
      </c>
      <c r="EW32" s="63">
        <v>352.91</v>
      </c>
      <c r="EX32" s="63">
        <v>351.95</v>
      </c>
      <c r="EY32" s="63">
        <v>350.99</v>
      </c>
      <c r="EZ32" s="63">
        <v>350.03</v>
      </c>
      <c r="FA32" s="63">
        <v>349.07</v>
      </c>
      <c r="FB32" s="63">
        <v>348.11</v>
      </c>
      <c r="FC32" s="63">
        <v>347.16</v>
      </c>
      <c r="FD32" s="63">
        <v>346.2</v>
      </c>
      <c r="FE32" s="63">
        <v>345.24</v>
      </c>
      <c r="FF32" s="63">
        <v>344.29</v>
      </c>
      <c r="FG32" s="63">
        <v>343.34</v>
      </c>
      <c r="FH32" s="63">
        <v>342.38</v>
      </c>
      <c r="FI32" s="63">
        <v>341.43</v>
      </c>
      <c r="FJ32" s="63">
        <v>340.48</v>
      </c>
      <c r="FK32" s="63">
        <v>339.53</v>
      </c>
      <c r="FL32" s="63">
        <v>338.58</v>
      </c>
      <c r="FM32" s="63">
        <v>337.63</v>
      </c>
      <c r="FN32" s="63">
        <v>336.68</v>
      </c>
      <c r="FO32" s="63">
        <v>335.73</v>
      </c>
      <c r="FP32" s="63">
        <v>334.78</v>
      </c>
      <c r="FQ32" s="63">
        <v>333.83</v>
      </c>
      <c r="FR32" s="63">
        <v>332.89</v>
      </c>
      <c r="FS32" s="63">
        <v>331.94</v>
      </c>
      <c r="FT32" s="63">
        <v>331</v>
      </c>
      <c r="FU32" s="63">
        <v>330.05</v>
      </c>
      <c r="FV32" s="63">
        <v>329.11</v>
      </c>
      <c r="FW32" s="63">
        <v>328.17</v>
      </c>
      <c r="FX32" s="63">
        <v>327.23</v>
      </c>
      <c r="FY32" s="63">
        <v>326.29000000000002</v>
      </c>
      <c r="FZ32" s="63">
        <v>325.35000000000002</v>
      </c>
      <c r="GA32" s="63">
        <v>324.41000000000003</v>
      </c>
      <c r="GB32" s="63">
        <v>323.47000000000003</v>
      </c>
      <c r="GC32" s="63">
        <v>322.52999999999997</v>
      </c>
      <c r="GD32" s="63">
        <v>321.58999999999997</v>
      </c>
      <c r="GE32" s="63">
        <v>320.66000000000003</v>
      </c>
      <c r="GF32" s="63">
        <v>319.72000000000003</v>
      </c>
      <c r="GG32" s="63">
        <v>318.79000000000002</v>
      </c>
      <c r="GH32" s="63">
        <v>317.85000000000002</v>
      </c>
      <c r="GI32" s="63">
        <v>316.93</v>
      </c>
      <c r="GJ32" s="63">
        <v>315.99</v>
      </c>
      <c r="GK32" s="63">
        <v>315.06</v>
      </c>
      <c r="GL32" s="63">
        <v>314.13</v>
      </c>
      <c r="GM32" s="63">
        <v>313.20999999999998</v>
      </c>
      <c r="GN32" s="63">
        <v>312.27999999999997</v>
      </c>
      <c r="GO32" s="63">
        <v>311.35000000000002</v>
      </c>
      <c r="GP32" s="63">
        <v>310.43</v>
      </c>
      <c r="GQ32" s="63">
        <v>309.51</v>
      </c>
      <c r="GR32" s="63">
        <v>308.57</v>
      </c>
      <c r="GS32" s="63">
        <v>307.66000000000003</v>
      </c>
      <c r="GT32" s="63">
        <v>306.74</v>
      </c>
      <c r="GU32" s="63">
        <v>305.82</v>
      </c>
      <c r="GV32" s="63">
        <v>304.91000000000003</v>
      </c>
      <c r="GW32" s="63">
        <v>303.99</v>
      </c>
      <c r="GX32" s="63">
        <v>303.07</v>
      </c>
      <c r="GY32" s="63">
        <v>302.16000000000003</v>
      </c>
      <c r="GZ32" s="63">
        <v>301.24</v>
      </c>
      <c r="HA32" s="63">
        <v>300.32</v>
      </c>
      <c r="HB32" s="63">
        <v>299.42</v>
      </c>
      <c r="HC32" s="63">
        <v>298.51</v>
      </c>
      <c r="HD32" s="63">
        <v>297.60000000000002</v>
      </c>
      <c r="HE32" s="63">
        <v>296.69</v>
      </c>
      <c r="HF32" s="63">
        <v>295.77999999999997</v>
      </c>
      <c r="HG32" s="63">
        <v>294.87</v>
      </c>
      <c r="HH32" s="63">
        <v>293.97000000000003</v>
      </c>
      <c r="HI32" s="63">
        <v>293.07</v>
      </c>
      <c r="HJ32" s="63">
        <v>292.16000000000003</v>
      </c>
      <c r="HK32" s="63">
        <v>291.26</v>
      </c>
      <c r="HL32" s="63">
        <v>290.35000000000002</v>
      </c>
      <c r="HM32" s="63">
        <v>289.45999999999998</v>
      </c>
      <c r="HN32" s="63">
        <v>288.57</v>
      </c>
      <c r="HO32" s="63">
        <v>287.67</v>
      </c>
      <c r="HP32" s="63">
        <v>286.77999999999997</v>
      </c>
      <c r="HQ32" s="63">
        <v>285.88</v>
      </c>
      <c r="HR32" s="63">
        <v>284.99</v>
      </c>
      <c r="HS32" s="63">
        <v>284.10000000000002</v>
      </c>
      <c r="HT32" s="63">
        <v>283.20999999999998</v>
      </c>
      <c r="HU32" s="63">
        <v>282.32</v>
      </c>
      <c r="HV32" s="63">
        <v>281.43</v>
      </c>
      <c r="HW32" s="63">
        <v>280.54000000000002</v>
      </c>
      <c r="HX32" s="63">
        <v>279.66000000000003</v>
      </c>
      <c r="HY32" s="63">
        <v>278.76</v>
      </c>
      <c r="HZ32" s="63">
        <v>277.89</v>
      </c>
      <c r="IA32" s="63">
        <v>277.01</v>
      </c>
      <c r="IB32" s="63">
        <v>276.13</v>
      </c>
      <c r="IC32" s="63">
        <v>275.25</v>
      </c>
      <c r="ID32" s="63">
        <v>274.37</v>
      </c>
      <c r="IE32" s="63">
        <v>273.49</v>
      </c>
      <c r="IF32" s="63">
        <v>272.60000000000002</v>
      </c>
      <c r="IG32" s="63">
        <v>271.73</v>
      </c>
      <c r="IH32" s="63">
        <v>270.85000000000002</v>
      </c>
      <c r="II32" s="63">
        <v>269.98</v>
      </c>
      <c r="IJ32" s="63">
        <v>269.10000000000002</v>
      </c>
      <c r="IK32" s="63">
        <v>268.24</v>
      </c>
      <c r="IL32" s="63">
        <v>267.37</v>
      </c>
      <c r="IM32" s="63">
        <v>266.5</v>
      </c>
      <c r="IN32" s="63">
        <v>265.63</v>
      </c>
      <c r="IO32" s="63">
        <v>264.76</v>
      </c>
      <c r="IP32" s="63">
        <v>263.89999999999998</v>
      </c>
      <c r="IQ32" s="63">
        <v>263.04000000000002</v>
      </c>
      <c r="IR32" s="63">
        <v>262.17</v>
      </c>
      <c r="IS32" s="63">
        <v>261.31</v>
      </c>
      <c r="IT32" s="63">
        <v>260.45</v>
      </c>
      <c r="IU32" s="63">
        <v>259.58999999999997</v>
      </c>
      <c r="IV32" s="63">
        <v>258.74</v>
      </c>
      <c r="IW32" s="63">
        <v>257.88</v>
      </c>
      <c r="IX32" s="63">
        <v>257.02999999999997</v>
      </c>
      <c r="IY32" s="63">
        <v>256.17</v>
      </c>
      <c r="IZ32" s="63">
        <v>255.32</v>
      </c>
      <c r="JA32" s="63">
        <v>254.47</v>
      </c>
      <c r="JB32" s="63">
        <v>253.62</v>
      </c>
      <c r="JC32" s="63">
        <v>252.77</v>
      </c>
      <c r="JD32" s="63">
        <v>251.92</v>
      </c>
      <c r="JE32" s="63">
        <v>251.08</v>
      </c>
      <c r="JF32" s="63">
        <v>250.23</v>
      </c>
      <c r="JG32" s="63">
        <v>249.39</v>
      </c>
      <c r="JH32" s="63">
        <v>248.54</v>
      </c>
      <c r="JI32" s="63">
        <v>247.7</v>
      </c>
      <c r="JJ32" s="63">
        <v>246.86</v>
      </c>
      <c r="JK32" s="63">
        <v>246.02</v>
      </c>
      <c r="JL32" s="63">
        <v>245.18</v>
      </c>
      <c r="JM32" s="63">
        <v>244.34</v>
      </c>
      <c r="JN32" s="63">
        <v>243.51</v>
      </c>
      <c r="JO32" s="63">
        <v>242.67</v>
      </c>
      <c r="JP32" s="63">
        <v>241.84</v>
      </c>
      <c r="JQ32" s="63">
        <v>241</v>
      </c>
      <c r="JR32" s="63">
        <v>240.17</v>
      </c>
      <c r="JS32" s="63">
        <v>239.34</v>
      </c>
      <c r="JT32" s="63">
        <v>238.51</v>
      </c>
      <c r="JU32" s="63">
        <v>237.68</v>
      </c>
      <c r="JV32" s="63">
        <v>236.85</v>
      </c>
      <c r="JW32" s="63">
        <v>236.02</v>
      </c>
      <c r="JX32" s="63">
        <v>235.2</v>
      </c>
      <c r="JY32" s="63">
        <v>234.37</v>
      </c>
      <c r="JZ32" s="63">
        <v>233.55</v>
      </c>
      <c r="KA32" s="63">
        <v>232.73</v>
      </c>
      <c r="KB32" s="63">
        <v>231.9</v>
      </c>
      <c r="KC32" s="63">
        <v>231.08</v>
      </c>
      <c r="KD32" s="63">
        <v>230.26</v>
      </c>
      <c r="KE32" s="63">
        <v>229.44</v>
      </c>
      <c r="KF32" s="63">
        <v>228.63</v>
      </c>
      <c r="KG32" s="63">
        <v>227.81</v>
      </c>
      <c r="KH32" s="63">
        <v>226.99</v>
      </c>
      <c r="KI32" s="63">
        <v>226.18</v>
      </c>
      <c r="KJ32" s="63">
        <v>225.36</v>
      </c>
      <c r="KK32" s="63">
        <v>224.55</v>
      </c>
      <c r="KL32" s="63">
        <v>223.74</v>
      </c>
      <c r="KM32" s="63">
        <v>222.93</v>
      </c>
      <c r="KN32" s="63">
        <v>222.12</v>
      </c>
      <c r="KO32" s="63">
        <v>221.32</v>
      </c>
      <c r="KP32" s="63">
        <v>220.51</v>
      </c>
      <c r="KQ32" s="63">
        <v>219.71</v>
      </c>
      <c r="KR32" s="63">
        <v>218.59000000000023</v>
      </c>
      <c r="KS32" s="63">
        <v>217.84000000000023</v>
      </c>
      <c r="KT32" s="63">
        <v>217.09000000000023</v>
      </c>
      <c r="KU32" s="63">
        <v>216.34000000000023</v>
      </c>
      <c r="KV32" s="63">
        <v>215.59000000000023</v>
      </c>
      <c r="KW32" s="63">
        <v>214.84000000000023</v>
      </c>
      <c r="KX32" s="63">
        <v>214.09000000000023</v>
      </c>
      <c r="KY32" s="63">
        <v>213.34000000000023</v>
      </c>
      <c r="KZ32" s="63">
        <v>212.59000000000023</v>
      </c>
      <c r="LA32" s="63">
        <v>211.84000000000023</v>
      </c>
      <c r="LB32" s="63">
        <v>211.09000000000023</v>
      </c>
      <c r="LC32" s="63">
        <v>210.34000000000023</v>
      </c>
      <c r="LD32" s="63">
        <v>209.59000000000023</v>
      </c>
      <c r="LE32" s="63">
        <v>208.84000000000023</v>
      </c>
      <c r="LF32" s="63">
        <v>208.09000000000023</v>
      </c>
      <c r="LG32" s="63">
        <v>207.34000000000023</v>
      </c>
      <c r="LH32" s="63">
        <v>206.59000000000023</v>
      </c>
      <c r="LI32" s="63">
        <v>205.84000000000023</v>
      </c>
      <c r="LJ32" s="63">
        <v>205.09000000000023</v>
      </c>
      <c r="LK32" s="63">
        <v>204.34000000000023</v>
      </c>
      <c r="LL32" s="63">
        <v>203.59000000000023</v>
      </c>
      <c r="LM32" s="63">
        <v>202.84000000000023</v>
      </c>
      <c r="LN32" s="63">
        <v>202.09000000000023</v>
      </c>
      <c r="LO32" s="63">
        <v>201.34000000000023</v>
      </c>
      <c r="LP32" s="63">
        <v>200.59000000000023</v>
      </c>
      <c r="LQ32" s="63">
        <v>199.84000000000023</v>
      </c>
      <c r="LR32" s="63">
        <v>199.09000000000023</v>
      </c>
      <c r="LS32" s="63">
        <v>198.34000000000023</v>
      </c>
      <c r="LT32" s="63">
        <v>197.59000000000023</v>
      </c>
      <c r="LU32" s="63">
        <v>196.84000000000023</v>
      </c>
      <c r="LV32" s="63">
        <v>196.09000000000023</v>
      </c>
      <c r="LW32" s="63">
        <v>195.34000000000023</v>
      </c>
      <c r="LX32" s="63">
        <v>194.59000000000023</v>
      </c>
      <c r="LY32" s="63">
        <v>193.84000000000023</v>
      </c>
      <c r="LZ32" s="63">
        <v>193.09000000000023</v>
      </c>
      <c r="MA32" s="63">
        <v>192.34000000000023</v>
      </c>
      <c r="MB32" s="63">
        <v>191.59000000000023</v>
      </c>
      <c r="MC32" s="63">
        <v>190.84000000000023</v>
      </c>
      <c r="MD32" s="63">
        <v>190.09000000000023</v>
      </c>
      <c r="ME32" s="63">
        <v>189.34000000000023</v>
      </c>
      <c r="MF32" s="63">
        <v>188.59000000000023</v>
      </c>
      <c r="MG32" s="63">
        <v>187.84000000000023</v>
      </c>
      <c r="MH32" s="63">
        <v>187.09000000000023</v>
      </c>
      <c r="MI32" s="63">
        <v>186.34000000000023</v>
      </c>
      <c r="MJ32" s="63">
        <v>185.59000000000023</v>
      </c>
      <c r="MK32" s="63">
        <v>184.84000000000023</v>
      </c>
      <c r="ML32" s="63">
        <v>184.09000000000023</v>
      </c>
      <c r="MM32" s="63">
        <v>183.34000000000023</v>
      </c>
      <c r="MN32" s="63">
        <v>182.59000000000023</v>
      </c>
      <c r="MO32" s="63">
        <v>181.84000000000023</v>
      </c>
      <c r="MP32" s="63">
        <v>181.09000000000023</v>
      </c>
      <c r="MQ32" s="63">
        <v>180.34000000000023</v>
      </c>
      <c r="MR32" s="63">
        <v>179.59000000000023</v>
      </c>
      <c r="MS32" s="63">
        <v>178.84000000000023</v>
      </c>
      <c r="MT32" s="63">
        <v>178.09000000000023</v>
      </c>
      <c r="MU32" s="63">
        <v>177.34000000000023</v>
      </c>
      <c r="MV32" s="63">
        <v>176.59000000000023</v>
      </c>
      <c r="MW32" s="63">
        <v>175.84000000000023</v>
      </c>
      <c r="MX32" s="63">
        <v>175.09000000000023</v>
      </c>
      <c r="MY32" s="63">
        <v>174.34000000000023</v>
      </c>
    </row>
    <row r="33" spans="1:363" ht="15.75" x14ac:dyDescent="0.25">
      <c r="A33" s="60" t="s">
        <v>7</v>
      </c>
      <c r="B33" s="65">
        <v>2043</v>
      </c>
      <c r="C33" s="63">
        <v>504.28</v>
      </c>
      <c r="D33" s="63">
        <v>503.25</v>
      </c>
      <c r="E33" s="63">
        <v>502.23</v>
      </c>
      <c r="F33" s="63">
        <v>501.2</v>
      </c>
      <c r="G33" s="63">
        <v>500.18</v>
      </c>
      <c r="H33" s="63">
        <v>499.16</v>
      </c>
      <c r="I33" s="63">
        <v>498.13</v>
      </c>
      <c r="J33" s="63">
        <v>497.11</v>
      </c>
      <c r="K33" s="63">
        <v>496.09</v>
      </c>
      <c r="L33" s="63">
        <v>495.06</v>
      </c>
      <c r="M33" s="63">
        <v>494.04</v>
      </c>
      <c r="N33" s="63">
        <v>493.02</v>
      </c>
      <c r="O33" s="63">
        <v>491.99</v>
      </c>
      <c r="P33" s="63">
        <v>490.97</v>
      </c>
      <c r="Q33" s="63">
        <v>489.95</v>
      </c>
      <c r="R33" s="63">
        <v>488.92</v>
      </c>
      <c r="S33" s="63">
        <v>487.9</v>
      </c>
      <c r="T33" s="63">
        <v>486.88</v>
      </c>
      <c r="U33" s="63">
        <v>485.86</v>
      </c>
      <c r="V33" s="63">
        <v>484.83</v>
      </c>
      <c r="W33" s="63">
        <v>483.81</v>
      </c>
      <c r="X33" s="63">
        <v>482.79</v>
      </c>
      <c r="Y33" s="63">
        <v>481.77</v>
      </c>
      <c r="Z33" s="63">
        <v>480.74</v>
      </c>
      <c r="AA33" s="63">
        <v>479.72</v>
      </c>
      <c r="AB33" s="63">
        <v>478.7</v>
      </c>
      <c r="AC33" s="63">
        <v>477.68</v>
      </c>
      <c r="AD33" s="63">
        <v>476.65</v>
      </c>
      <c r="AE33" s="63">
        <v>475.63</v>
      </c>
      <c r="AF33" s="63">
        <v>474.61</v>
      </c>
      <c r="AG33" s="63">
        <v>473.59</v>
      </c>
      <c r="AH33" s="63">
        <v>472.56</v>
      </c>
      <c r="AI33" s="63">
        <v>471.54</v>
      </c>
      <c r="AJ33" s="63">
        <v>470.52</v>
      </c>
      <c r="AK33" s="63">
        <v>469.5</v>
      </c>
      <c r="AL33" s="63">
        <v>468.48</v>
      </c>
      <c r="AM33" s="63">
        <v>467.45</v>
      </c>
      <c r="AN33" s="63">
        <v>466.43</v>
      </c>
      <c r="AO33" s="63">
        <v>465.41</v>
      </c>
      <c r="AP33" s="63">
        <v>464.39</v>
      </c>
      <c r="AQ33" s="63">
        <v>463.37</v>
      </c>
      <c r="AR33" s="63">
        <v>462.35</v>
      </c>
      <c r="AS33" s="63">
        <v>461.33</v>
      </c>
      <c r="AT33" s="63">
        <v>460.31</v>
      </c>
      <c r="AU33" s="63">
        <v>459.29</v>
      </c>
      <c r="AV33" s="63">
        <v>458.27</v>
      </c>
      <c r="AW33" s="63">
        <v>457.25</v>
      </c>
      <c r="AX33" s="63">
        <v>456.23</v>
      </c>
      <c r="AY33" s="63">
        <v>455.2</v>
      </c>
      <c r="AZ33" s="63">
        <v>454.19</v>
      </c>
      <c r="BA33" s="63">
        <v>453.17</v>
      </c>
      <c r="BB33" s="63">
        <v>452.15</v>
      </c>
      <c r="BC33" s="63">
        <v>451.13</v>
      </c>
      <c r="BD33" s="63">
        <v>450.11</v>
      </c>
      <c r="BE33" s="63">
        <v>449.09</v>
      </c>
      <c r="BF33" s="63">
        <v>448.07</v>
      </c>
      <c r="BG33" s="63">
        <v>447.05</v>
      </c>
      <c r="BH33" s="63">
        <v>446.03</v>
      </c>
      <c r="BI33" s="63">
        <v>445.01</v>
      </c>
      <c r="BJ33" s="63">
        <v>444</v>
      </c>
      <c r="BK33" s="63">
        <v>442.98</v>
      </c>
      <c r="BL33" s="63">
        <v>441.96</v>
      </c>
      <c r="BM33" s="63">
        <v>440.94</v>
      </c>
      <c r="BN33" s="63">
        <v>439.93</v>
      </c>
      <c r="BO33" s="63">
        <v>438.91</v>
      </c>
      <c r="BP33" s="63">
        <v>437.89</v>
      </c>
      <c r="BQ33" s="63">
        <v>436.88</v>
      </c>
      <c r="BR33" s="63">
        <v>435.86</v>
      </c>
      <c r="BS33" s="63">
        <v>434.85</v>
      </c>
      <c r="BT33" s="63">
        <v>433.83</v>
      </c>
      <c r="BU33" s="63">
        <v>432.81</v>
      </c>
      <c r="BV33" s="63">
        <v>431.8</v>
      </c>
      <c r="BW33" s="63">
        <v>430.78</v>
      </c>
      <c r="BX33" s="63">
        <v>429.77</v>
      </c>
      <c r="BY33" s="63">
        <v>428.76</v>
      </c>
      <c r="BZ33" s="63">
        <v>427.75</v>
      </c>
      <c r="CA33" s="63">
        <v>426.73</v>
      </c>
      <c r="CB33" s="63">
        <v>425.72</v>
      </c>
      <c r="CC33" s="63">
        <v>424.71</v>
      </c>
      <c r="CD33" s="63">
        <v>423.7</v>
      </c>
      <c r="CE33" s="63">
        <v>422.68</v>
      </c>
      <c r="CF33" s="63">
        <v>421.67</v>
      </c>
      <c r="CG33" s="63">
        <v>420.66</v>
      </c>
      <c r="CH33" s="63">
        <v>419.65</v>
      </c>
      <c r="CI33" s="63">
        <v>418.64</v>
      </c>
      <c r="CJ33" s="63">
        <v>417.63</v>
      </c>
      <c r="CK33" s="63">
        <v>416.62</v>
      </c>
      <c r="CL33" s="63">
        <v>415.62</v>
      </c>
      <c r="CM33" s="63">
        <v>414.61</v>
      </c>
      <c r="CN33" s="63">
        <v>413.6</v>
      </c>
      <c r="CO33" s="63">
        <v>412.6</v>
      </c>
      <c r="CP33" s="63">
        <v>411.59</v>
      </c>
      <c r="CQ33" s="63">
        <v>410.58</v>
      </c>
      <c r="CR33" s="63">
        <v>409.58</v>
      </c>
      <c r="CS33" s="63">
        <v>408.57</v>
      </c>
      <c r="CT33" s="63">
        <v>407.56</v>
      </c>
      <c r="CU33" s="63">
        <v>406.56</v>
      </c>
      <c r="CV33" s="63">
        <v>405.56</v>
      </c>
      <c r="CW33" s="63">
        <v>404.56</v>
      </c>
      <c r="CX33" s="63">
        <v>403.55</v>
      </c>
      <c r="CY33" s="63">
        <v>402.55</v>
      </c>
      <c r="CZ33" s="63">
        <v>401.55</v>
      </c>
      <c r="DA33" s="63">
        <v>400.55</v>
      </c>
      <c r="DB33" s="63">
        <v>399.55</v>
      </c>
      <c r="DC33" s="63">
        <v>398.55</v>
      </c>
      <c r="DD33" s="63">
        <v>397.55</v>
      </c>
      <c r="DE33" s="63">
        <v>396.55</v>
      </c>
      <c r="DF33" s="63">
        <v>395.55</v>
      </c>
      <c r="DG33" s="63">
        <v>394.55</v>
      </c>
      <c r="DH33" s="63">
        <v>393.56</v>
      </c>
      <c r="DI33" s="63">
        <v>392.57</v>
      </c>
      <c r="DJ33" s="63">
        <v>391.57</v>
      </c>
      <c r="DK33" s="63">
        <v>390.58</v>
      </c>
      <c r="DL33" s="63">
        <v>389.59</v>
      </c>
      <c r="DM33" s="63">
        <v>388.59</v>
      </c>
      <c r="DN33" s="63">
        <v>387.6</v>
      </c>
      <c r="DO33" s="63">
        <v>386.61</v>
      </c>
      <c r="DP33" s="63">
        <v>385.62</v>
      </c>
      <c r="DQ33" s="63">
        <v>384.62</v>
      </c>
      <c r="DR33" s="63">
        <v>383.63</v>
      </c>
      <c r="DS33" s="63">
        <v>382.64</v>
      </c>
      <c r="DT33" s="63">
        <v>381.66</v>
      </c>
      <c r="DU33" s="63">
        <v>380.67</v>
      </c>
      <c r="DV33" s="63">
        <v>379.69</v>
      </c>
      <c r="DW33" s="63">
        <v>378.7</v>
      </c>
      <c r="DX33" s="63">
        <v>377.72</v>
      </c>
      <c r="DY33" s="63">
        <v>376.74</v>
      </c>
      <c r="DZ33" s="63">
        <v>375.75</v>
      </c>
      <c r="EA33" s="63">
        <v>374.77</v>
      </c>
      <c r="EB33" s="63">
        <v>373.79</v>
      </c>
      <c r="EC33" s="63">
        <v>372.81</v>
      </c>
      <c r="ED33" s="63">
        <v>371.83</v>
      </c>
      <c r="EE33" s="63">
        <v>370.84</v>
      </c>
      <c r="EF33" s="63">
        <v>369.87</v>
      </c>
      <c r="EG33" s="63">
        <v>368.9</v>
      </c>
      <c r="EH33" s="63">
        <v>367.93</v>
      </c>
      <c r="EI33" s="63">
        <v>366.95</v>
      </c>
      <c r="EJ33" s="63">
        <v>365.98</v>
      </c>
      <c r="EK33" s="63">
        <v>365.01</v>
      </c>
      <c r="EL33" s="63">
        <v>364.04</v>
      </c>
      <c r="EM33" s="63">
        <v>363.07</v>
      </c>
      <c r="EN33" s="63">
        <v>362.1</v>
      </c>
      <c r="EO33" s="63">
        <v>361.13</v>
      </c>
      <c r="EP33" s="63">
        <v>360.17</v>
      </c>
      <c r="EQ33" s="63">
        <v>359.2</v>
      </c>
      <c r="ER33" s="63">
        <v>358.23</v>
      </c>
      <c r="ES33" s="63">
        <v>357.27</v>
      </c>
      <c r="ET33" s="63">
        <v>356.31</v>
      </c>
      <c r="EU33" s="63">
        <v>355.35</v>
      </c>
      <c r="EV33" s="63">
        <v>354.39</v>
      </c>
      <c r="EW33" s="63">
        <v>353.43</v>
      </c>
      <c r="EX33" s="63">
        <v>352.47</v>
      </c>
      <c r="EY33" s="63">
        <v>351.51</v>
      </c>
      <c r="EZ33" s="63">
        <v>350.55</v>
      </c>
      <c r="FA33" s="63">
        <v>349.59</v>
      </c>
      <c r="FB33" s="63">
        <v>348.63</v>
      </c>
      <c r="FC33" s="63">
        <v>347.67</v>
      </c>
      <c r="FD33" s="63">
        <v>346.72</v>
      </c>
      <c r="FE33" s="63">
        <v>345.76</v>
      </c>
      <c r="FF33" s="63">
        <v>344.81</v>
      </c>
      <c r="FG33" s="63">
        <v>343.85</v>
      </c>
      <c r="FH33" s="63">
        <v>342.9</v>
      </c>
      <c r="FI33" s="63">
        <v>341.95</v>
      </c>
      <c r="FJ33" s="63">
        <v>340.99</v>
      </c>
      <c r="FK33" s="63">
        <v>340.04</v>
      </c>
      <c r="FL33" s="63">
        <v>339.09</v>
      </c>
      <c r="FM33" s="63">
        <v>338.14</v>
      </c>
      <c r="FN33" s="63">
        <v>337.19</v>
      </c>
      <c r="FO33" s="63">
        <v>336.24</v>
      </c>
      <c r="FP33" s="63">
        <v>335.3</v>
      </c>
      <c r="FQ33" s="63">
        <v>334.35</v>
      </c>
      <c r="FR33" s="63">
        <v>333.4</v>
      </c>
      <c r="FS33" s="63">
        <v>332.46</v>
      </c>
      <c r="FT33" s="63">
        <v>331.51</v>
      </c>
      <c r="FU33" s="63">
        <v>330.57</v>
      </c>
      <c r="FV33" s="63">
        <v>329.62</v>
      </c>
      <c r="FW33" s="63">
        <v>328.68</v>
      </c>
      <c r="FX33" s="63">
        <v>327.74</v>
      </c>
      <c r="FY33" s="63">
        <v>326.79000000000002</v>
      </c>
      <c r="FZ33" s="63">
        <v>325.85000000000002</v>
      </c>
      <c r="GA33" s="63">
        <v>324.92</v>
      </c>
      <c r="GB33" s="63">
        <v>323.98</v>
      </c>
      <c r="GC33" s="63">
        <v>323.04000000000002</v>
      </c>
      <c r="GD33" s="63">
        <v>322.10000000000002</v>
      </c>
      <c r="GE33" s="63">
        <v>321.17</v>
      </c>
      <c r="GF33" s="63">
        <v>320.24</v>
      </c>
      <c r="GG33" s="63">
        <v>319.29000000000002</v>
      </c>
      <c r="GH33" s="63">
        <v>318.37</v>
      </c>
      <c r="GI33" s="63">
        <v>317.44</v>
      </c>
      <c r="GJ33" s="63">
        <v>316.5</v>
      </c>
      <c r="GK33" s="63">
        <v>315.57</v>
      </c>
      <c r="GL33" s="63">
        <v>314.64</v>
      </c>
      <c r="GM33" s="63">
        <v>313.72000000000003</v>
      </c>
      <c r="GN33" s="63">
        <v>312.79000000000002</v>
      </c>
      <c r="GO33" s="63">
        <v>311.85000000000002</v>
      </c>
      <c r="GP33" s="63">
        <v>310.94</v>
      </c>
      <c r="GQ33" s="63">
        <v>310.01</v>
      </c>
      <c r="GR33" s="63">
        <v>309.08999999999997</v>
      </c>
      <c r="GS33" s="63">
        <v>308.17</v>
      </c>
      <c r="GT33" s="63">
        <v>307.25</v>
      </c>
      <c r="GU33" s="63">
        <v>306.32</v>
      </c>
      <c r="GV33" s="63">
        <v>305.41000000000003</v>
      </c>
      <c r="GW33" s="63">
        <v>304.49</v>
      </c>
      <c r="GX33" s="63">
        <v>303.57</v>
      </c>
      <c r="GY33" s="63">
        <v>302.66000000000003</v>
      </c>
      <c r="GZ33" s="63">
        <v>301.75</v>
      </c>
      <c r="HA33" s="63">
        <v>300.82</v>
      </c>
      <c r="HB33" s="63">
        <v>299.92</v>
      </c>
      <c r="HC33" s="63">
        <v>299.01</v>
      </c>
      <c r="HD33" s="63">
        <v>298.10000000000002</v>
      </c>
      <c r="HE33" s="63">
        <v>297.19</v>
      </c>
      <c r="HF33" s="63">
        <v>296.27999999999997</v>
      </c>
      <c r="HG33" s="63">
        <v>295.38</v>
      </c>
      <c r="HH33" s="63">
        <v>294.47000000000003</v>
      </c>
      <c r="HI33" s="63">
        <v>293.57</v>
      </c>
      <c r="HJ33" s="63">
        <v>292.66000000000003</v>
      </c>
      <c r="HK33" s="63">
        <v>291.76</v>
      </c>
      <c r="HL33" s="63">
        <v>290.85000000000002</v>
      </c>
      <c r="HM33" s="63">
        <v>289.95999999999998</v>
      </c>
      <c r="HN33" s="63">
        <v>289.07</v>
      </c>
      <c r="HO33" s="63">
        <v>288.17</v>
      </c>
      <c r="HP33" s="63">
        <v>287.26</v>
      </c>
      <c r="HQ33" s="63">
        <v>286.38</v>
      </c>
      <c r="HR33" s="63">
        <v>285.49</v>
      </c>
      <c r="HS33" s="63">
        <v>284.60000000000002</v>
      </c>
      <c r="HT33" s="63">
        <v>283.70999999999998</v>
      </c>
      <c r="HU33" s="63">
        <v>282.82</v>
      </c>
      <c r="HV33" s="63">
        <v>281.93</v>
      </c>
      <c r="HW33" s="63">
        <v>281.04000000000002</v>
      </c>
      <c r="HX33" s="63">
        <v>280.14999999999998</v>
      </c>
      <c r="HY33" s="63">
        <v>279.26</v>
      </c>
      <c r="HZ33" s="63">
        <v>278.39</v>
      </c>
      <c r="IA33" s="63">
        <v>277.5</v>
      </c>
      <c r="IB33" s="63">
        <v>276.62</v>
      </c>
      <c r="IC33" s="63">
        <v>275.74</v>
      </c>
      <c r="ID33" s="63">
        <v>274.85000000000002</v>
      </c>
      <c r="IE33" s="63">
        <v>273.98</v>
      </c>
      <c r="IF33" s="63">
        <v>273.10000000000002</v>
      </c>
      <c r="IG33" s="63">
        <v>272.23</v>
      </c>
      <c r="IH33" s="63">
        <v>271.35000000000002</v>
      </c>
      <c r="II33" s="63">
        <v>270.48</v>
      </c>
      <c r="IJ33" s="63">
        <v>269.60000000000002</v>
      </c>
      <c r="IK33" s="63">
        <v>268.73</v>
      </c>
      <c r="IL33" s="63">
        <v>267.85000000000002</v>
      </c>
      <c r="IM33" s="63">
        <v>266.99</v>
      </c>
      <c r="IN33" s="63">
        <v>266.12</v>
      </c>
      <c r="IO33" s="63">
        <v>265.26</v>
      </c>
      <c r="IP33" s="63">
        <v>264.39</v>
      </c>
      <c r="IQ33" s="63">
        <v>263.51</v>
      </c>
      <c r="IR33" s="63">
        <v>262.66000000000003</v>
      </c>
      <c r="IS33" s="63">
        <v>261.79000000000002</v>
      </c>
      <c r="IT33" s="63">
        <v>260.94</v>
      </c>
      <c r="IU33" s="63">
        <v>260.07</v>
      </c>
      <c r="IV33" s="63">
        <v>259.22000000000003</v>
      </c>
      <c r="IW33" s="63">
        <v>258.35000000000002</v>
      </c>
      <c r="IX33" s="63">
        <v>257.51</v>
      </c>
      <c r="IY33" s="63">
        <v>256.64999999999998</v>
      </c>
      <c r="IZ33" s="63">
        <v>255.8</v>
      </c>
      <c r="JA33" s="63">
        <v>254.95</v>
      </c>
      <c r="JB33" s="63">
        <v>254.1</v>
      </c>
      <c r="JC33" s="63">
        <v>253.25</v>
      </c>
      <c r="JD33" s="63">
        <v>252.4</v>
      </c>
      <c r="JE33" s="63">
        <v>251.56</v>
      </c>
      <c r="JF33" s="63">
        <v>250.71</v>
      </c>
      <c r="JG33" s="63">
        <v>249.86</v>
      </c>
      <c r="JH33" s="63">
        <v>249.02</v>
      </c>
      <c r="JI33" s="63">
        <v>248.18</v>
      </c>
      <c r="JJ33" s="63">
        <v>247.34</v>
      </c>
      <c r="JK33" s="63">
        <v>246.5</v>
      </c>
      <c r="JL33" s="63">
        <v>245.66</v>
      </c>
      <c r="JM33" s="63">
        <v>244.82</v>
      </c>
      <c r="JN33" s="63">
        <v>243.98</v>
      </c>
      <c r="JO33" s="63">
        <v>243.15</v>
      </c>
      <c r="JP33" s="63">
        <v>242.31</v>
      </c>
      <c r="JQ33" s="63">
        <v>241.48</v>
      </c>
      <c r="JR33" s="63">
        <v>240.64</v>
      </c>
      <c r="JS33" s="63">
        <v>239.81</v>
      </c>
      <c r="JT33" s="63">
        <v>238.98</v>
      </c>
      <c r="JU33" s="63">
        <v>238.15</v>
      </c>
      <c r="JV33" s="63">
        <v>237.32</v>
      </c>
      <c r="JW33" s="63">
        <v>236.49</v>
      </c>
      <c r="JX33" s="63">
        <v>235.67</v>
      </c>
      <c r="JY33" s="63">
        <v>234.84</v>
      </c>
      <c r="JZ33" s="63">
        <v>234.02</v>
      </c>
      <c r="KA33" s="63">
        <v>233.19</v>
      </c>
      <c r="KB33" s="63">
        <v>232.37</v>
      </c>
      <c r="KC33" s="63">
        <v>231.55</v>
      </c>
      <c r="KD33" s="63">
        <v>230.73</v>
      </c>
      <c r="KE33" s="63">
        <v>229.91</v>
      </c>
      <c r="KF33" s="63">
        <v>229.09</v>
      </c>
      <c r="KG33" s="63">
        <v>228.27</v>
      </c>
      <c r="KH33" s="63">
        <v>227.46</v>
      </c>
      <c r="KI33" s="63">
        <v>226.64</v>
      </c>
      <c r="KJ33" s="63">
        <v>225.83</v>
      </c>
      <c r="KK33" s="63">
        <v>225.01</v>
      </c>
      <c r="KL33" s="63">
        <v>224.2</v>
      </c>
      <c r="KM33" s="63">
        <v>223.39</v>
      </c>
      <c r="KN33" s="63">
        <v>222.58</v>
      </c>
      <c r="KO33" s="63">
        <v>221.78</v>
      </c>
      <c r="KP33" s="63">
        <v>220.97</v>
      </c>
      <c r="KQ33" s="63">
        <v>220.17</v>
      </c>
      <c r="KR33" s="63">
        <v>219.05000000000024</v>
      </c>
      <c r="KS33" s="63">
        <v>218.30000000000024</v>
      </c>
      <c r="KT33" s="63">
        <v>217.55000000000024</v>
      </c>
      <c r="KU33" s="63">
        <v>216.80000000000024</v>
      </c>
      <c r="KV33" s="63">
        <v>216.05000000000024</v>
      </c>
      <c r="KW33" s="63">
        <v>215.30000000000024</v>
      </c>
      <c r="KX33" s="63">
        <v>214.55000000000024</v>
      </c>
      <c r="KY33" s="63">
        <v>213.80000000000024</v>
      </c>
      <c r="KZ33" s="63">
        <v>213.05000000000024</v>
      </c>
      <c r="LA33" s="63">
        <v>212.30000000000024</v>
      </c>
      <c r="LB33" s="63">
        <v>211.55000000000024</v>
      </c>
      <c r="LC33" s="63">
        <v>210.80000000000024</v>
      </c>
      <c r="LD33" s="63">
        <v>210.05000000000024</v>
      </c>
      <c r="LE33" s="63">
        <v>209.30000000000024</v>
      </c>
      <c r="LF33" s="63">
        <v>208.55000000000024</v>
      </c>
      <c r="LG33" s="63">
        <v>207.80000000000024</v>
      </c>
      <c r="LH33" s="63">
        <v>207.05000000000024</v>
      </c>
      <c r="LI33" s="63">
        <v>206.30000000000024</v>
      </c>
      <c r="LJ33" s="63">
        <v>205.55000000000024</v>
      </c>
      <c r="LK33" s="63">
        <v>204.80000000000024</v>
      </c>
      <c r="LL33" s="63">
        <v>204.05000000000024</v>
      </c>
      <c r="LM33" s="63">
        <v>203.30000000000024</v>
      </c>
      <c r="LN33" s="63">
        <v>202.55000000000024</v>
      </c>
      <c r="LO33" s="63">
        <v>201.80000000000024</v>
      </c>
      <c r="LP33" s="63">
        <v>201.05000000000024</v>
      </c>
      <c r="LQ33" s="63">
        <v>200.30000000000024</v>
      </c>
      <c r="LR33" s="63">
        <v>199.55000000000024</v>
      </c>
      <c r="LS33" s="63">
        <v>198.80000000000024</v>
      </c>
      <c r="LT33" s="63">
        <v>198.05000000000024</v>
      </c>
      <c r="LU33" s="63">
        <v>197.30000000000024</v>
      </c>
      <c r="LV33" s="63">
        <v>196.55000000000024</v>
      </c>
      <c r="LW33" s="63">
        <v>195.80000000000024</v>
      </c>
      <c r="LX33" s="63">
        <v>195.05000000000024</v>
      </c>
      <c r="LY33" s="63">
        <v>194.30000000000024</v>
      </c>
      <c r="LZ33" s="63">
        <v>193.55000000000024</v>
      </c>
      <c r="MA33" s="63">
        <v>192.80000000000024</v>
      </c>
      <c r="MB33" s="63">
        <v>192.05000000000024</v>
      </c>
      <c r="MC33" s="63">
        <v>191.30000000000024</v>
      </c>
      <c r="MD33" s="63">
        <v>190.55000000000024</v>
      </c>
      <c r="ME33" s="63">
        <v>189.80000000000024</v>
      </c>
      <c r="MF33" s="63">
        <v>189.05000000000024</v>
      </c>
      <c r="MG33" s="63">
        <v>188.30000000000024</v>
      </c>
      <c r="MH33" s="63">
        <v>187.55000000000024</v>
      </c>
      <c r="MI33" s="63">
        <v>186.80000000000024</v>
      </c>
      <c r="MJ33" s="63">
        <v>186.05000000000024</v>
      </c>
      <c r="MK33" s="63">
        <v>185.30000000000024</v>
      </c>
      <c r="ML33" s="63">
        <v>184.55000000000024</v>
      </c>
      <c r="MM33" s="63">
        <v>183.80000000000024</v>
      </c>
      <c r="MN33" s="63">
        <v>183.05000000000024</v>
      </c>
      <c r="MO33" s="63">
        <v>182.30000000000024</v>
      </c>
      <c r="MP33" s="63">
        <v>181.55000000000024</v>
      </c>
      <c r="MQ33" s="63">
        <v>180.80000000000024</v>
      </c>
      <c r="MR33" s="63">
        <v>180.05000000000024</v>
      </c>
      <c r="MS33" s="63">
        <v>179.30000000000024</v>
      </c>
      <c r="MT33" s="63">
        <v>178.55000000000024</v>
      </c>
      <c r="MU33" s="63">
        <v>177.80000000000024</v>
      </c>
      <c r="MV33" s="63">
        <v>177.05000000000024</v>
      </c>
      <c r="MW33" s="63">
        <v>176.30000000000024</v>
      </c>
      <c r="MX33" s="63">
        <v>175.55000000000024</v>
      </c>
      <c r="MY33" s="63">
        <v>174.80000000000024</v>
      </c>
    </row>
    <row r="34" spans="1:363" ht="15.75" x14ac:dyDescent="0.25">
      <c r="A34" s="60" t="s">
        <v>7</v>
      </c>
      <c r="B34" s="65">
        <v>2044</v>
      </c>
      <c r="C34" s="63">
        <v>504.84</v>
      </c>
      <c r="D34" s="63">
        <v>503.81</v>
      </c>
      <c r="E34" s="63">
        <v>502.79</v>
      </c>
      <c r="F34" s="63">
        <v>501.77</v>
      </c>
      <c r="G34" s="63">
        <v>500.74</v>
      </c>
      <c r="H34" s="63">
        <v>499.72</v>
      </c>
      <c r="I34" s="63">
        <v>498.7</v>
      </c>
      <c r="J34" s="63">
        <v>497.67</v>
      </c>
      <c r="K34" s="63">
        <v>496.65</v>
      </c>
      <c r="L34" s="63">
        <v>495.63</v>
      </c>
      <c r="M34" s="63">
        <v>494.6</v>
      </c>
      <c r="N34" s="63">
        <v>493.58</v>
      </c>
      <c r="O34" s="63">
        <v>492.56</v>
      </c>
      <c r="P34" s="63">
        <v>491.53</v>
      </c>
      <c r="Q34" s="63">
        <v>490.51</v>
      </c>
      <c r="R34" s="63">
        <v>489.49</v>
      </c>
      <c r="S34" s="63">
        <v>488.46</v>
      </c>
      <c r="T34" s="63">
        <v>487.44</v>
      </c>
      <c r="U34" s="63">
        <v>486.42</v>
      </c>
      <c r="V34" s="63">
        <v>485.39</v>
      </c>
      <c r="W34" s="63">
        <v>484.37</v>
      </c>
      <c r="X34" s="63">
        <v>483.35</v>
      </c>
      <c r="Y34" s="63">
        <v>482.32</v>
      </c>
      <c r="Z34" s="63">
        <v>481.3</v>
      </c>
      <c r="AA34" s="63">
        <v>480.28</v>
      </c>
      <c r="AB34" s="63">
        <v>479.26</v>
      </c>
      <c r="AC34" s="63">
        <v>478.23</v>
      </c>
      <c r="AD34" s="63">
        <v>477.21</v>
      </c>
      <c r="AE34" s="63">
        <v>476.19</v>
      </c>
      <c r="AF34" s="63">
        <v>475.17</v>
      </c>
      <c r="AG34" s="63">
        <v>474.14</v>
      </c>
      <c r="AH34" s="63">
        <v>473.12</v>
      </c>
      <c r="AI34" s="63">
        <v>472.1</v>
      </c>
      <c r="AJ34" s="63">
        <v>471.08</v>
      </c>
      <c r="AK34" s="63">
        <v>470.05</v>
      </c>
      <c r="AL34" s="63">
        <v>469.03</v>
      </c>
      <c r="AM34" s="63">
        <v>468.01</v>
      </c>
      <c r="AN34" s="63">
        <v>466.99</v>
      </c>
      <c r="AO34" s="63">
        <v>465.97</v>
      </c>
      <c r="AP34" s="63">
        <v>464.94</v>
      </c>
      <c r="AQ34" s="63">
        <v>463.92</v>
      </c>
      <c r="AR34" s="63">
        <v>462.9</v>
      </c>
      <c r="AS34" s="63">
        <v>461.88</v>
      </c>
      <c r="AT34" s="63">
        <v>460.86</v>
      </c>
      <c r="AU34" s="63">
        <v>459.84</v>
      </c>
      <c r="AV34" s="63">
        <v>458.82</v>
      </c>
      <c r="AW34" s="63">
        <v>457.8</v>
      </c>
      <c r="AX34" s="63">
        <v>456.78</v>
      </c>
      <c r="AY34" s="63">
        <v>455.76</v>
      </c>
      <c r="AZ34" s="63">
        <v>454.74</v>
      </c>
      <c r="BA34" s="63">
        <v>453.72</v>
      </c>
      <c r="BB34" s="63">
        <v>452.7</v>
      </c>
      <c r="BC34" s="63">
        <v>451.68</v>
      </c>
      <c r="BD34" s="63">
        <v>450.66</v>
      </c>
      <c r="BE34" s="63">
        <v>449.64</v>
      </c>
      <c r="BF34" s="63">
        <v>448.62</v>
      </c>
      <c r="BG34" s="63">
        <v>447.6</v>
      </c>
      <c r="BH34" s="63">
        <v>446.58</v>
      </c>
      <c r="BI34" s="63">
        <v>445.56</v>
      </c>
      <c r="BJ34" s="63">
        <v>444.54</v>
      </c>
      <c r="BK34" s="63">
        <v>443.52</v>
      </c>
      <c r="BL34" s="63">
        <v>442.51</v>
      </c>
      <c r="BM34" s="63">
        <v>441.49</v>
      </c>
      <c r="BN34" s="63">
        <v>440.47</v>
      </c>
      <c r="BO34" s="63">
        <v>439.46</v>
      </c>
      <c r="BP34" s="63">
        <v>438.44</v>
      </c>
      <c r="BQ34" s="63">
        <v>437.42</v>
      </c>
      <c r="BR34" s="63">
        <v>436.41</v>
      </c>
      <c r="BS34" s="63">
        <v>435.39</v>
      </c>
      <c r="BT34" s="63">
        <v>434.37</v>
      </c>
      <c r="BU34" s="63">
        <v>433.36</v>
      </c>
      <c r="BV34" s="63">
        <v>432.34</v>
      </c>
      <c r="BW34" s="63">
        <v>431.33</v>
      </c>
      <c r="BX34" s="63">
        <v>430.31</v>
      </c>
      <c r="BY34" s="63">
        <v>429.3</v>
      </c>
      <c r="BZ34" s="63">
        <v>428.29</v>
      </c>
      <c r="CA34" s="63">
        <v>427.27</v>
      </c>
      <c r="CB34" s="63">
        <v>426.26</v>
      </c>
      <c r="CC34" s="63">
        <v>425.25</v>
      </c>
      <c r="CD34" s="63">
        <v>424.24</v>
      </c>
      <c r="CE34" s="63">
        <v>423.22</v>
      </c>
      <c r="CF34" s="63">
        <v>422.21</v>
      </c>
      <c r="CG34" s="63">
        <v>421.2</v>
      </c>
      <c r="CH34" s="63">
        <v>420.19</v>
      </c>
      <c r="CI34" s="63">
        <v>419.18</v>
      </c>
      <c r="CJ34" s="63">
        <v>418.17</v>
      </c>
      <c r="CK34" s="63">
        <v>417.16</v>
      </c>
      <c r="CL34" s="63">
        <v>416.15</v>
      </c>
      <c r="CM34" s="63">
        <v>415.15</v>
      </c>
      <c r="CN34" s="63">
        <v>414.14</v>
      </c>
      <c r="CO34" s="63">
        <v>413.13</v>
      </c>
      <c r="CP34" s="63">
        <v>412.13</v>
      </c>
      <c r="CQ34" s="63">
        <v>411.12</v>
      </c>
      <c r="CR34" s="63">
        <v>410.11</v>
      </c>
      <c r="CS34" s="63">
        <v>409.11</v>
      </c>
      <c r="CT34" s="63">
        <v>408.1</v>
      </c>
      <c r="CU34" s="63">
        <v>407.09</v>
      </c>
      <c r="CV34" s="63">
        <v>406.09</v>
      </c>
      <c r="CW34" s="63">
        <v>405.09</v>
      </c>
      <c r="CX34" s="63">
        <v>404.09</v>
      </c>
      <c r="CY34" s="63">
        <v>403.09</v>
      </c>
      <c r="CZ34" s="63">
        <v>402.09</v>
      </c>
      <c r="DA34" s="63">
        <v>401.09</v>
      </c>
      <c r="DB34" s="63">
        <v>400.09</v>
      </c>
      <c r="DC34" s="63">
        <v>399.08</v>
      </c>
      <c r="DD34" s="63">
        <v>398.08</v>
      </c>
      <c r="DE34" s="63">
        <v>397.08</v>
      </c>
      <c r="DF34" s="63">
        <v>396.08</v>
      </c>
      <c r="DG34" s="63">
        <v>395.08</v>
      </c>
      <c r="DH34" s="63">
        <v>394.09</v>
      </c>
      <c r="DI34" s="63">
        <v>393.1</v>
      </c>
      <c r="DJ34" s="63">
        <v>392.1</v>
      </c>
      <c r="DK34" s="63">
        <v>391.11</v>
      </c>
      <c r="DL34" s="63">
        <v>390.11</v>
      </c>
      <c r="DM34" s="63">
        <v>389.12</v>
      </c>
      <c r="DN34" s="63">
        <v>388.13</v>
      </c>
      <c r="DO34" s="63">
        <v>387.14</v>
      </c>
      <c r="DP34" s="63">
        <v>386.14</v>
      </c>
      <c r="DQ34" s="63">
        <v>385.15</v>
      </c>
      <c r="DR34" s="63">
        <v>384.16</v>
      </c>
      <c r="DS34" s="63">
        <v>383.17</v>
      </c>
      <c r="DT34" s="63">
        <v>382.18</v>
      </c>
      <c r="DU34" s="63">
        <v>381.2</v>
      </c>
      <c r="DV34" s="63">
        <v>380.21</v>
      </c>
      <c r="DW34" s="63">
        <v>379.23</v>
      </c>
      <c r="DX34" s="63">
        <v>378.24</v>
      </c>
      <c r="DY34" s="63">
        <v>377.26</v>
      </c>
      <c r="DZ34" s="63">
        <v>376.28</v>
      </c>
      <c r="EA34" s="63">
        <v>375.29</v>
      </c>
      <c r="EB34" s="63">
        <v>374.31</v>
      </c>
      <c r="EC34" s="63">
        <v>373.33</v>
      </c>
      <c r="ED34" s="63">
        <v>372.35</v>
      </c>
      <c r="EE34" s="63">
        <v>371.37</v>
      </c>
      <c r="EF34" s="63">
        <v>370.39</v>
      </c>
      <c r="EG34" s="63">
        <v>369.42</v>
      </c>
      <c r="EH34" s="63">
        <v>368.45</v>
      </c>
      <c r="EI34" s="63">
        <v>367.48</v>
      </c>
      <c r="EJ34" s="63">
        <v>366.5</v>
      </c>
      <c r="EK34" s="63">
        <v>365.53</v>
      </c>
      <c r="EL34" s="63">
        <v>364.56</v>
      </c>
      <c r="EM34" s="63">
        <v>363.59</v>
      </c>
      <c r="EN34" s="63">
        <v>362.62</v>
      </c>
      <c r="EO34" s="63">
        <v>361.65</v>
      </c>
      <c r="EP34" s="63">
        <v>360.68</v>
      </c>
      <c r="EQ34" s="63">
        <v>359.72</v>
      </c>
      <c r="ER34" s="63">
        <v>358.75</v>
      </c>
      <c r="ES34" s="63">
        <v>357.79</v>
      </c>
      <c r="ET34" s="63">
        <v>356.83</v>
      </c>
      <c r="EU34" s="63">
        <v>355.87</v>
      </c>
      <c r="EV34" s="63">
        <v>354.9</v>
      </c>
      <c r="EW34" s="63">
        <v>353.94</v>
      </c>
      <c r="EX34" s="63">
        <v>352.98</v>
      </c>
      <c r="EY34" s="63">
        <v>352.02</v>
      </c>
      <c r="EZ34" s="63">
        <v>351.06</v>
      </c>
      <c r="FA34" s="63">
        <v>350.11</v>
      </c>
      <c r="FB34" s="63">
        <v>349.15</v>
      </c>
      <c r="FC34" s="63">
        <v>348.19</v>
      </c>
      <c r="FD34" s="63">
        <v>347.23</v>
      </c>
      <c r="FE34" s="63">
        <v>346.28</v>
      </c>
      <c r="FF34" s="63">
        <v>345.32</v>
      </c>
      <c r="FG34" s="63">
        <v>344.37</v>
      </c>
      <c r="FH34" s="63">
        <v>343.42</v>
      </c>
      <c r="FI34" s="63">
        <v>342.46</v>
      </c>
      <c r="FJ34" s="63">
        <v>341.51</v>
      </c>
      <c r="FK34" s="63">
        <v>340.56</v>
      </c>
      <c r="FL34" s="63">
        <v>339.61</v>
      </c>
      <c r="FM34" s="63">
        <v>338.66</v>
      </c>
      <c r="FN34" s="63">
        <v>337.71</v>
      </c>
      <c r="FO34" s="63">
        <v>336.76</v>
      </c>
      <c r="FP34" s="63">
        <v>335.81</v>
      </c>
      <c r="FQ34" s="63">
        <v>334.86</v>
      </c>
      <c r="FR34" s="63">
        <v>333.92</v>
      </c>
      <c r="FS34" s="63">
        <v>332.97</v>
      </c>
      <c r="FT34" s="63">
        <v>332.03</v>
      </c>
      <c r="FU34" s="63">
        <v>331.08</v>
      </c>
      <c r="FV34" s="63">
        <v>330.14</v>
      </c>
      <c r="FW34" s="63">
        <v>329.19</v>
      </c>
      <c r="FX34" s="63">
        <v>328.25</v>
      </c>
      <c r="FY34" s="63">
        <v>327.31</v>
      </c>
      <c r="FZ34" s="63">
        <v>326.37</v>
      </c>
      <c r="GA34" s="63">
        <v>325.43</v>
      </c>
      <c r="GB34" s="63">
        <v>324.49</v>
      </c>
      <c r="GC34" s="63">
        <v>323.54000000000002</v>
      </c>
      <c r="GD34" s="63">
        <v>322.62</v>
      </c>
      <c r="GE34" s="63">
        <v>321.68</v>
      </c>
      <c r="GF34" s="63">
        <v>320.75</v>
      </c>
      <c r="GG34" s="63">
        <v>319.81</v>
      </c>
      <c r="GH34" s="63">
        <v>318.88</v>
      </c>
      <c r="GI34" s="63">
        <v>317.94</v>
      </c>
      <c r="GJ34" s="63">
        <v>317.01</v>
      </c>
      <c r="GK34" s="63">
        <v>316.07</v>
      </c>
      <c r="GL34" s="63">
        <v>315.14999999999998</v>
      </c>
      <c r="GM34" s="63">
        <v>314.22000000000003</v>
      </c>
      <c r="GN34" s="63">
        <v>313.29000000000002</v>
      </c>
      <c r="GO34" s="63">
        <v>312.37</v>
      </c>
      <c r="GP34" s="63">
        <v>311.45</v>
      </c>
      <c r="GQ34" s="63">
        <v>310.51</v>
      </c>
      <c r="GR34" s="63">
        <v>309.60000000000002</v>
      </c>
      <c r="GS34" s="63">
        <v>308.68</v>
      </c>
      <c r="GT34" s="63">
        <v>307.76</v>
      </c>
      <c r="GU34" s="63">
        <v>306.83999999999997</v>
      </c>
      <c r="GV34" s="63">
        <v>305.92</v>
      </c>
      <c r="GW34" s="63">
        <v>305</v>
      </c>
      <c r="GX34" s="63">
        <v>304.07</v>
      </c>
      <c r="GY34" s="63">
        <v>303.16000000000003</v>
      </c>
      <c r="GZ34" s="63">
        <v>302.25</v>
      </c>
      <c r="HA34" s="63">
        <v>301.33999999999997</v>
      </c>
      <c r="HB34" s="63">
        <v>300.42</v>
      </c>
      <c r="HC34" s="63">
        <v>299.51</v>
      </c>
      <c r="HD34" s="63">
        <v>298.60000000000002</v>
      </c>
      <c r="HE34" s="63">
        <v>297.69</v>
      </c>
      <c r="HF34" s="63">
        <v>296.77999999999997</v>
      </c>
      <c r="HG34" s="63">
        <v>295.88</v>
      </c>
      <c r="HH34" s="63">
        <v>294.97000000000003</v>
      </c>
      <c r="HI34" s="63">
        <v>294.07</v>
      </c>
      <c r="HJ34" s="63">
        <v>293.16000000000003</v>
      </c>
      <c r="HK34" s="63">
        <v>292.26</v>
      </c>
      <c r="HL34" s="63">
        <v>291.35000000000002</v>
      </c>
      <c r="HM34" s="63">
        <v>290.45999999999998</v>
      </c>
      <c r="HN34" s="63">
        <v>289.56</v>
      </c>
      <c r="HO34" s="63">
        <v>288.67</v>
      </c>
      <c r="HP34" s="63">
        <v>287.76</v>
      </c>
      <c r="HQ34" s="63">
        <v>286.88</v>
      </c>
      <c r="HR34" s="63">
        <v>285.98</v>
      </c>
      <c r="HS34" s="63">
        <v>285.08999999999997</v>
      </c>
      <c r="HT34" s="63">
        <v>284.2</v>
      </c>
      <c r="HU34" s="63">
        <v>283.31</v>
      </c>
      <c r="HV34" s="63">
        <v>282.42</v>
      </c>
      <c r="HW34" s="63">
        <v>281.52999999999997</v>
      </c>
      <c r="HX34" s="63">
        <v>280.64999999999998</v>
      </c>
      <c r="HY34" s="63">
        <v>279.76</v>
      </c>
      <c r="HZ34" s="63">
        <v>278.88</v>
      </c>
      <c r="IA34" s="63">
        <v>278</v>
      </c>
      <c r="IB34" s="63">
        <v>277.10000000000002</v>
      </c>
      <c r="IC34" s="63">
        <v>276.23</v>
      </c>
      <c r="ID34" s="63">
        <v>275.35000000000002</v>
      </c>
      <c r="IE34" s="63">
        <v>274.47000000000003</v>
      </c>
      <c r="IF34" s="63">
        <v>273.58999999999997</v>
      </c>
      <c r="IG34" s="63">
        <v>272.72000000000003</v>
      </c>
      <c r="IH34" s="63">
        <v>271.83999999999997</v>
      </c>
      <c r="II34" s="63">
        <v>270.97000000000003</v>
      </c>
      <c r="IJ34" s="63">
        <v>270.08999999999997</v>
      </c>
      <c r="IK34" s="63">
        <v>269.22000000000003</v>
      </c>
      <c r="IL34" s="63">
        <v>268.35000000000002</v>
      </c>
      <c r="IM34" s="63">
        <v>267.48</v>
      </c>
      <c r="IN34" s="63">
        <v>266.60000000000002</v>
      </c>
      <c r="IO34" s="63">
        <v>265.74</v>
      </c>
      <c r="IP34" s="63">
        <v>264.88</v>
      </c>
      <c r="IQ34" s="63">
        <v>264.01</v>
      </c>
      <c r="IR34" s="63">
        <v>263.14999999999998</v>
      </c>
      <c r="IS34" s="63">
        <v>262.27999999999997</v>
      </c>
      <c r="IT34" s="63">
        <v>261.42</v>
      </c>
      <c r="IU34" s="63">
        <v>260.56</v>
      </c>
      <c r="IV34" s="63">
        <v>259.7</v>
      </c>
      <c r="IW34" s="63">
        <v>258.85000000000002</v>
      </c>
      <c r="IX34" s="63">
        <v>257.99</v>
      </c>
      <c r="IY34" s="63">
        <v>257.14</v>
      </c>
      <c r="IZ34" s="63">
        <v>256.27999999999997</v>
      </c>
      <c r="JA34" s="63">
        <v>255.43</v>
      </c>
      <c r="JB34" s="63">
        <v>254.58</v>
      </c>
      <c r="JC34" s="63">
        <v>253.73</v>
      </c>
      <c r="JD34" s="63">
        <v>252.88</v>
      </c>
      <c r="JE34" s="63">
        <v>252.03</v>
      </c>
      <c r="JF34" s="63">
        <v>251.19</v>
      </c>
      <c r="JG34" s="63">
        <v>250.34</v>
      </c>
      <c r="JH34" s="63">
        <v>249.5</v>
      </c>
      <c r="JI34" s="63">
        <v>248.66</v>
      </c>
      <c r="JJ34" s="63">
        <v>247.81</v>
      </c>
      <c r="JK34" s="63">
        <v>246.97</v>
      </c>
      <c r="JL34" s="63">
        <v>246.13</v>
      </c>
      <c r="JM34" s="63">
        <v>245.29</v>
      </c>
      <c r="JN34" s="63">
        <v>244.46</v>
      </c>
      <c r="JO34" s="63">
        <v>243.62</v>
      </c>
      <c r="JP34" s="63">
        <v>242.78</v>
      </c>
      <c r="JQ34" s="63">
        <v>241.95</v>
      </c>
      <c r="JR34" s="63">
        <v>241.11</v>
      </c>
      <c r="JS34" s="63">
        <v>240.28</v>
      </c>
      <c r="JT34" s="63">
        <v>239.45</v>
      </c>
      <c r="JU34" s="63">
        <v>238.62</v>
      </c>
      <c r="JV34" s="63">
        <v>237.79</v>
      </c>
      <c r="JW34" s="63">
        <v>236.96</v>
      </c>
      <c r="JX34" s="63">
        <v>236.14</v>
      </c>
      <c r="JY34" s="63">
        <v>235.31</v>
      </c>
      <c r="JZ34" s="63">
        <v>234.48</v>
      </c>
      <c r="KA34" s="63">
        <v>233.66</v>
      </c>
      <c r="KB34" s="63">
        <v>232.84</v>
      </c>
      <c r="KC34" s="63">
        <v>232.02</v>
      </c>
      <c r="KD34" s="63">
        <v>231.19</v>
      </c>
      <c r="KE34" s="63">
        <v>230.37</v>
      </c>
      <c r="KF34" s="63">
        <v>229.55</v>
      </c>
      <c r="KG34" s="63">
        <v>228.74</v>
      </c>
      <c r="KH34" s="63">
        <v>227.92</v>
      </c>
      <c r="KI34" s="63">
        <v>227.1</v>
      </c>
      <c r="KJ34" s="63">
        <v>226.29</v>
      </c>
      <c r="KK34" s="63">
        <v>225.48</v>
      </c>
      <c r="KL34" s="63">
        <v>224.66</v>
      </c>
      <c r="KM34" s="63">
        <v>223.85</v>
      </c>
      <c r="KN34" s="63">
        <v>223.04</v>
      </c>
      <c r="KO34" s="63">
        <v>222.24</v>
      </c>
      <c r="KP34" s="63">
        <v>221.43</v>
      </c>
      <c r="KQ34" s="63">
        <v>220.63</v>
      </c>
      <c r="KR34" s="63">
        <v>219.51000000000025</v>
      </c>
      <c r="KS34" s="63">
        <v>218.76000000000025</v>
      </c>
      <c r="KT34" s="63">
        <v>218.01000000000025</v>
      </c>
      <c r="KU34" s="63">
        <v>217.26000000000025</v>
      </c>
      <c r="KV34" s="63">
        <v>216.51000000000025</v>
      </c>
      <c r="KW34" s="63">
        <v>215.76000000000025</v>
      </c>
      <c r="KX34" s="63">
        <v>215.01000000000025</v>
      </c>
      <c r="KY34" s="63">
        <v>214.26000000000025</v>
      </c>
      <c r="KZ34" s="63">
        <v>213.51000000000025</v>
      </c>
      <c r="LA34" s="63">
        <v>212.76000000000025</v>
      </c>
      <c r="LB34" s="63">
        <v>212.01000000000025</v>
      </c>
      <c r="LC34" s="63">
        <v>211.26000000000025</v>
      </c>
      <c r="LD34" s="63">
        <v>210.51000000000025</v>
      </c>
      <c r="LE34" s="63">
        <v>209.76000000000025</v>
      </c>
      <c r="LF34" s="63">
        <v>209.01000000000025</v>
      </c>
      <c r="LG34" s="63">
        <v>208.26000000000025</v>
      </c>
      <c r="LH34" s="63">
        <v>207.51000000000025</v>
      </c>
      <c r="LI34" s="63">
        <v>206.76000000000025</v>
      </c>
      <c r="LJ34" s="63">
        <v>206.01000000000025</v>
      </c>
      <c r="LK34" s="63">
        <v>205.26000000000025</v>
      </c>
      <c r="LL34" s="63">
        <v>204.51000000000025</v>
      </c>
      <c r="LM34" s="63">
        <v>203.76000000000025</v>
      </c>
      <c r="LN34" s="63">
        <v>203.01000000000025</v>
      </c>
      <c r="LO34" s="63">
        <v>202.26000000000025</v>
      </c>
      <c r="LP34" s="63">
        <v>201.51000000000025</v>
      </c>
      <c r="LQ34" s="63">
        <v>200.76000000000025</v>
      </c>
      <c r="LR34" s="63">
        <v>200.01000000000025</v>
      </c>
      <c r="LS34" s="63">
        <v>199.26000000000025</v>
      </c>
      <c r="LT34" s="63">
        <v>198.51000000000025</v>
      </c>
      <c r="LU34" s="63">
        <v>197.76000000000025</v>
      </c>
      <c r="LV34" s="63">
        <v>197.01000000000025</v>
      </c>
      <c r="LW34" s="63">
        <v>196.26000000000025</v>
      </c>
      <c r="LX34" s="63">
        <v>195.51000000000025</v>
      </c>
      <c r="LY34" s="63">
        <v>194.76000000000025</v>
      </c>
      <c r="LZ34" s="63">
        <v>194.01000000000025</v>
      </c>
      <c r="MA34" s="63">
        <v>193.26000000000025</v>
      </c>
      <c r="MB34" s="63">
        <v>192.51000000000025</v>
      </c>
      <c r="MC34" s="63">
        <v>191.76000000000025</v>
      </c>
      <c r="MD34" s="63">
        <v>191.01000000000025</v>
      </c>
      <c r="ME34" s="63">
        <v>190.26000000000025</v>
      </c>
      <c r="MF34" s="63">
        <v>189.51000000000025</v>
      </c>
      <c r="MG34" s="63">
        <v>188.76000000000025</v>
      </c>
      <c r="MH34" s="63">
        <v>188.01000000000025</v>
      </c>
      <c r="MI34" s="63">
        <v>187.26000000000025</v>
      </c>
      <c r="MJ34" s="63">
        <v>186.51000000000025</v>
      </c>
      <c r="MK34" s="63">
        <v>185.76000000000025</v>
      </c>
      <c r="ML34" s="63">
        <v>185.01000000000025</v>
      </c>
      <c r="MM34" s="63">
        <v>184.26000000000025</v>
      </c>
      <c r="MN34" s="63">
        <v>183.51000000000025</v>
      </c>
      <c r="MO34" s="63">
        <v>182.76000000000025</v>
      </c>
      <c r="MP34" s="63">
        <v>182.01000000000025</v>
      </c>
      <c r="MQ34" s="63">
        <v>181.26000000000025</v>
      </c>
      <c r="MR34" s="63">
        <v>180.51000000000025</v>
      </c>
      <c r="MS34" s="63">
        <v>179.76000000000025</v>
      </c>
      <c r="MT34" s="63">
        <v>179.01000000000025</v>
      </c>
      <c r="MU34" s="63">
        <v>178.26000000000025</v>
      </c>
      <c r="MV34" s="63">
        <v>177.51000000000025</v>
      </c>
      <c r="MW34" s="63">
        <v>176.76000000000025</v>
      </c>
      <c r="MX34" s="63">
        <v>176.01000000000025</v>
      </c>
      <c r="MY34" s="63">
        <v>175.26000000000025</v>
      </c>
    </row>
    <row r="35" spans="1:363" ht="15.75" x14ac:dyDescent="0.25">
      <c r="A35" s="60" t="s">
        <v>7</v>
      </c>
      <c r="B35" s="65">
        <v>2045</v>
      </c>
      <c r="C35" s="63">
        <v>505.4</v>
      </c>
      <c r="D35" s="63">
        <v>504.38</v>
      </c>
      <c r="E35" s="63">
        <v>503.35</v>
      </c>
      <c r="F35" s="63">
        <v>502.33</v>
      </c>
      <c r="G35" s="63">
        <v>501.3</v>
      </c>
      <c r="H35" s="63">
        <v>500.28</v>
      </c>
      <c r="I35" s="63">
        <v>499.26</v>
      </c>
      <c r="J35" s="63">
        <v>498.23</v>
      </c>
      <c r="K35" s="63">
        <v>497.21</v>
      </c>
      <c r="L35" s="63">
        <v>496.19</v>
      </c>
      <c r="M35" s="63">
        <v>495.16</v>
      </c>
      <c r="N35" s="63">
        <v>494.14</v>
      </c>
      <c r="O35" s="63">
        <v>493.11</v>
      </c>
      <c r="P35" s="63">
        <v>492.09</v>
      </c>
      <c r="Q35" s="63">
        <v>491.07</v>
      </c>
      <c r="R35" s="63">
        <v>490.04</v>
      </c>
      <c r="S35" s="63">
        <v>489.02</v>
      </c>
      <c r="T35" s="63">
        <v>488</v>
      </c>
      <c r="U35" s="63">
        <v>486.97</v>
      </c>
      <c r="V35" s="63">
        <v>485.95</v>
      </c>
      <c r="W35" s="63">
        <v>484.93</v>
      </c>
      <c r="X35" s="63">
        <v>483.9</v>
      </c>
      <c r="Y35" s="63">
        <v>482.88</v>
      </c>
      <c r="Z35" s="63">
        <v>481.86</v>
      </c>
      <c r="AA35" s="63">
        <v>480.84</v>
      </c>
      <c r="AB35" s="63">
        <v>479.81</v>
      </c>
      <c r="AC35" s="63">
        <v>478.79</v>
      </c>
      <c r="AD35" s="63">
        <v>477.77</v>
      </c>
      <c r="AE35" s="63">
        <v>476.74</v>
      </c>
      <c r="AF35" s="63">
        <v>475.72</v>
      </c>
      <c r="AG35" s="63">
        <v>474.7</v>
      </c>
      <c r="AH35" s="63">
        <v>473.67</v>
      </c>
      <c r="AI35" s="63">
        <v>472.65</v>
      </c>
      <c r="AJ35" s="63">
        <v>471.63</v>
      </c>
      <c r="AK35" s="63">
        <v>470.61</v>
      </c>
      <c r="AL35" s="63">
        <v>469.58</v>
      </c>
      <c r="AM35" s="63">
        <v>468.56</v>
      </c>
      <c r="AN35" s="63">
        <v>467.54</v>
      </c>
      <c r="AO35" s="63">
        <v>466.52</v>
      </c>
      <c r="AP35" s="63">
        <v>465.5</v>
      </c>
      <c r="AQ35" s="63">
        <v>464.48</v>
      </c>
      <c r="AR35" s="63">
        <v>463.45</v>
      </c>
      <c r="AS35" s="63">
        <v>462.43</v>
      </c>
      <c r="AT35" s="63">
        <v>461.41</v>
      </c>
      <c r="AU35" s="63">
        <v>460.39</v>
      </c>
      <c r="AV35" s="63">
        <v>459.37</v>
      </c>
      <c r="AW35" s="63">
        <v>458.35</v>
      </c>
      <c r="AX35" s="63">
        <v>457.33</v>
      </c>
      <c r="AY35" s="63">
        <v>456.31</v>
      </c>
      <c r="AZ35" s="63">
        <v>455.29</v>
      </c>
      <c r="BA35" s="63">
        <v>454.27</v>
      </c>
      <c r="BB35" s="63">
        <v>453.25</v>
      </c>
      <c r="BC35" s="63">
        <v>452.23</v>
      </c>
      <c r="BD35" s="63">
        <v>451.21</v>
      </c>
      <c r="BE35" s="63">
        <v>450.19</v>
      </c>
      <c r="BF35" s="63">
        <v>449.17</v>
      </c>
      <c r="BG35" s="63">
        <v>448.15</v>
      </c>
      <c r="BH35" s="63">
        <v>447.13</v>
      </c>
      <c r="BI35" s="63">
        <v>446.11</v>
      </c>
      <c r="BJ35" s="63">
        <v>445.09</v>
      </c>
      <c r="BK35" s="63">
        <v>444.07</v>
      </c>
      <c r="BL35" s="63">
        <v>443.05</v>
      </c>
      <c r="BM35" s="63">
        <v>442.04</v>
      </c>
      <c r="BN35" s="63">
        <v>441.02</v>
      </c>
      <c r="BO35" s="63">
        <v>440</v>
      </c>
      <c r="BP35" s="63">
        <v>438.98</v>
      </c>
      <c r="BQ35" s="63">
        <v>437.97</v>
      </c>
      <c r="BR35" s="63">
        <v>436.95</v>
      </c>
      <c r="BS35" s="63">
        <v>435.93</v>
      </c>
      <c r="BT35" s="63">
        <v>434.92</v>
      </c>
      <c r="BU35" s="63">
        <v>433.9</v>
      </c>
      <c r="BV35" s="63">
        <v>432.89</v>
      </c>
      <c r="BW35" s="63">
        <v>431.87</v>
      </c>
      <c r="BX35" s="63">
        <v>430.86</v>
      </c>
      <c r="BY35" s="63">
        <v>429.84</v>
      </c>
      <c r="BZ35" s="63">
        <v>428.83</v>
      </c>
      <c r="CA35" s="63">
        <v>427.82</v>
      </c>
      <c r="CB35" s="63">
        <v>426.8</v>
      </c>
      <c r="CC35" s="63">
        <v>425.79</v>
      </c>
      <c r="CD35" s="63">
        <v>424.78</v>
      </c>
      <c r="CE35" s="63">
        <v>423.76</v>
      </c>
      <c r="CF35" s="63">
        <v>422.75</v>
      </c>
      <c r="CG35" s="63">
        <v>421.74</v>
      </c>
      <c r="CH35" s="63">
        <v>420.73</v>
      </c>
      <c r="CI35" s="63">
        <v>419.71</v>
      </c>
      <c r="CJ35" s="63">
        <v>418.71</v>
      </c>
      <c r="CK35" s="63">
        <v>417.7</v>
      </c>
      <c r="CL35" s="63">
        <v>416.69</v>
      </c>
      <c r="CM35" s="63">
        <v>415.68</v>
      </c>
      <c r="CN35" s="63">
        <v>414.68</v>
      </c>
      <c r="CO35" s="63">
        <v>413.67</v>
      </c>
      <c r="CP35" s="63">
        <v>412.66</v>
      </c>
      <c r="CQ35" s="63">
        <v>411.65</v>
      </c>
      <c r="CR35" s="63">
        <v>410.65</v>
      </c>
      <c r="CS35" s="63">
        <v>409.64</v>
      </c>
      <c r="CT35" s="63">
        <v>408.63</v>
      </c>
      <c r="CU35" s="63">
        <v>407.63</v>
      </c>
      <c r="CV35" s="63">
        <v>406.62</v>
      </c>
      <c r="CW35" s="63">
        <v>405.62</v>
      </c>
      <c r="CX35" s="63">
        <v>404.62</v>
      </c>
      <c r="CY35" s="63">
        <v>403.62</v>
      </c>
      <c r="CZ35" s="63">
        <v>402.62</v>
      </c>
      <c r="DA35" s="63">
        <v>401.62</v>
      </c>
      <c r="DB35" s="63">
        <v>400.62</v>
      </c>
      <c r="DC35" s="63">
        <v>399.62</v>
      </c>
      <c r="DD35" s="63">
        <v>398.61</v>
      </c>
      <c r="DE35" s="63">
        <v>397.61</v>
      </c>
      <c r="DF35" s="63">
        <v>396.61</v>
      </c>
      <c r="DG35" s="63">
        <v>395.61</v>
      </c>
      <c r="DH35" s="63">
        <v>394.62</v>
      </c>
      <c r="DI35" s="63">
        <v>393.62</v>
      </c>
      <c r="DJ35" s="63">
        <v>392.63</v>
      </c>
      <c r="DK35" s="63">
        <v>391.64</v>
      </c>
      <c r="DL35" s="63">
        <v>390.64</v>
      </c>
      <c r="DM35" s="63">
        <v>389.65</v>
      </c>
      <c r="DN35" s="63">
        <v>388.65</v>
      </c>
      <c r="DO35" s="63">
        <v>387.66</v>
      </c>
      <c r="DP35" s="63">
        <v>386.67</v>
      </c>
      <c r="DQ35" s="63">
        <v>385.68</v>
      </c>
      <c r="DR35" s="63">
        <v>384.68</v>
      </c>
      <c r="DS35" s="63">
        <v>383.69</v>
      </c>
      <c r="DT35" s="63">
        <v>382.71</v>
      </c>
      <c r="DU35" s="63">
        <v>381.72</v>
      </c>
      <c r="DV35" s="63">
        <v>380.74</v>
      </c>
      <c r="DW35" s="63">
        <v>379.75</v>
      </c>
      <c r="DX35" s="63">
        <v>378.77</v>
      </c>
      <c r="DY35" s="63">
        <v>377.78</v>
      </c>
      <c r="DZ35" s="63">
        <v>376.8</v>
      </c>
      <c r="EA35" s="63">
        <v>375.82</v>
      </c>
      <c r="EB35" s="63">
        <v>374.83</v>
      </c>
      <c r="EC35" s="63">
        <v>373.85</v>
      </c>
      <c r="ED35" s="63">
        <v>372.87</v>
      </c>
      <c r="EE35" s="63">
        <v>371.89</v>
      </c>
      <c r="EF35" s="63">
        <v>370.91</v>
      </c>
      <c r="EG35" s="63">
        <v>369.94</v>
      </c>
      <c r="EH35" s="63">
        <v>368.97</v>
      </c>
      <c r="EI35" s="63">
        <v>368</v>
      </c>
      <c r="EJ35" s="63">
        <v>367.02</v>
      </c>
      <c r="EK35" s="63">
        <v>366.05</v>
      </c>
      <c r="EL35" s="63">
        <v>365.08</v>
      </c>
      <c r="EM35" s="63">
        <v>364.11</v>
      </c>
      <c r="EN35" s="63">
        <v>363.14</v>
      </c>
      <c r="EO35" s="63">
        <v>362.17</v>
      </c>
      <c r="EP35" s="63">
        <v>361.2</v>
      </c>
      <c r="EQ35" s="63">
        <v>360.24</v>
      </c>
      <c r="ER35" s="63">
        <v>359.27</v>
      </c>
      <c r="ES35" s="63">
        <v>358.31</v>
      </c>
      <c r="ET35" s="63">
        <v>357.35</v>
      </c>
      <c r="EU35" s="63">
        <v>356.38</v>
      </c>
      <c r="EV35" s="63">
        <v>355.42</v>
      </c>
      <c r="EW35" s="63">
        <v>354.46</v>
      </c>
      <c r="EX35" s="63">
        <v>353.5</v>
      </c>
      <c r="EY35" s="63">
        <v>352.54</v>
      </c>
      <c r="EZ35" s="63">
        <v>351.58</v>
      </c>
      <c r="FA35" s="63">
        <v>350.62</v>
      </c>
      <c r="FB35" s="63">
        <v>349.66</v>
      </c>
      <c r="FC35" s="63">
        <v>348.71</v>
      </c>
      <c r="FD35" s="63">
        <v>347.75</v>
      </c>
      <c r="FE35" s="63">
        <v>346.79</v>
      </c>
      <c r="FF35" s="63">
        <v>345.84</v>
      </c>
      <c r="FG35" s="63">
        <v>344.88</v>
      </c>
      <c r="FH35" s="63">
        <v>343.93</v>
      </c>
      <c r="FI35" s="63">
        <v>342.98</v>
      </c>
      <c r="FJ35" s="63">
        <v>342.02</v>
      </c>
      <c r="FK35" s="63">
        <v>341.07</v>
      </c>
      <c r="FL35" s="63">
        <v>340.12</v>
      </c>
      <c r="FM35" s="63">
        <v>339.17</v>
      </c>
      <c r="FN35" s="63">
        <v>338.22</v>
      </c>
      <c r="FO35" s="63">
        <v>337.27</v>
      </c>
      <c r="FP35" s="63">
        <v>336.32</v>
      </c>
      <c r="FQ35" s="63">
        <v>335.38</v>
      </c>
      <c r="FR35" s="63">
        <v>334.43</v>
      </c>
      <c r="FS35" s="63">
        <v>333.48</v>
      </c>
      <c r="FT35" s="63">
        <v>332.54</v>
      </c>
      <c r="FU35" s="63">
        <v>331.59</v>
      </c>
      <c r="FV35" s="63">
        <v>330.65</v>
      </c>
      <c r="FW35" s="63">
        <v>329.71</v>
      </c>
      <c r="FX35" s="63">
        <v>328.76</v>
      </c>
      <c r="FY35" s="63">
        <v>327.82</v>
      </c>
      <c r="FZ35" s="63">
        <v>326.88</v>
      </c>
      <c r="GA35" s="63">
        <v>325.94</v>
      </c>
      <c r="GB35" s="63">
        <v>325</v>
      </c>
      <c r="GC35" s="63">
        <v>324.06</v>
      </c>
      <c r="GD35" s="63">
        <v>323.13</v>
      </c>
      <c r="GE35" s="63">
        <v>322.19</v>
      </c>
      <c r="GF35" s="63">
        <v>321.25</v>
      </c>
      <c r="GG35" s="63">
        <v>320.32</v>
      </c>
      <c r="GH35" s="63">
        <v>319.39</v>
      </c>
      <c r="GI35" s="63">
        <v>318.45</v>
      </c>
      <c r="GJ35" s="63">
        <v>317.51</v>
      </c>
      <c r="GK35" s="63">
        <v>316.58999999999997</v>
      </c>
      <c r="GL35" s="63">
        <v>315.66000000000003</v>
      </c>
      <c r="GM35" s="63">
        <v>314.73</v>
      </c>
      <c r="GN35" s="63">
        <v>313.79000000000002</v>
      </c>
      <c r="GO35" s="63">
        <v>312.88</v>
      </c>
      <c r="GP35" s="63">
        <v>311.95</v>
      </c>
      <c r="GQ35" s="63">
        <v>311.02999999999997</v>
      </c>
      <c r="GR35" s="63">
        <v>310.10000000000002</v>
      </c>
      <c r="GS35" s="63">
        <v>309.18</v>
      </c>
      <c r="GT35" s="63">
        <v>308.26</v>
      </c>
      <c r="GU35" s="63">
        <v>307.33999999999997</v>
      </c>
      <c r="GV35" s="63">
        <v>306.42</v>
      </c>
      <c r="GW35" s="63">
        <v>305.5</v>
      </c>
      <c r="GX35" s="63">
        <v>304.57</v>
      </c>
      <c r="GY35" s="63">
        <v>303.67</v>
      </c>
      <c r="GZ35" s="63">
        <v>302.75</v>
      </c>
      <c r="HA35" s="63">
        <v>301.83999999999997</v>
      </c>
      <c r="HB35" s="63">
        <v>300.93</v>
      </c>
      <c r="HC35" s="63">
        <v>300.01</v>
      </c>
      <c r="HD35" s="63">
        <v>299.10000000000002</v>
      </c>
      <c r="HE35" s="63">
        <v>298.19</v>
      </c>
      <c r="HF35" s="63">
        <v>297.29000000000002</v>
      </c>
      <c r="HG35" s="63">
        <v>296.38</v>
      </c>
      <c r="HH35" s="63">
        <v>295.47000000000003</v>
      </c>
      <c r="HI35" s="63">
        <v>294.57</v>
      </c>
      <c r="HJ35" s="63">
        <v>293.66000000000003</v>
      </c>
      <c r="HK35" s="63">
        <v>292.76</v>
      </c>
      <c r="HL35" s="63">
        <v>291.85000000000002</v>
      </c>
      <c r="HM35" s="63">
        <v>290.95999999999998</v>
      </c>
      <c r="HN35" s="63">
        <v>290.06</v>
      </c>
      <c r="HO35" s="63">
        <v>289.17</v>
      </c>
      <c r="HP35" s="63">
        <v>288.26</v>
      </c>
      <c r="HQ35" s="63">
        <v>287.37</v>
      </c>
      <c r="HR35" s="63">
        <v>286.48</v>
      </c>
      <c r="HS35" s="63">
        <v>285.58999999999997</v>
      </c>
      <c r="HT35" s="63">
        <v>284.7</v>
      </c>
      <c r="HU35" s="63">
        <v>283.81</v>
      </c>
      <c r="HV35" s="63">
        <v>282.92</v>
      </c>
      <c r="HW35" s="63">
        <v>282.02999999999997</v>
      </c>
      <c r="HX35" s="63">
        <v>281.14</v>
      </c>
      <c r="HY35" s="63">
        <v>280.26</v>
      </c>
      <c r="HZ35" s="63">
        <v>279.37</v>
      </c>
      <c r="IA35" s="63">
        <v>278.49</v>
      </c>
      <c r="IB35" s="63">
        <v>277.60000000000002</v>
      </c>
      <c r="IC35" s="63">
        <v>276.72000000000003</v>
      </c>
      <c r="ID35" s="63">
        <v>275.83999999999997</v>
      </c>
      <c r="IE35" s="63">
        <v>274.95999999999998</v>
      </c>
      <c r="IF35" s="63">
        <v>274.07</v>
      </c>
      <c r="IG35" s="63">
        <v>273.20999999999998</v>
      </c>
      <c r="IH35" s="63">
        <v>272.32</v>
      </c>
      <c r="II35" s="63">
        <v>271.45</v>
      </c>
      <c r="IJ35" s="63">
        <v>270.57</v>
      </c>
      <c r="IK35" s="63">
        <v>269.70999999999998</v>
      </c>
      <c r="IL35" s="63">
        <v>268.83999999999997</v>
      </c>
      <c r="IM35" s="63">
        <v>267.97000000000003</v>
      </c>
      <c r="IN35" s="63">
        <v>267.10000000000002</v>
      </c>
      <c r="IO35" s="63">
        <v>266.23</v>
      </c>
      <c r="IP35" s="63">
        <v>265.35000000000002</v>
      </c>
      <c r="IQ35" s="63">
        <v>264.5</v>
      </c>
      <c r="IR35" s="63">
        <v>263.63</v>
      </c>
      <c r="IS35" s="63">
        <v>262.76</v>
      </c>
      <c r="IT35" s="63">
        <v>261.91000000000003</v>
      </c>
      <c r="IU35" s="63">
        <v>261.04000000000002</v>
      </c>
      <c r="IV35" s="63">
        <v>260.19</v>
      </c>
      <c r="IW35" s="63">
        <v>259.32</v>
      </c>
      <c r="IX35" s="63">
        <v>258.47000000000003</v>
      </c>
      <c r="IY35" s="63">
        <v>257.62</v>
      </c>
      <c r="IZ35" s="63">
        <v>256.76</v>
      </c>
      <c r="JA35" s="63">
        <v>255.91</v>
      </c>
      <c r="JB35" s="63">
        <v>255.06</v>
      </c>
      <c r="JC35" s="63">
        <v>254.21</v>
      </c>
      <c r="JD35" s="63">
        <v>253.36</v>
      </c>
      <c r="JE35" s="63">
        <v>252.51</v>
      </c>
      <c r="JF35" s="63">
        <v>251.67</v>
      </c>
      <c r="JG35" s="63">
        <v>250.82</v>
      </c>
      <c r="JH35" s="63">
        <v>249.98</v>
      </c>
      <c r="JI35" s="63">
        <v>249.13</v>
      </c>
      <c r="JJ35" s="63">
        <v>248.29</v>
      </c>
      <c r="JK35" s="63">
        <v>247.45</v>
      </c>
      <c r="JL35" s="63">
        <v>246.61</v>
      </c>
      <c r="JM35" s="63">
        <v>245.77</v>
      </c>
      <c r="JN35" s="63">
        <v>244.93</v>
      </c>
      <c r="JO35" s="63">
        <v>244.09</v>
      </c>
      <c r="JP35" s="63">
        <v>243.25</v>
      </c>
      <c r="JQ35" s="63">
        <v>242.42</v>
      </c>
      <c r="JR35" s="63">
        <v>241.59</v>
      </c>
      <c r="JS35" s="63">
        <v>240.75</v>
      </c>
      <c r="JT35" s="63">
        <v>239.92</v>
      </c>
      <c r="JU35" s="63">
        <v>239.09</v>
      </c>
      <c r="JV35" s="63">
        <v>238.26</v>
      </c>
      <c r="JW35" s="63">
        <v>237.43</v>
      </c>
      <c r="JX35" s="63">
        <v>236.6</v>
      </c>
      <c r="JY35" s="63">
        <v>235.78</v>
      </c>
      <c r="JZ35" s="63">
        <v>234.95</v>
      </c>
      <c r="KA35" s="63">
        <v>234.13</v>
      </c>
      <c r="KB35" s="63">
        <v>233.3</v>
      </c>
      <c r="KC35" s="63">
        <v>232.48</v>
      </c>
      <c r="KD35" s="63">
        <v>231.66</v>
      </c>
      <c r="KE35" s="63">
        <v>230.84</v>
      </c>
      <c r="KF35" s="63">
        <v>230.02</v>
      </c>
      <c r="KG35" s="63">
        <v>229.2</v>
      </c>
      <c r="KH35" s="63">
        <v>228.38</v>
      </c>
      <c r="KI35" s="63">
        <v>227.57</v>
      </c>
      <c r="KJ35" s="63">
        <v>226.75</v>
      </c>
      <c r="KK35" s="63">
        <v>225.94</v>
      </c>
      <c r="KL35" s="63">
        <v>225.12</v>
      </c>
      <c r="KM35" s="63">
        <v>224.31</v>
      </c>
      <c r="KN35" s="63">
        <v>223.5</v>
      </c>
      <c r="KO35" s="63">
        <v>222.69</v>
      </c>
      <c r="KP35" s="63">
        <v>221.89</v>
      </c>
      <c r="KQ35" s="63">
        <v>221.08</v>
      </c>
      <c r="KR35" s="63">
        <v>219.97000000000025</v>
      </c>
      <c r="KS35" s="63">
        <v>219.22000000000025</v>
      </c>
      <c r="KT35" s="63">
        <v>218.47000000000025</v>
      </c>
      <c r="KU35" s="63">
        <v>217.72000000000025</v>
      </c>
      <c r="KV35" s="63">
        <v>216.97000000000025</v>
      </c>
      <c r="KW35" s="63">
        <v>216.22000000000025</v>
      </c>
      <c r="KX35" s="63">
        <v>215.47000000000025</v>
      </c>
      <c r="KY35" s="63">
        <v>214.72000000000025</v>
      </c>
      <c r="KZ35" s="63">
        <v>213.97000000000025</v>
      </c>
      <c r="LA35" s="63">
        <v>213.22000000000025</v>
      </c>
      <c r="LB35" s="63">
        <v>212.47000000000025</v>
      </c>
      <c r="LC35" s="63">
        <v>211.72000000000025</v>
      </c>
      <c r="LD35" s="63">
        <v>210.97000000000025</v>
      </c>
      <c r="LE35" s="63">
        <v>210.22000000000025</v>
      </c>
      <c r="LF35" s="63">
        <v>209.47000000000025</v>
      </c>
      <c r="LG35" s="63">
        <v>208.72000000000025</v>
      </c>
      <c r="LH35" s="63">
        <v>207.97000000000025</v>
      </c>
      <c r="LI35" s="63">
        <v>207.22000000000025</v>
      </c>
      <c r="LJ35" s="63">
        <v>206.47000000000025</v>
      </c>
      <c r="LK35" s="63">
        <v>205.72000000000025</v>
      </c>
      <c r="LL35" s="63">
        <v>204.97000000000025</v>
      </c>
      <c r="LM35" s="63">
        <v>204.22000000000025</v>
      </c>
      <c r="LN35" s="63">
        <v>203.47000000000025</v>
      </c>
      <c r="LO35" s="63">
        <v>202.72000000000025</v>
      </c>
      <c r="LP35" s="63">
        <v>201.97000000000025</v>
      </c>
      <c r="LQ35" s="63">
        <v>201.22000000000025</v>
      </c>
      <c r="LR35" s="63">
        <v>200.47000000000025</v>
      </c>
      <c r="LS35" s="63">
        <v>199.72000000000025</v>
      </c>
      <c r="LT35" s="63">
        <v>198.97000000000025</v>
      </c>
      <c r="LU35" s="63">
        <v>198.22000000000025</v>
      </c>
      <c r="LV35" s="63">
        <v>197.47000000000025</v>
      </c>
      <c r="LW35" s="63">
        <v>196.72000000000025</v>
      </c>
      <c r="LX35" s="63">
        <v>195.97000000000025</v>
      </c>
      <c r="LY35" s="63">
        <v>195.22000000000025</v>
      </c>
      <c r="LZ35" s="63">
        <v>194.47000000000025</v>
      </c>
      <c r="MA35" s="63">
        <v>193.72000000000025</v>
      </c>
      <c r="MB35" s="63">
        <v>192.97000000000025</v>
      </c>
      <c r="MC35" s="63">
        <v>192.22000000000025</v>
      </c>
      <c r="MD35" s="63">
        <v>191.47000000000025</v>
      </c>
      <c r="ME35" s="63">
        <v>190.72000000000025</v>
      </c>
      <c r="MF35" s="63">
        <v>189.97000000000025</v>
      </c>
      <c r="MG35" s="63">
        <v>189.22000000000025</v>
      </c>
      <c r="MH35" s="63">
        <v>188.47000000000025</v>
      </c>
      <c r="MI35" s="63">
        <v>187.72000000000025</v>
      </c>
      <c r="MJ35" s="63">
        <v>186.97000000000025</v>
      </c>
      <c r="MK35" s="63">
        <v>186.22000000000025</v>
      </c>
      <c r="ML35" s="63">
        <v>185.47000000000025</v>
      </c>
      <c r="MM35" s="63">
        <v>184.72000000000025</v>
      </c>
      <c r="MN35" s="63">
        <v>183.97000000000025</v>
      </c>
      <c r="MO35" s="63">
        <v>183.22000000000025</v>
      </c>
      <c r="MP35" s="63">
        <v>182.47000000000025</v>
      </c>
      <c r="MQ35" s="63">
        <v>181.72000000000025</v>
      </c>
      <c r="MR35" s="63">
        <v>180.97000000000025</v>
      </c>
      <c r="MS35" s="63">
        <v>180.22000000000025</v>
      </c>
      <c r="MT35" s="63">
        <v>179.47000000000025</v>
      </c>
      <c r="MU35" s="63">
        <v>178.72000000000025</v>
      </c>
      <c r="MV35" s="63">
        <v>177.97000000000025</v>
      </c>
      <c r="MW35" s="63">
        <v>177.22000000000025</v>
      </c>
      <c r="MX35" s="63">
        <v>176.47000000000025</v>
      </c>
      <c r="MY35" s="63">
        <v>175.72000000000025</v>
      </c>
    </row>
    <row r="36" spans="1:363" ht="15.75" x14ac:dyDescent="0.25">
      <c r="A36" s="60" t="s">
        <v>7</v>
      </c>
      <c r="B36" s="65">
        <v>2046</v>
      </c>
      <c r="C36" s="63">
        <v>505.96</v>
      </c>
      <c r="D36" s="63">
        <v>504.94</v>
      </c>
      <c r="E36" s="63">
        <v>503.91</v>
      </c>
      <c r="F36" s="63">
        <v>502.89</v>
      </c>
      <c r="G36" s="63">
        <v>501.86</v>
      </c>
      <c r="H36" s="63">
        <v>500.84</v>
      </c>
      <c r="I36" s="63">
        <v>499.81</v>
      </c>
      <c r="J36" s="63">
        <v>498.79</v>
      </c>
      <c r="K36" s="63">
        <v>497.77</v>
      </c>
      <c r="L36" s="63">
        <v>496.74</v>
      </c>
      <c r="M36" s="63">
        <v>495.72</v>
      </c>
      <c r="N36" s="63">
        <v>494.7</v>
      </c>
      <c r="O36" s="63">
        <v>493.67</v>
      </c>
      <c r="P36" s="63">
        <v>492.65</v>
      </c>
      <c r="Q36" s="63">
        <v>491.62</v>
      </c>
      <c r="R36" s="63">
        <v>490.6</v>
      </c>
      <c r="S36" s="63">
        <v>489.58</v>
      </c>
      <c r="T36" s="63">
        <v>488.55</v>
      </c>
      <c r="U36" s="63">
        <v>487.53</v>
      </c>
      <c r="V36" s="63">
        <v>486.51</v>
      </c>
      <c r="W36" s="63">
        <v>485.48</v>
      </c>
      <c r="X36" s="63">
        <v>484.46</v>
      </c>
      <c r="Y36" s="63">
        <v>483.44</v>
      </c>
      <c r="Z36" s="63">
        <v>482.41</v>
      </c>
      <c r="AA36" s="63">
        <v>481.39</v>
      </c>
      <c r="AB36" s="63">
        <v>480.37</v>
      </c>
      <c r="AC36" s="63">
        <v>479.34</v>
      </c>
      <c r="AD36" s="63">
        <v>478.32</v>
      </c>
      <c r="AE36" s="63">
        <v>477.3</v>
      </c>
      <c r="AF36" s="63">
        <v>476.27</v>
      </c>
      <c r="AG36" s="63">
        <v>475.25</v>
      </c>
      <c r="AH36" s="63">
        <v>474.23</v>
      </c>
      <c r="AI36" s="63">
        <v>473.21</v>
      </c>
      <c r="AJ36" s="63">
        <v>472.18</v>
      </c>
      <c r="AK36" s="63">
        <v>471.16</v>
      </c>
      <c r="AL36" s="63">
        <v>470.14</v>
      </c>
      <c r="AM36" s="63">
        <v>469.11</v>
      </c>
      <c r="AN36" s="63">
        <v>468.09</v>
      </c>
      <c r="AO36" s="63">
        <v>467.07</v>
      </c>
      <c r="AP36" s="63">
        <v>466.05</v>
      </c>
      <c r="AQ36" s="63">
        <v>465.03</v>
      </c>
      <c r="AR36" s="63">
        <v>464</v>
      </c>
      <c r="AS36" s="63">
        <v>462.98</v>
      </c>
      <c r="AT36" s="63">
        <v>461.96</v>
      </c>
      <c r="AU36" s="63">
        <v>460.94</v>
      </c>
      <c r="AV36" s="63">
        <v>459.92</v>
      </c>
      <c r="AW36" s="63">
        <v>458.9</v>
      </c>
      <c r="AX36" s="63">
        <v>457.88</v>
      </c>
      <c r="AY36" s="63">
        <v>456.85</v>
      </c>
      <c r="AZ36" s="63">
        <v>455.83</v>
      </c>
      <c r="BA36" s="63">
        <v>454.81</v>
      </c>
      <c r="BB36" s="63">
        <v>453.79</v>
      </c>
      <c r="BC36" s="63">
        <v>452.77</v>
      </c>
      <c r="BD36" s="63">
        <v>451.75</v>
      </c>
      <c r="BE36" s="63">
        <v>450.73</v>
      </c>
      <c r="BF36" s="63">
        <v>449.71</v>
      </c>
      <c r="BG36" s="63">
        <v>448.69</v>
      </c>
      <c r="BH36" s="63">
        <v>447.67</v>
      </c>
      <c r="BI36" s="63">
        <v>446.65</v>
      </c>
      <c r="BJ36" s="63">
        <v>445.63</v>
      </c>
      <c r="BK36" s="63">
        <v>444.61</v>
      </c>
      <c r="BL36" s="63">
        <v>443.6</v>
      </c>
      <c r="BM36" s="63">
        <v>442.58</v>
      </c>
      <c r="BN36" s="63">
        <v>441.56</v>
      </c>
      <c r="BO36" s="63">
        <v>440.55</v>
      </c>
      <c r="BP36" s="63">
        <v>439.53</v>
      </c>
      <c r="BQ36" s="63">
        <v>438.51</v>
      </c>
      <c r="BR36" s="63">
        <v>437.49</v>
      </c>
      <c r="BS36" s="63">
        <v>436.48</v>
      </c>
      <c r="BT36" s="63">
        <v>435.46</v>
      </c>
      <c r="BU36" s="63">
        <v>434.44</v>
      </c>
      <c r="BV36" s="63">
        <v>433.43</v>
      </c>
      <c r="BW36" s="63">
        <v>432.41</v>
      </c>
      <c r="BX36" s="63">
        <v>431.4</v>
      </c>
      <c r="BY36" s="63">
        <v>430.38</v>
      </c>
      <c r="BZ36" s="63">
        <v>429.37</v>
      </c>
      <c r="CA36" s="63">
        <v>428.35</v>
      </c>
      <c r="CB36" s="63">
        <v>427.34</v>
      </c>
      <c r="CC36" s="63">
        <v>426.33</v>
      </c>
      <c r="CD36" s="63">
        <v>425.32</v>
      </c>
      <c r="CE36" s="63">
        <v>424.3</v>
      </c>
      <c r="CF36" s="63">
        <v>423.29</v>
      </c>
      <c r="CG36" s="63">
        <v>422.28</v>
      </c>
      <c r="CH36" s="63">
        <v>421.26</v>
      </c>
      <c r="CI36" s="63">
        <v>420.25</v>
      </c>
      <c r="CJ36" s="63">
        <v>419.24</v>
      </c>
      <c r="CK36" s="63">
        <v>418.23</v>
      </c>
      <c r="CL36" s="63">
        <v>417.23</v>
      </c>
      <c r="CM36" s="63">
        <v>416.22</v>
      </c>
      <c r="CN36" s="63">
        <v>415.21</v>
      </c>
      <c r="CO36" s="63">
        <v>414.2</v>
      </c>
      <c r="CP36" s="63">
        <v>413.19</v>
      </c>
      <c r="CQ36" s="63">
        <v>412.19</v>
      </c>
      <c r="CR36" s="63">
        <v>411.18</v>
      </c>
      <c r="CS36" s="63">
        <v>410.17</v>
      </c>
      <c r="CT36" s="63">
        <v>409.17</v>
      </c>
      <c r="CU36" s="63">
        <v>408.16</v>
      </c>
      <c r="CV36" s="63">
        <v>407.16</v>
      </c>
      <c r="CW36" s="63">
        <v>406.15</v>
      </c>
      <c r="CX36" s="63">
        <v>405.15</v>
      </c>
      <c r="CY36" s="63">
        <v>404.15</v>
      </c>
      <c r="CZ36" s="63">
        <v>403.15</v>
      </c>
      <c r="DA36" s="63">
        <v>402.15</v>
      </c>
      <c r="DB36" s="63">
        <v>401.15</v>
      </c>
      <c r="DC36" s="63">
        <v>400.14</v>
      </c>
      <c r="DD36" s="63">
        <v>399.14</v>
      </c>
      <c r="DE36" s="63">
        <v>398.14</v>
      </c>
      <c r="DF36" s="63">
        <v>397.14</v>
      </c>
      <c r="DG36" s="63">
        <v>396.14</v>
      </c>
      <c r="DH36" s="63">
        <v>395.15</v>
      </c>
      <c r="DI36" s="63">
        <v>394.15</v>
      </c>
      <c r="DJ36" s="63">
        <v>393.16</v>
      </c>
      <c r="DK36" s="63">
        <v>392.16</v>
      </c>
      <c r="DL36" s="63">
        <v>391.17</v>
      </c>
      <c r="DM36" s="63">
        <v>390.17</v>
      </c>
      <c r="DN36" s="63">
        <v>389.18</v>
      </c>
      <c r="DO36" s="63">
        <v>388.19</v>
      </c>
      <c r="DP36" s="63">
        <v>387.19</v>
      </c>
      <c r="DQ36" s="63">
        <v>386.2</v>
      </c>
      <c r="DR36" s="63">
        <v>385.21</v>
      </c>
      <c r="DS36" s="63">
        <v>384.22</v>
      </c>
      <c r="DT36" s="63">
        <v>383.23</v>
      </c>
      <c r="DU36" s="63">
        <v>382.24</v>
      </c>
      <c r="DV36" s="63">
        <v>381.26</v>
      </c>
      <c r="DW36" s="63">
        <v>380.27</v>
      </c>
      <c r="DX36" s="63">
        <v>379.29</v>
      </c>
      <c r="DY36" s="63">
        <v>378.3</v>
      </c>
      <c r="DZ36" s="63">
        <v>377.32</v>
      </c>
      <c r="EA36" s="63">
        <v>376.34</v>
      </c>
      <c r="EB36" s="63">
        <v>375.35</v>
      </c>
      <c r="EC36" s="63">
        <v>374.37</v>
      </c>
      <c r="ED36" s="63">
        <v>373.39</v>
      </c>
      <c r="EE36" s="63">
        <v>372.41</v>
      </c>
      <c r="EF36" s="63">
        <v>371.43</v>
      </c>
      <c r="EG36" s="63">
        <v>370.46</v>
      </c>
      <c r="EH36" s="63">
        <v>369.49</v>
      </c>
      <c r="EI36" s="63">
        <v>368.51</v>
      </c>
      <c r="EJ36" s="63">
        <v>367.54</v>
      </c>
      <c r="EK36" s="63">
        <v>366.57</v>
      </c>
      <c r="EL36" s="63">
        <v>365.6</v>
      </c>
      <c r="EM36" s="63">
        <v>364.63</v>
      </c>
      <c r="EN36" s="63">
        <v>363.66</v>
      </c>
      <c r="EO36" s="63">
        <v>362.69</v>
      </c>
      <c r="EP36" s="63">
        <v>361.72</v>
      </c>
      <c r="EQ36" s="63">
        <v>360.75</v>
      </c>
      <c r="ER36" s="63">
        <v>359.79</v>
      </c>
      <c r="ES36" s="63">
        <v>358.83</v>
      </c>
      <c r="ET36" s="63">
        <v>357.86</v>
      </c>
      <c r="EU36" s="63">
        <v>356.9</v>
      </c>
      <c r="EV36" s="63">
        <v>355.94</v>
      </c>
      <c r="EW36" s="63">
        <v>354.98</v>
      </c>
      <c r="EX36" s="63">
        <v>354.02</v>
      </c>
      <c r="EY36" s="63">
        <v>353.06</v>
      </c>
      <c r="EZ36" s="63">
        <v>352.1</v>
      </c>
      <c r="FA36" s="63">
        <v>351.14</v>
      </c>
      <c r="FB36" s="63">
        <v>350.18</v>
      </c>
      <c r="FC36" s="63">
        <v>349.22</v>
      </c>
      <c r="FD36" s="63">
        <v>348.26</v>
      </c>
      <c r="FE36" s="63">
        <v>347.31</v>
      </c>
      <c r="FF36" s="63">
        <v>346.35</v>
      </c>
      <c r="FG36" s="63">
        <v>345.4</v>
      </c>
      <c r="FH36" s="63">
        <v>344.44</v>
      </c>
      <c r="FI36" s="63">
        <v>343.49</v>
      </c>
      <c r="FJ36" s="63">
        <v>342.54</v>
      </c>
      <c r="FK36" s="63">
        <v>341.59</v>
      </c>
      <c r="FL36" s="63">
        <v>340.63</v>
      </c>
      <c r="FM36" s="63">
        <v>339.68</v>
      </c>
      <c r="FN36" s="63">
        <v>338.73</v>
      </c>
      <c r="FO36" s="63">
        <v>337.78</v>
      </c>
      <c r="FP36" s="63">
        <v>336.83</v>
      </c>
      <c r="FQ36" s="63">
        <v>335.89</v>
      </c>
      <c r="FR36" s="63">
        <v>334.94</v>
      </c>
      <c r="FS36" s="63">
        <v>333.99</v>
      </c>
      <c r="FT36" s="63">
        <v>333.05</v>
      </c>
      <c r="FU36" s="63">
        <v>332.1</v>
      </c>
      <c r="FV36" s="63">
        <v>331.16</v>
      </c>
      <c r="FW36" s="63">
        <v>330.22</v>
      </c>
      <c r="FX36" s="63">
        <v>329.27</v>
      </c>
      <c r="FY36" s="63">
        <v>328.33</v>
      </c>
      <c r="FZ36" s="63">
        <v>327.39</v>
      </c>
      <c r="GA36" s="63">
        <v>326.45</v>
      </c>
      <c r="GB36" s="63">
        <v>325.51</v>
      </c>
      <c r="GC36" s="63">
        <v>324.57</v>
      </c>
      <c r="GD36" s="63">
        <v>323.63</v>
      </c>
      <c r="GE36" s="63">
        <v>322.7</v>
      </c>
      <c r="GF36" s="63">
        <v>321.76</v>
      </c>
      <c r="GG36" s="63">
        <v>320.82</v>
      </c>
      <c r="GH36" s="63">
        <v>319.89</v>
      </c>
      <c r="GI36" s="63">
        <v>318.95999999999998</v>
      </c>
      <c r="GJ36" s="63">
        <v>318.02999999999997</v>
      </c>
      <c r="GK36" s="63">
        <v>317.10000000000002</v>
      </c>
      <c r="GL36" s="63">
        <v>316.17</v>
      </c>
      <c r="GM36" s="63">
        <v>315.24</v>
      </c>
      <c r="GN36" s="63">
        <v>314.31</v>
      </c>
      <c r="GO36" s="63">
        <v>313.38</v>
      </c>
      <c r="GP36" s="63">
        <v>312.45999999999998</v>
      </c>
      <c r="GQ36" s="63">
        <v>311.52999999999997</v>
      </c>
      <c r="GR36" s="63">
        <v>310.60000000000002</v>
      </c>
      <c r="GS36" s="63">
        <v>309.69</v>
      </c>
      <c r="GT36" s="63">
        <v>308.76</v>
      </c>
      <c r="GU36" s="63">
        <v>307.83999999999997</v>
      </c>
      <c r="GV36" s="63">
        <v>306.92</v>
      </c>
      <c r="GW36" s="63">
        <v>306</v>
      </c>
      <c r="GX36" s="63">
        <v>305.08999999999997</v>
      </c>
      <c r="GY36" s="63">
        <v>304.17</v>
      </c>
      <c r="GZ36" s="63">
        <v>303.25</v>
      </c>
      <c r="HA36" s="63">
        <v>302.33999999999997</v>
      </c>
      <c r="HB36" s="63">
        <v>301.43</v>
      </c>
      <c r="HC36" s="63">
        <v>300.51</v>
      </c>
      <c r="HD36" s="63">
        <v>299.60000000000002</v>
      </c>
      <c r="HE36" s="63">
        <v>298.69</v>
      </c>
      <c r="HF36" s="63">
        <v>297.77999999999997</v>
      </c>
      <c r="HG36" s="63">
        <v>296.88</v>
      </c>
      <c r="HH36" s="63">
        <v>295.97000000000003</v>
      </c>
      <c r="HI36" s="63">
        <v>295.07</v>
      </c>
      <c r="HJ36" s="63">
        <v>294.16000000000003</v>
      </c>
      <c r="HK36" s="63">
        <v>293.26</v>
      </c>
      <c r="HL36" s="63">
        <v>292.35000000000002</v>
      </c>
      <c r="HM36" s="63">
        <v>291.45999999999998</v>
      </c>
      <c r="HN36" s="63">
        <v>290.56</v>
      </c>
      <c r="HO36" s="63">
        <v>289.66000000000003</v>
      </c>
      <c r="HP36" s="63">
        <v>288.76</v>
      </c>
      <c r="HQ36" s="63">
        <v>287.87</v>
      </c>
      <c r="HR36" s="63">
        <v>286.98</v>
      </c>
      <c r="HS36" s="63">
        <v>286.07</v>
      </c>
      <c r="HT36" s="63">
        <v>285.19</v>
      </c>
      <c r="HU36" s="63">
        <v>284.29000000000002</v>
      </c>
      <c r="HV36" s="63">
        <v>283.41000000000003</v>
      </c>
      <c r="HW36" s="63">
        <v>282.51</v>
      </c>
      <c r="HX36" s="63">
        <v>281.63</v>
      </c>
      <c r="HY36" s="63">
        <v>280.75</v>
      </c>
      <c r="HZ36" s="63">
        <v>279.85000000000002</v>
      </c>
      <c r="IA36" s="63">
        <v>278.98</v>
      </c>
      <c r="IB36" s="63">
        <v>278.10000000000002</v>
      </c>
      <c r="IC36" s="63">
        <v>277.20999999999998</v>
      </c>
      <c r="ID36" s="63">
        <v>276.32</v>
      </c>
      <c r="IE36" s="63">
        <v>275.45</v>
      </c>
      <c r="IF36" s="63">
        <v>274.57</v>
      </c>
      <c r="IG36" s="63">
        <v>273.69</v>
      </c>
      <c r="IH36" s="63">
        <v>272.82</v>
      </c>
      <c r="II36" s="63">
        <v>271.94</v>
      </c>
      <c r="IJ36" s="63">
        <v>271.07</v>
      </c>
      <c r="IK36" s="63">
        <v>270.19</v>
      </c>
      <c r="IL36" s="63">
        <v>269.32</v>
      </c>
      <c r="IM36" s="63">
        <v>268.45</v>
      </c>
      <c r="IN36" s="63">
        <v>267.57</v>
      </c>
      <c r="IO36" s="63">
        <v>266.70999999999998</v>
      </c>
      <c r="IP36" s="63">
        <v>265.85000000000002</v>
      </c>
      <c r="IQ36" s="63">
        <v>264.98</v>
      </c>
      <c r="IR36" s="63">
        <v>264.10000000000002</v>
      </c>
      <c r="IS36" s="63">
        <v>263.25</v>
      </c>
      <c r="IT36" s="63">
        <v>262.39</v>
      </c>
      <c r="IU36" s="63">
        <v>261.52999999999997</v>
      </c>
      <c r="IV36" s="63">
        <v>260.67</v>
      </c>
      <c r="IW36" s="63">
        <v>259.81</v>
      </c>
      <c r="IX36" s="63">
        <v>258.95</v>
      </c>
      <c r="IY36" s="63">
        <v>258.10000000000002</v>
      </c>
      <c r="IZ36" s="63">
        <v>257.24</v>
      </c>
      <c r="JA36" s="63">
        <v>256.39</v>
      </c>
      <c r="JB36" s="63">
        <v>255.54</v>
      </c>
      <c r="JC36" s="63">
        <v>254.69</v>
      </c>
      <c r="JD36" s="63">
        <v>253.84</v>
      </c>
      <c r="JE36" s="63">
        <v>252.99</v>
      </c>
      <c r="JF36" s="63">
        <v>252.14</v>
      </c>
      <c r="JG36" s="63">
        <v>251.3</v>
      </c>
      <c r="JH36" s="63">
        <v>250.45</v>
      </c>
      <c r="JI36" s="63">
        <v>249.61</v>
      </c>
      <c r="JJ36" s="63">
        <v>248.76</v>
      </c>
      <c r="JK36" s="63">
        <v>247.92</v>
      </c>
      <c r="JL36" s="63">
        <v>247.08</v>
      </c>
      <c r="JM36" s="63">
        <v>246.24</v>
      </c>
      <c r="JN36" s="63">
        <v>245.4</v>
      </c>
      <c r="JO36" s="63">
        <v>244.56</v>
      </c>
      <c r="JP36" s="63">
        <v>243.73</v>
      </c>
      <c r="JQ36" s="63">
        <v>242.89</v>
      </c>
      <c r="JR36" s="63">
        <v>242.06</v>
      </c>
      <c r="JS36" s="63">
        <v>241.22</v>
      </c>
      <c r="JT36" s="63">
        <v>240.39</v>
      </c>
      <c r="JU36" s="63">
        <v>239.56</v>
      </c>
      <c r="JV36" s="63">
        <v>238.73</v>
      </c>
      <c r="JW36" s="63">
        <v>237.9</v>
      </c>
      <c r="JX36" s="63">
        <v>237.07</v>
      </c>
      <c r="JY36" s="63">
        <v>236.24</v>
      </c>
      <c r="JZ36" s="63">
        <v>235.42</v>
      </c>
      <c r="KA36" s="63">
        <v>234.59</v>
      </c>
      <c r="KB36" s="63">
        <v>233.77</v>
      </c>
      <c r="KC36" s="63">
        <v>232.94</v>
      </c>
      <c r="KD36" s="63">
        <v>232.12</v>
      </c>
      <c r="KE36" s="63">
        <v>231.3</v>
      </c>
      <c r="KF36" s="63">
        <v>230.48</v>
      </c>
      <c r="KG36" s="63">
        <v>229.66</v>
      </c>
      <c r="KH36" s="63">
        <v>228.84</v>
      </c>
      <c r="KI36" s="63">
        <v>228.03</v>
      </c>
      <c r="KJ36" s="63">
        <v>227.21</v>
      </c>
      <c r="KK36" s="63">
        <v>226.4</v>
      </c>
      <c r="KL36" s="63">
        <v>225.58</v>
      </c>
      <c r="KM36" s="63">
        <v>224.77</v>
      </c>
      <c r="KN36" s="63">
        <v>223.96</v>
      </c>
      <c r="KO36" s="63">
        <v>223.15</v>
      </c>
      <c r="KP36" s="63">
        <v>222.34</v>
      </c>
      <c r="KQ36" s="63">
        <v>221.54</v>
      </c>
      <c r="KR36" s="63">
        <v>220.43000000000026</v>
      </c>
      <c r="KS36" s="63">
        <v>219.68000000000026</v>
      </c>
      <c r="KT36" s="63">
        <v>218.93000000000026</v>
      </c>
      <c r="KU36" s="63">
        <v>218.18000000000026</v>
      </c>
      <c r="KV36" s="63">
        <v>217.43000000000026</v>
      </c>
      <c r="KW36" s="63">
        <v>216.68000000000026</v>
      </c>
      <c r="KX36" s="63">
        <v>215.93000000000026</v>
      </c>
      <c r="KY36" s="63">
        <v>215.18000000000026</v>
      </c>
      <c r="KZ36" s="63">
        <v>214.43000000000026</v>
      </c>
      <c r="LA36" s="63">
        <v>213.68000000000026</v>
      </c>
      <c r="LB36" s="63">
        <v>212.93000000000026</v>
      </c>
      <c r="LC36" s="63">
        <v>212.18000000000026</v>
      </c>
      <c r="LD36" s="63">
        <v>211.43000000000026</v>
      </c>
      <c r="LE36" s="63">
        <v>210.68000000000026</v>
      </c>
      <c r="LF36" s="63">
        <v>209.93000000000026</v>
      </c>
      <c r="LG36" s="63">
        <v>209.18000000000026</v>
      </c>
      <c r="LH36" s="63">
        <v>208.43000000000026</v>
      </c>
      <c r="LI36" s="63">
        <v>207.68000000000026</v>
      </c>
      <c r="LJ36" s="63">
        <v>206.93000000000026</v>
      </c>
      <c r="LK36" s="63">
        <v>206.18000000000026</v>
      </c>
      <c r="LL36" s="63">
        <v>205.43000000000026</v>
      </c>
      <c r="LM36" s="63">
        <v>204.68000000000026</v>
      </c>
      <c r="LN36" s="63">
        <v>203.93000000000026</v>
      </c>
      <c r="LO36" s="63">
        <v>203.18000000000026</v>
      </c>
      <c r="LP36" s="63">
        <v>202.43000000000026</v>
      </c>
      <c r="LQ36" s="63">
        <v>201.68000000000026</v>
      </c>
      <c r="LR36" s="63">
        <v>200.93000000000026</v>
      </c>
      <c r="LS36" s="63">
        <v>200.18000000000026</v>
      </c>
      <c r="LT36" s="63">
        <v>199.43000000000026</v>
      </c>
      <c r="LU36" s="63">
        <v>198.68000000000026</v>
      </c>
      <c r="LV36" s="63">
        <v>197.93000000000026</v>
      </c>
      <c r="LW36" s="63">
        <v>197.18000000000026</v>
      </c>
      <c r="LX36" s="63">
        <v>196.43000000000026</v>
      </c>
      <c r="LY36" s="63">
        <v>195.68000000000026</v>
      </c>
      <c r="LZ36" s="63">
        <v>194.93000000000026</v>
      </c>
      <c r="MA36" s="63">
        <v>194.18000000000026</v>
      </c>
      <c r="MB36" s="63">
        <v>193.43000000000026</v>
      </c>
      <c r="MC36" s="63">
        <v>192.68000000000026</v>
      </c>
      <c r="MD36" s="63">
        <v>191.93000000000026</v>
      </c>
      <c r="ME36" s="63">
        <v>191.18000000000026</v>
      </c>
      <c r="MF36" s="63">
        <v>190.43000000000026</v>
      </c>
      <c r="MG36" s="63">
        <v>189.68000000000026</v>
      </c>
      <c r="MH36" s="63">
        <v>188.93000000000026</v>
      </c>
      <c r="MI36" s="63">
        <v>188.18000000000026</v>
      </c>
      <c r="MJ36" s="63">
        <v>187.43000000000026</v>
      </c>
      <c r="MK36" s="63">
        <v>186.68000000000026</v>
      </c>
      <c r="ML36" s="63">
        <v>185.93000000000026</v>
      </c>
      <c r="MM36" s="63">
        <v>185.18000000000026</v>
      </c>
      <c r="MN36" s="63">
        <v>184.43000000000026</v>
      </c>
      <c r="MO36" s="63">
        <v>183.68000000000026</v>
      </c>
      <c r="MP36" s="63">
        <v>182.93000000000026</v>
      </c>
      <c r="MQ36" s="63">
        <v>182.18000000000026</v>
      </c>
      <c r="MR36" s="63">
        <v>181.43000000000026</v>
      </c>
      <c r="MS36" s="63">
        <v>180.68000000000026</v>
      </c>
      <c r="MT36" s="63">
        <v>179.93000000000026</v>
      </c>
      <c r="MU36" s="63">
        <v>179.18000000000026</v>
      </c>
      <c r="MV36" s="63">
        <v>178.43000000000026</v>
      </c>
      <c r="MW36" s="63">
        <v>177.68000000000026</v>
      </c>
      <c r="MX36" s="63">
        <v>176.93000000000026</v>
      </c>
      <c r="MY36" s="63">
        <v>176.18000000000026</v>
      </c>
    </row>
    <row r="37" spans="1:363" ht="15.75" x14ac:dyDescent="0.25">
      <c r="A37" s="60" t="s">
        <v>7</v>
      </c>
      <c r="B37" s="65">
        <v>2047</v>
      </c>
      <c r="C37" s="63">
        <v>506.52</v>
      </c>
      <c r="D37" s="63">
        <v>505.49</v>
      </c>
      <c r="E37" s="63">
        <v>504.47</v>
      </c>
      <c r="F37" s="63">
        <v>503.44</v>
      </c>
      <c r="G37" s="63">
        <v>502.42</v>
      </c>
      <c r="H37" s="63">
        <v>501.4</v>
      </c>
      <c r="I37" s="63">
        <v>500.37</v>
      </c>
      <c r="J37" s="63">
        <v>499.35</v>
      </c>
      <c r="K37" s="63">
        <v>498.32</v>
      </c>
      <c r="L37" s="63">
        <v>497.3</v>
      </c>
      <c r="M37" s="63">
        <v>496.28</v>
      </c>
      <c r="N37" s="63">
        <v>495.25</v>
      </c>
      <c r="O37" s="63">
        <v>494.23</v>
      </c>
      <c r="P37" s="63">
        <v>493.2</v>
      </c>
      <c r="Q37" s="63">
        <v>492.18</v>
      </c>
      <c r="R37" s="63">
        <v>491.16</v>
      </c>
      <c r="S37" s="63">
        <v>490.13</v>
      </c>
      <c r="T37" s="63">
        <v>489.11</v>
      </c>
      <c r="U37" s="63">
        <v>488.08</v>
      </c>
      <c r="V37" s="63">
        <v>487.06</v>
      </c>
      <c r="W37" s="63">
        <v>486.04</v>
      </c>
      <c r="X37" s="63">
        <v>485.01</v>
      </c>
      <c r="Y37" s="63">
        <v>483.99</v>
      </c>
      <c r="Z37" s="63">
        <v>482.97</v>
      </c>
      <c r="AA37" s="63">
        <v>481.94</v>
      </c>
      <c r="AB37" s="63">
        <v>480.92</v>
      </c>
      <c r="AC37" s="63">
        <v>479.9</v>
      </c>
      <c r="AD37" s="63">
        <v>478.87</v>
      </c>
      <c r="AE37" s="63">
        <v>477.85</v>
      </c>
      <c r="AF37" s="63">
        <v>476.83</v>
      </c>
      <c r="AG37" s="63">
        <v>475.8</v>
      </c>
      <c r="AH37" s="63">
        <v>474.78</v>
      </c>
      <c r="AI37" s="63">
        <v>473.76</v>
      </c>
      <c r="AJ37" s="63">
        <v>472.73</v>
      </c>
      <c r="AK37" s="63">
        <v>471.71</v>
      </c>
      <c r="AL37" s="63">
        <v>470.69</v>
      </c>
      <c r="AM37" s="63">
        <v>469.66</v>
      </c>
      <c r="AN37" s="63">
        <v>468.64</v>
      </c>
      <c r="AO37" s="63">
        <v>467.62</v>
      </c>
      <c r="AP37" s="63">
        <v>466.6</v>
      </c>
      <c r="AQ37" s="63">
        <v>465.58</v>
      </c>
      <c r="AR37" s="63">
        <v>464.55</v>
      </c>
      <c r="AS37" s="63">
        <v>463.53</v>
      </c>
      <c r="AT37" s="63">
        <v>462.51</v>
      </c>
      <c r="AU37" s="63">
        <v>461.49</v>
      </c>
      <c r="AV37" s="63">
        <v>460.47</v>
      </c>
      <c r="AW37" s="63">
        <v>459.44</v>
      </c>
      <c r="AX37" s="63">
        <v>458.42</v>
      </c>
      <c r="AY37" s="63">
        <v>457.4</v>
      </c>
      <c r="AZ37" s="63">
        <v>456.38</v>
      </c>
      <c r="BA37" s="63">
        <v>455.36</v>
      </c>
      <c r="BB37" s="63">
        <v>454.34</v>
      </c>
      <c r="BC37" s="63">
        <v>453.32</v>
      </c>
      <c r="BD37" s="63">
        <v>452.3</v>
      </c>
      <c r="BE37" s="63">
        <v>451.28</v>
      </c>
      <c r="BF37" s="63">
        <v>450.26</v>
      </c>
      <c r="BG37" s="63">
        <v>449.24</v>
      </c>
      <c r="BH37" s="63">
        <v>448.22</v>
      </c>
      <c r="BI37" s="63">
        <v>447.2</v>
      </c>
      <c r="BJ37" s="63">
        <v>446.18</v>
      </c>
      <c r="BK37" s="63">
        <v>445.16</v>
      </c>
      <c r="BL37" s="63">
        <v>444.14</v>
      </c>
      <c r="BM37" s="63">
        <v>443.12</v>
      </c>
      <c r="BN37" s="63">
        <v>442.1</v>
      </c>
      <c r="BO37" s="63">
        <v>441.09</v>
      </c>
      <c r="BP37" s="63">
        <v>440.07</v>
      </c>
      <c r="BQ37" s="63">
        <v>439.05</v>
      </c>
      <c r="BR37" s="63">
        <v>438.03</v>
      </c>
      <c r="BS37" s="63">
        <v>437.02</v>
      </c>
      <c r="BT37" s="63">
        <v>436</v>
      </c>
      <c r="BU37" s="63">
        <v>434.98</v>
      </c>
      <c r="BV37" s="63">
        <v>433.97</v>
      </c>
      <c r="BW37" s="63">
        <v>432.95</v>
      </c>
      <c r="BX37" s="63">
        <v>431.93</v>
      </c>
      <c r="BY37" s="63">
        <v>430.92</v>
      </c>
      <c r="BZ37" s="63">
        <v>429.91</v>
      </c>
      <c r="CA37" s="63">
        <v>428.89</v>
      </c>
      <c r="CB37" s="63">
        <v>427.88</v>
      </c>
      <c r="CC37" s="63">
        <v>426.87</v>
      </c>
      <c r="CD37" s="63">
        <v>425.85</v>
      </c>
      <c r="CE37" s="63">
        <v>424.84</v>
      </c>
      <c r="CF37" s="63">
        <v>423.83</v>
      </c>
      <c r="CG37" s="63">
        <v>422.81</v>
      </c>
      <c r="CH37" s="63">
        <v>421.8</v>
      </c>
      <c r="CI37" s="63">
        <v>420.79</v>
      </c>
      <c r="CJ37" s="63">
        <v>419.78</v>
      </c>
      <c r="CK37" s="63">
        <v>418.77</v>
      </c>
      <c r="CL37" s="63">
        <v>417.76</v>
      </c>
      <c r="CM37" s="63">
        <v>416.75</v>
      </c>
      <c r="CN37" s="63">
        <v>415.74</v>
      </c>
      <c r="CO37" s="63">
        <v>414.74</v>
      </c>
      <c r="CP37" s="63">
        <v>413.73</v>
      </c>
      <c r="CQ37" s="63">
        <v>412.72</v>
      </c>
      <c r="CR37" s="63">
        <v>411.71</v>
      </c>
      <c r="CS37" s="63">
        <v>410.7</v>
      </c>
      <c r="CT37" s="63">
        <v>409.7</v>
      </c>
      <c r="CU37" s="63">
        <v>408.69</v>
      </c>
      <c r="CV37" s="63">
        <v>407.69</v>
      </c>
      <c r="CW37" s="63">
        <v>406.68</v>
      </c>
      <c r="CX37" s="63">
        <v>405.68</v>
      </c>
      <c r="CY37" s="63">
        <v>404.68</v>
      </c>
      <c r="CZ37" s="63">
        <v>403.68</v>
      </c>
      <c r="DA37" s="63">
        <v>402.68</v>
      </c>
      <c r="DB37" s="63">
        <v>401.67</v>
      </c>
      <c r="DC37" s="63">
        <v>400.67</v>
      </c>
      <c r="DD37" s="63">
        <v>399.67</v>
      </c>
      <c r="DE37" s="63">
        <v>398.67</v>
      </c>
      <c r="DF37" s="63">
        <v>397.67</v>
      </c>
      <c r="DG37" s="63">
        <v>396.67</v>
      </c>
      <c r="DH37" s="63">
        <v>395.67</v>
      </c>
      <c r="DI37" s="63">
        <v>394.68</v>
      </c>
      <c r="DJ37" s="63">
        <v>393.68</v>
      </c>
      <c r="DK37" s="63">
        <v>392.69</v>
      </c>
      <c r="DL37" s="63">
        <v>391.69</v>
      </c>
      <c r="DM37" s="63">
        <v>390.7</v>
      </c>
      <c r="DN37" s="63">
        <v>389.7</v>
      </c>
      <c r="DO37" s="63">
        <v>388.71</v>
      </c>
      <c r="DP37" s="63">
        <v>387.72</v>
      </c>
      <c r="DQ37" s="63">
        <v>386.72</v>
      </c>
      <c r="DR37" s="63">
        <v>385.73</v>
      </c>
      <c r="DS37" s="63">
        <v>384.74</v>
      </c>
      <c r="DT37" s="63">
        <v>383.75</v>
      </c>
      <c r="DU37" s="63">
        <v>382.77</v>
      </c>
      <c r="DV37" s="63">
        <v>381.78</v>
      </c>
      <c r="DW37" s="63">
        <v>380.79</v>
      </c>
      <c r="DX37" s="63">
        <v>379.81</v>
      </c>
      <c r="DY37" s="63">
        <v>378.83</v>
      </c>
      <c r="DZ37" s="63">
        <v>377.84</v>
      </c>
      <c r="EA37" s="63">
        <v>376.86</v>
      </c>
      <c r="EB37" s="63">
        <v>375.87</v>
      </c>
      <c r="EC37" s="63">
        <v>374.89</v>
      </c>
      <c r="ED37" s="63">
        <v>373.91</v>
      </c>
      <c r="EE37" s="63">
        <v>372.93</v>
      </c>
      <c r="EF37" s="63">
        <v>371.95</v>
      </c>
      <c r="EG37" s="63">
        <v>370.98</v>
      </c>
      <c r="EH37" s="63">
        <v>370.01</v>
      </c>
      <c r="EI37" s="63">
        <v>369.03</v>
      </c>
      <c r="EJ37" s="63">
        <v>368.06</v>
      </c>
      <c r="EK37" s="63">
        <v>367.09</v>
      </c>
      <c r="EL37" s="63">
        <v>366.12</v>
      </c>
      <c r="EM37" s="63">
        <v>365.15</v>
      </c>
      <c r="EN37" s="63">
        <v>364.18</v>
      </c>
      <c r="EO37" s="63">
        <v>363.21</v>
      </c>
      <c r="EP37" s="63">
        <v>362.24</v>
      </c>
      <c r="EQ37" s="63">
        <v>361.27</v>
      </c>
      <c r="ER37" s="63">
        <v>360.3</v>
      </c>
      <c r="ES37" s="63">
        <v>359.34</v>
      </c>
      <c r="ET37" s="63">
        <v>358.38</v>
      </c>
      <c r="EU37" s="63">
        <v>357.42</v>
      </c>
      <c r="EV37" s="63">
        <v>356.45</v>
      </c>
      <c r="EW37" s="63">
        <v>355.49</v>
      </c>
      <c r="EX37" s="63">
        <v>354.53</v>
      </c>
      <c r="EY37" s="63">
        <v>353.57</v>
      </c>
      <c r="EZ37" s="63">
        <v>352.61</v>
      </c>
      <c r="FA37" s="63">
        <v>351.65</v>
      </c>
      <c r="FB37" s="63">
        <v>350.69</v>
      </c>
      <c r="FC37" s="63">
        <v>349.73</v>
      </c>
      <c r="FD37" s="63">
        <v>348.78</v>
      </c>
      <c r="FE37" s="63">
        <v>347.82</v>
      </c>
      <c r="FF37" s="63">
        <v>346.87</v>
      </c>
      <c r="FG37" s="63">
        <v>345.91</v>
      </c>
      <c r="FH37" s="63">
        <v>344.96</v>
      </c>
      <c r="FI37" s="63">
        <v>344</v>
      </c>
      <c r="FJ37" s="63">
        <v>343.05</v>
      </c>
      <c r="FK37" s="63">
        <v>342.1</v>
      </c>
      <c r="FL37" s="63">
        <v>341.15</v>
      </c>
      <c r="FM37" s="63">
        <v>340.19</v>
      </c>
      <c r="FN37" s="63">
        <v>339.24</v>
      </c>
      <c r="FO37" s="63">
        <v>338.29</v>
      </c>
      <c r="FP37" s="63">
        <v>337.35</v>
      </c>
      <c r="FQ37" s="63">
        <v>336.4</v>
      </c>
      <c r="FR37" s="63">
        <v>335.45</v>
      </c>
      <c r="FS37" s="63">
        <v>334.5</v>
      </c>
      <c r="FT37" s="63">
        <v>333.56</v>
      </c>
      <c r="FU37" s="63">
        <v>332.61</v>
      </c>
      <c r="FV37" s="63">
        <v>331.67</v>
      </c>
      <c r="FW37" s="63">
        <v>330.72</v>
      </c>
      <c r="FX37" s="63">
        <v>329.78</v>
      </c>
      <c r="FY37" s="63">
        <v>328.84</v>
      </c>
      <c r="FZ37" s="63">
        <v>327.9</v>
      </c>
      <c r="GA37" s="63">
        <v>326.95999999999998</v>
      </c>
      <c r="GB37" s="63">
        <v>326.01</v>
      </c>
      <c r="GC37" s="63">
        <v>325.07</v>
      </c>
      <c r="GD37" s="63">
        <v>324.14</v>
      </c>
      <c r="GE37" s="63">
        <v>323.2</v>
      </c>
      <c r="GF37" s="63">
        <v>322.26</v>
      </c>
      <c r="GG37" s="63">
        <v>321.32</v>
      </c>
      <c r="GH37" s="63">
        <v>320.39999999999998</v>
      </c>
      <c r="GI37" s="63">
        <v>319.47000000000003</v>
      </c>
      <c r="GJ37" s="63">
        <v>318.52999999999997</v>
      </c>
      <c r="GK37" s="63">
        <v>317.60000000000002</v>
      </c>
      <c r="GL37" s="63">
        <v>316.67</v>
      </c>
      <c r="GM37" s="63">
        <v>315.74</v>
      </c>
      <c r="GN37" s="63">
        <v>314.81</v>
      </c>
      <c r="GO37" s="63">
        <v>313.89</v>
      </c>
      <c r="GP37" s="63">
        <v>312.95999999999998</v>
      </c>
      <c r="GQ37" s="63">
        <v>312.02999999999997</v>
      </c>
      <c r="GR37" s="63">
        <v>311.10000000000002</v>
      </c>
      <c r="GS37" s="63">
        <v>310.19</v>
      </c>
      <c r="GT37" s="63">
        <v>309.26</v>
      </c>
      <c r="GU37" s="63">
        <v>308.33999999999997</v>
      </c>
      <c r="GV37" s="63">
        <v>307.42</v>
      </c>
      <c r="GW37" s="63">
        <v>306.51</v>
      </c>
      <c r="GX37" s="63">
        <v>305.58999999999997</v>
      </c>
      <c r="GY37" s="63">
        <v>304.67</v>
      </c>
      <c r="GZ37" s="63">
        <v>303.75</v>
      </c>
      <c r="HA37" s="63">
        <v>302.83999999999997</v>
      </c>
      <c r="HB37" s="63">
        <v>301.93</v>
      </c>
      <c r="HC37" s="63">
        <v>301.01</v>
      </c>
      <c r="HD37" s="63">
        <v>300.10000000000002</v>
      </c>
      <c r="HE37" s="63">
        <v>299.19</v>
      </c>
      <c r="HF37" s="63">
        <v>298.27999999999997</v>
      </c>
      <c r="HG37" s="63">
        <v>297.38</v>
      </c>
      <c r="HH37" s="63">
        <v>296.47000000000003</v>
      </c>
      <c r="HI37" s="63">
        <v>295.56</v>
      </c>
      <c r="HJ37" s="63">
        <v>294.66000000000003</v>
      </c>
      <c r="HK37" s="63">
        <v>293.75</v>
      </c>
      <c r="HL37" s="63">
        <v>292.85000000000002</v>
      </c>
      <c r="HM37" s="63">
        <v>291.95</v>
      </c>
      <c r="HN37" s="63">
        <v>291.04000000000002</v>
      </c>
      <c r="HO37" s="63">
        <v>290.16000000000003</v>
      </c>
      <c r="HP37" s="63">
        <v>289.26</v>
      </c>
      <c r="HQ37" s="63">
        <v>288.35000000000002</v>
      </c>
      <c r="HR37" s="63">
        <v>287.47000000000003</v>
      </c>
      <c r="HS37" s="63">
        <v>286.57</v>
      </c>
      <c r="HT37" s="63">
        <v>285.68</v>
      </c>
      <c r="HU37" s="63">
        <v>284.79000000000002</v>
      </c>
      <c r="HV37" s="63">
        <v>283.89999999999998</v>
      </c>
      <c r="HW37" s="63">
        <v>283.01</v>
      </c>
      <c r="HX37" s="63">
        <v>282.13</v>
      </c>
      <c r="HY37" s="63">
        <v>281.24</v>
      </c>
      <c r="HZ37" s="63">
        <v>280.35000000000002</v>
      </c>
      <c r="IA37" s="63">
        <v>279.47000000000003</v>
      </c>
      <c r="IB37" s="63">
        <v>278.58999999999997</v>
      </c>
      <c r="IC37" s="63">
        <v>277.7</v>
      </c>
      <c r="ID37" s="63">
        <v>276.82</v>
      </c>
      <c r="IE37" s="63">
        <v>275.94</v>
      </c>
      <c r="IF37" s="63">
        <v>275.06</v>
      </c>
      <c r="IG37" s="63">
        <v>274.18</v>
      </c>
      <c r="IH37" s="63">
        <v>273.29000000000002</v>
      </c>
      <c r="II37" s="63">
        <v>272.43</v>
      </c>
      <c r="IJ37" s="63">
        <v>271.54000000000002</v>
      </c>
      <c r="IK37" s="63">
        <v>270.68</v>
      </c>
      <c r="IL37" s="63">
        <v>269.81</v>
      </c>
      <c r="IM37" s="63">
        <v>268.94</v>
      </c>
      <c r="IN37" s="63">
        <v>268.07</v>
      </c>
      <c r="IO37" s="63">
        <v>267.2</v>
      </c>
      <c r="IP37" s="63">
        <v>266.32</v>
      </c>
      <c r="IQ37" s="63">
        <v>265.45999999999998</v>
      </c>
      <c r="IR37" s="63">
        <v>264.60000000000002</v>
      </c>
      <c r="IS37" s="63">
        <v>263.73</v>
      </c>
      <c r="IT37" s="63">
        <v>262.87</v>
      </c>
      <c r="IU37" s="63">
        <v>262.01</v>
      </c>
      <c r="IV37" s="63">
        <v>261.14999999999998</v>
      </c>
      <c r="IW37" s="63">
        <v>260.29000000000002</v>
      </c>
      <c r="IX37" s="63">
        <v>259.43</v>
      </c>
      <c r="IY37" s="63">
        <v>258.57</v>
      </c>
      <c r="IZ37" s="63">
        <v>257.72000000000003</v>
      </c>
      <c r="JA37" s="63">
        <v>256.87</v>
      </c>
      <c r="JB37" s="63">
        <v>256.01</v>
      </c>
      <c r="JC37" s="63">
        <v>255.17</v>
      </c>
      <c r="JD37" s="63">
        <v>254.32</v>
      </c>
      <c r="JE37" s="63">
        <v>253.47</v>
      </c>
      <c r="JF37" s="63">
        <v>252.62</v>
      </c>
      <c r="JG37" s="63">
        <v>251.77</v>
      </c>
      <c r="JH37" s="63">
        <v>250.93</v>
      </c>
      <c r="JI37" s="63">
        <v>250.08</v>
      </c>
      <c r="JJ37" s="63">
        <v>249.24</v>
      </c>
      <c r="JK37" s="63">
        <v>248.39</v>
      </c>
      <c r="JL37" s="63">
        <v>247.55</v>
      </c>
      <c r="JM37" s="63">
        <v>246.71</v>
      </c>
      <c r="JN37" s="63">
        <v>245.87</v>
      </c>
      <c r="JO37" s="63">
        <v>245.03</v>
      </c>
      <c r="JP37" s="63">
        <v>244.2</v>
      </c>
      <c r="JQ37" s="63">
        <v>243.36</v>
      </c>
      <c r="JR37" s="63">
        <v>242.52</v>
      </c>
      <c r="JS37" s="63">
        <v>241.69</v>
      </c>
      <c r="JT37" s="63">
        <v>240.86</v>
      </c>
      <c r="JU37" s="63">
        <v>240.03</v>
      </c>
      <c r="JV37" s="63">
        <v>239.19</v>
      </c>
      <c r="JW37" s="63">
        <v>238.37</v>
      </c>
      <c r="JX37" s="63">
        <v>237.54</v>
      </c>
      <c r="JY37" s="63">
        <v>236.71</v>
      </c>
      <c r="JZ37" s="63">
        <v>235.88</v>
      </c>
      <c r="KA37" s="63">
        <v>235.06</v>
      </c>
      <c r="KB37" s="63">
        <v>234.23</v>
      </c>
      <c r="KC37" s="63">
        <v>233.41</v>
      </c>
      <c r="KD37" s="63">
        <v>232.58</v>
      </c>
      <c r="KE37" s="63">
        <v>231.76</v>
      </c>
      <c r="KF37" s="63">
        <v>230.94</v>
      </c>
      <c r="KG37" s="63">
        <v>230.12</v>
      </c>
      <c r="KH37" s="63">
        <v>229.3</v>
      </c>
      <c r="KI37" s="63">
        <v>228.49</v>
      </c>
      <c r="KJ37" s="63">
        <v>227.67</v>
      </c>
      <c r="KK37" s="63">
        <v>226.85</v>
      </c>
      <c r="KL37" s="63">
        <v>226.04</v>
      </c>
      <c r="KM37" s="63">
        <v>225.23</v>
      </c>
      <c r="KN37" s="63">
        <v>224.42</v>
      </c>
      <c r="KO37" s="63">
        <v>223.61</v>
      </c>
      <c r="KP37" s="63">
        <v>222.8</v>
      </c>
      <c r="KQ37" s="63">
        <v>221.99</v>
      </c>
      <c r="KR37" s="63">
        <v>220.89000000000027</v>
      </c>
      <c r="KS37" s="63">
        <v>220.14000000000027</v>
      </c>
      <c r="KT37" s="63">
        <v>219.39000000000027</v>
      </c>
      <c r="KU37" s="63">
        <v>218.64000000000027</v>
      </c>
      <c r="KV37" s="63">
        <v>217.89000000000027</v>
      </c>
      <c r="KW37" s="63">
        <v>217.14000000000027</v>
      </c>
      <c r="KX37" s="63">
        <v>216.39000000000027</v>
      </c>
      <c r="KY37" s="63">
        <v>215.64000000000027</v>
      </c>
      <c r="KZ37" s="63">
        <v>214.89000000000027</v>
      </c>
      <c r="LA37" s="63">
        <v>214.14000000000027</v>
      </c>
      <c r="LB37" s="63">
        <v>213.39000000000027</v>
      </c>
      <c r="LC37" s="63">
        <v>212.64000000000027</v>
      </c>
      <c r="LD37" s="63">
        <v>211.89000000000027</v>
      </c>
      <c r="LE37" s="63">
        <v>211.14000000000027</v>
      </c>
      <c r="LF37" s="63">
        <v>210.39000000000027</v>
      </c>
      <c r="LG37" s="63">
        <v>209.64000000000027</v>
      </c>
      <c r="LH37" s="63">
        <v>208.89000000000027</v>
      </c>
      <c r="LI37" s="63">
        <v>208.14000000000027</v>
      </c>
      <c r="LJ37" s="63">
        <v>207.39000000000027</v>
      </c>
      <c r="LK37" s="63">
        <v>206.64000000000027</v>
      </c>
      <c r="LL37" s="63">
        <v>205.89000000000027</v>
      </c>
      <c r="LM37" s="63">
        <v>205.14000000000027</v>
      </c>
      <c r="LN37" s="63">
        <v>204.39000000000027</v>
      </c>
      <c r="LO37" s="63">
        <v>203.64000000000027</v>
      </c>
      <c r="LP37" s="63">
        <v>202.89000000000027</v>
      </c>
      <c r="LQ37" s="63">
        <v>202.14000000000027</v>
      </c>
      <c r="LR37" s="63">
        <v>201.39000000000027</v>
      </c>
      <c r="LS37" s="63">
        <v>200.64000000000027</v>
      </c>
      <c r="LT37" s="63">
        <v>199.89000000000027</v>
      </c>
      <c r="LU37" s="63">
        <v>199.14000000000027</v>
      </c>
      <c r="LV37" s="63">
        <v>198.39000000000027</v>
      </c>
      <c r="LW37" s="63">
        <v>197.64000000000027</v>
      </c>
      <c r="LX37" s="63">
        <v>196.89000000000027</v>
      </c>
      <c r="LY37" s="63">
        <v>196.14000000000027</v>
      </c>
      <c r="LZ37" s="63">
        <v>195.39000000000027</v>
      </c>
      <c r="MA37" s="63">
        <v>194.64000000000027</v>
      </c>
      <c r="MB37" s="63">
        <v>193.89000000000027</v>
      </c>
      <c r="MC37" s="63">
        <v>193.14000000000027</v>
      </c>
      <c r="MD37" s="63">
        <v>192.39000000000027</v>
      </c>
      <c r="ME37" s="63">
        <v>191.64000000000027</v>
      </c>
      <c r="MF37" s="63">
        <v>190.89000000000027</v>
      </c>
      <c r="MG37" s="63">
        <v>190.14000000000027</v>
      </c>
      <c r="MH37" s="63">
        <v>189.39000000000027</v>
      </c>
      <c r="MI37" s="63">
        <v>188.64000000000027</v>
      </c>
      <c r="MJ37" s="63">
        <v>187.89000000000027</v>
      </c>
      <c r="MK37" s="63">
        <v>187.14000000000027</v>
      </c>
      <c r="ML37" s="63">
        <v>186.39000000000027</v>
      </c>
      <c r="MM37" s="63">
        <v>185.64000000000027</v>
      </c>
      <c r="MN37" s="63">
        <v>184.89000000000027</v>
      </c>
      <c r="MO37" s="63">
        <v>184.14000000000027</v>
      </c>
      <c r="MP37" s="63">
        <v>183.39000000000027</v>
      </c>
      <c r="MQ37" s="63">
        <v>182.64000000000027</v>
      </c>
      <c r="MR37" s="63">
        <v>181.89000000000027</v>
      </c>
      <c r="MS37" s="63">
        <v>181.14000000000027</v>
      </c>
      <c r="MT37" s="63">
        <v>180.39000000000027</v>
      </c>
      <c r="MU37" s="63">
        <v>179.64000000000027</v>
      </c>
      <c r="MV37" s="63">
        <v>178.89000000000027</v>
      </c>
      <c r="MW37" s="63">
        <v>178.14000000000027</v>
      </c>
      <c r="MX37" s="63">
        <v>177.39000000000027</v>
      </c>
      <c r="MY37" s="63">
        <v>176.64000000000027</v>
      </c>
    </row>
    <row r="38" spans="1:363" ht="15.75" x14ac:dyDescent="0.25">
      <c r="A38" s="60" t="s">
        <v>7</v>
      </c>
      <c r="B38" s="65">
        <v>2048</v>
      </c>
      <c r="C38" s="63">
        <v>507.07</v>
      </c>
      <c r="D38" s="63">
        <v>506.05</v>
      </c>
      <c r="E38" s="63">
        <v>505.02</v>
      </c>
      <c r="F38" s="63">
        <v>504</v>
      </c>
      <c r="G38" s="63">
        <v>502.98</v>
      </c>
      <c r="H38" s="63">
        <v>501.95</v>
      </c>
      <c r="I38" s="63">
        <v>500.93</v>
      </c>
      <c r="J38" s="63">
        <v>499.9</v>
      </c>
      <c r="K38" s="63">
        <v>498.88</v>
      </c>
      <c r="L38" s="63">
        <v>497.85</v>
      </c>
      <c r="M38" s="63">
        <v>496.83</v>
      </c>
      <c r="N38" s="63">
        <v>495.81</v>
      </c>
      <c r="O38" s="63">
        <v>494.78</v>
      </c>
      <c r="P38" s="63">
        <v>493.76</v>
      </c>
      <c r="Q38" s="63">
        <v>492.73</v>
      </c>
      <c r="R38" s="63">
        <v>491.71</v>
      </c>
      <c r="S38" s="63">
        <v>490.68</v>
      </c>
      <c r="T38" s="63">
        <v>489.66</v>
      </c>
      <c r="U38" s="63">
        <v>488.64</v>
      </c>
      <c r="V38" s="63">
        <v>487.61</v>
      </c>
      <c r="W38" s="63">
        <v>486.59</v>
      </c>
      <c r="X38" s="63">
        <v>485.57</v>
      </c>
      <c r="Y38" s="63">
        <v>484.54</v>
      </c>
      <c r="Z38" s="63">
        <v>483.52</v>
      </c>
      <c r="AA38" s="63">
        <v>482.49</v>
      </c>
      <c r="AB38" s="63">
        <v>481.47</v>
      </c>
      <c r="AC38" s="63">
        <v>480.45</v>
      </c>
      <c r="AD38" s="63">
        <v>479.42</v>
      </c>
      <c r="AE38" s="63">
        <v>478.4</v>
      </c>
      <c r="AF38" s="63">
        <v>477.38</v>
      </c>
      <c r="AG38" s="63">
        <v>476.35</v>
      </c>
      <c r="AH38" s="63">
        <v>475.33</v>
      </c>
      <c r="AI38" s="63">
        <v>474.31</v>
      </c>
      <c r="AJ38" s="63">
        <v>473.28</v>
      </c>
      <c r="AK38" s="63">
        <v>472.26</v>
      </c>
      <c r="AL38" s="63">
        <v>471.24</v>
      </c>
      <c r="AM38" s="63">
        <v>470.21</v>
      </c>
      <c r="AN38" s="63">
        <v>469.19</v>
      </c>
      <c r="AO38" s="63">
        <v>468.17</v>
      </c>
      <c r="AP38" s="63">
        <v>467.15</v>
      </c>
      <c r="AQ38" s="63">
        <v>466.12</v>
      </c>
      <c r="AR38" s="63">
        <v>465.1</v>
      </c>
      <c r="AS38" s="63">
        <v>464.08</v>
      </c>
      <c r="AT38" s="63">
        <v>463.06</v>
      </c>
      <c r="AU38" s="63">
        <v>462.03</v>
      </c>
      <c r="AV38" s="63">
        <v>461.01</v>
      </c>
      <c r="AW38" s="63">
        <v>459.99</v>
      </c>
      <c r="AX38" s="63">
        <v>458.97</v>
      </c>
      <c r="AY38" s="63">
        <v>457.95</v>
      </c>
      <c r="AZ38" s="63">
        <v>456.93</v>
      </c>
      <c r="BA38" s="63">
        <v>455.91</v>
      </c>
      <c r="BB38" s="63">
        <v>454.88</v>
      </c>
      <c r="BC38" s="63">
        <v>453.86</v>
      </c>
      <c r="BD38" s="63">
        <v>452.84</v>
      </c>
      <c r="BE38" s="63">
        <v>451.82</v>
      </c>
      <c r="BF38" s="63">
        <v>450.8</v>
      </c>
      <c r="BG38" s="63">
        <v>449.78</v>
      </c>
      <c r="BH38" s="63">
        <v>448.76</v>
      </c>
      <c r="BI38" s="63">
        <v>447.74</v>
      </c>
      <c r="BJ38" s="63">
        <v>446.72</v>
      </c>
      <c r="BK38" s="63">
        <v>445.7</v>
      </c>
      <c r="BL38" s="63">
        <v>444.68</v>
      </c>
      <c r="BM38" s="63">
        <v>443.66</v>
      </c>
      <c r="BN38" s="63">
        <v>442.65</v>
      </c>
      <c r="BO38" s="63">
        <v>441.63</v>
      </c>
      <c r="BP38" s="63">
        <v>440.61</v>
      </c>
      <c r="BQ38" s="63">
        <v>439.59</v>
      </c>
      <c r="BR38" s="63">
        <v>438.57</v>
      </c>
      <c r="BS38" s="63">
        <v>437.56</v>
      </c>
      <c r="BT38" s="63">
        <v>436.54</v>
      </c>
      <c r="BU38" s="63">
        <v>435.52</v>
      </c>
      <c r="BV38" s="63">
        <v>434.5</v>
      </c>
      <c r="BW38" s="63">
        <v>433.49</v>
      </c>
      <c r="BX38" s="63">
        <v>432.47</v>
      </c>
      <c r="BY38" s="63">
        <v>431.46</v>
      </c>
      <c r="BZ38" s="63">
        <v>430.44</v>
      </c>
      <c r="CA38" s="63">
        <v>429.43</v>
      </c>
      <c r="CB38" s="63">
        <v>428.42</v>
      </c>
      <c r="CC38" s="63">
        <v>427.4</v>
      </c>
      <c r="CD38" s="63">
        <v>426.39</v>
      </c>
      <c r="CE38" s="63">
        <v>425.37</v>
      </c>
      <c r="CF38" s="63">
        <v>424.36</v>
      </c>
      <c r="CG38" s="63">
        <v>423.35</v>
      </c>
      <c r="CH38" s="63">
        <v>422.33</v>
      </c>
      <c r="CI38" s="63">
        <v>421.32</v>
      </c>
      <c r="CJ38" s="63">
        <v>420.31</v>
      </c>
      <c r="CK38" s="63">
        <v>419.3</v>
      </c>
      <c r="CL38" s="63">
        <v>418.29</v>
      </c>
      <c r="CM38" s="63">
        <v>417.28</v>
      </c>
      <c r="CN38" s="63">
        <v>416.28</v>
      </c>
      <c r="CO38" s="63">
        <v>415.27</v>
      </c>
      <c r="CP38" s="63">
        <v>414.26</v>
      </c>
      <c r="CQ38" s="63">
        <v>413.25</v>
      </c>
      <c r="CR38" s="63">
        <v>412.24</v>
      </c>
      <c r="CS38" s="63">
        <v>411.23</v>
      </c>
      <c r="CT38" s="63">
        <v>410.23</v>
      </c>
      <c r="CU38" s="63">
        <v>409.22</v>
      </c>
      <c r="CV38" s="63">
        <v>408.22</v>
      </c>
      <c r="CW38" s="63">
        <v>407.21</v>
      </c>
      <c r="CX38" s="63">
        <v>406.21</v>
      </c>
      <c r="CY38" s="63">
        <v>405.21</v>
      </c>
      <c r="CZ38" s="63">
        <v>404.21</v>
      </c>
      <c r="DA38" s="63">
        <v>403.2</v>
      </c>
      <c r="DB38" s="63">
        <v>402.2</v>
      </c>
      <c r="DC38" s="63">
        <v>401.2</v>
      </c>
      <c r="DD38" s="63">
        <v>400.2</v>
      </c>
      <c r="DE38" s="63">
        <v>399.2</v>
      </c>
      <c r="DF38" s="63">
        <v>398.19</v>
      </c>
      <c r="DG38" s="63">
        <v>397.19</v>
      </c>
      <c r="DH38" s="63">
        <v>396.2</v>
      </c>
      <c r="DI38" s="63">
        <v>395.2</v>
      </c>
      <c r="DJ38" s="63">
        <v>394.21</v>
      </c>
      <c r="DK38" s="63">
        <v>393.21</v>
      </c>
      <c r="DL38" s="63">
        <v>392.22</v>
      </c>
      <c r="DM38" s="63">
        <v>391.22</v>
      </c>
      <c r="DN38" s="63">
        <v>390.23</v>
      </c>
      <c r="DO38" s="63">
        <v>389.23</v>
      </c>
      <c r="DP38" s="63">
        <v>388.24</v>
      </c>
      <c r="DQ38" s="63">
        <v>387.25</v>
      </c>
      <c r="DR38" s="63">
        <v>386.25</v>
      </c>
      <c r="DS38" s="63">
        <v>385.26</v>
      </c>
      <c r="DT38" s="63">
        <v>384.27</v>
      </c>
      <c r="DU38" s="63">
        <v>383.29</v>
      </c>
      <c r="DV38" s="63">
        <v>382.3</v>
      </c>
      <c r="DW38" s="63">
        <v>381.31</v>
      </c>
      <c r="DX38" s="63">
        <v>380.33</v>
      </c>
      <c r="DY38" s="63">
        <v>379.34</v>
      </c>
      <c r="DZ38" s="63">
        <v>378.36</v>
      </c>
      <c r="EA38" s="63">
        <v>377.38</v>
      </c>
      <c r="EB38" s="63">
        <v>376.39</v>
      </c>
      <c r="EC38" s="63">
        <v>375.41</v>
      </c>
      <c r="ED38" s="63">
        <v>374.43</v>
      </c>
      <c r="EE38" s="63">
        <v>373.44</v>
      </c>
      <c r="EF38" s="63">
        <v>372.47</v>
      </c>
      <c r="EG38" s="63">
        <v>371.5</v>
      </c>
      <c r="EH38" s="63">
        <v>370.52</v>
      </c>
      <c r="EI38" s="63">
        <v>369.55</v>
      </c>
      <c r="EJ38" s="63">
        <v>368.58</v>
      </c>
      <c r="EK38" s="63">
        <v>367.61</v>
      </c>
      <c r="EL38" s="63">
        <v>366.63</v>
      </c>
      <c r="EM38" s="63">
        <v>365.66</v>
      </c>
      <c r="EN38" s="63">
        <v>364.69</v>
      </c>
      <c r="EO38" s="63">
        <v>363.72</v>
      </c>
      <c r="EP38" s="63">
        <v>362.75</v>
      </c>
      <c r="EQ38" s="63">
        <v>361.78</v>
      </c>
      <c r="ER38" s="63">
        <v>360.82</v>
      </c>
      <c r="ES38" s="63">
        <v>359.86</v>
      </c>
      <c r="ET38" s="63">
        <v>358.89</v>
      </c>
      <c r="EU38" s="63">
        <v>357.93</v>
      </c>
      <c r="EV38" s="63">
        <v>356.97</v>
      </c>
      <c r="EW38" s="63">
        <v>356.01</v>
      </c>
      <c r="EX38" s="63">
        <v>355.04</v>
      </c>
      <c r="EY38" s="63">
        <v>354.08</v>
      </c>
      <c r="EZ38" s="63">
        <v>353.12</v>
      </c>
      <c r="FA38" s="63">
        <v>352.16</v>
      </c>
      <c r="FB38" s="63">
        <v>351.21</v>
      </c>
      <c r="FC38" s="63">
        <v>350.25</v>
      </c>
      <c r="FD38" s="63">
        <v>349.29</v>
      </c>
      <c r="FE38" s="63">
        <v>348.33</v>
      </c>
      <c r="FF38" s="63">
        <v>347.38</v>
      </c>
      <c r="FG38" s="63">
        <v>346.42</v>
      </c>
      <c r="FH38" s="63">
        <v>345.47</v>
      </c>
      <c r="FI38" s="63">
        <v>344.51</v>
      </c>
      <c r="FJ38" s="63">
        <v>343.56</v>
      </c>
      <c r="FK38" s="63">
        <v>342.61</v>
      </c>
      <c r="FL38" s="63">
        <v>341.66</v>
      </c>
      <c r="FM38" s="63">
        <v>340.7</v>
      </c>
      <c r="FN38" s="63">
        <v>339.75</v>
      </c>
      <c r="FO38" s="63">
        <v>338.8</v>
      </c>
      <c r="FP38" s="63">
        <v>337.86</v>
      </c>
      <c r="FQ38" s="63">
        <v>336.91</v>
      </c>
      <c r="FR38" s="63">
        <v>335.96</v>
      </c>
      <c r="FS38" s="63">
        <v>335.01</v>
      </c>
      <c r="FT38" s="63">
        <v>334.07</v>
      </c>
      <c r="FU38" s="63">
        <v>333.12</v>
      </c>
      <c r="FV38" s="63">
        <v>332.18</v>
      </c>
      <c r="FW38" s="63">
        <v>331.23</v>
      </c>
      <c r="FX38" s="63">
        <v>330.29</v>
      </c>
      <c r="FY38" s="63">
        <v>329.35</v>
      </c>
      <c r="FZ38" s="63">
        <v>328.41</v>
      </c>
      <c r="GA38" s="63">
        <v>327.45999999999998</v>
      </c>
      <c r="GB38" s="63">
        <v>326.51</v>
      </c>
      <c r="GC38" s="63">
        <v>325.58999999999997</v>
      </c>
      <c r="GD38" s="63">
        <v>324.64999999999998</v>
      </c>
      <c r="GE38" s="63">
        <v>323.70999999999998</v>
      </c>
      <c r="GF38" s="63">
        <v>322.76</v>
      </c>
      <c r="GG38" s="63">
        <v>321.83999999999997</v>
      </c>
      <c r="GH38" s="63">
        <v>320.89999999999998</v>
      </c>
      <c r="GI38" s="63">
        <v>319.97000000000003</v>
      </c>
      <c r="GJ38" s="63">
        <v>319.04000000000002</v>
      </c>
      <c r="GK38" s="63">
        <v>318.10000000000002</v>
      </c>
      <c r="GL38" s="63">
        <v>317.17</v>
      </c>
      <c r="GM38" s="63">
        <v>316.24</v>
      </c>
      <c r="GN38" s="63">
        <v>315.32</v>
      </c>
      <c r="GO38" s="63">
        <v>314.39</v>
      </c>
      <c r="GP38" s="63">
        <v>313.45999999999998</v>
      </c>
      <c r="GQ38" s="63">
        <v>312.54000000000002</v>
      </c>
      <c r="GR38" s="63">
        <v>311.60000000000002</v>
      </c>
      <c r="GS38" s="63">
        <v>310.69</v>
      </c>
      <c r="GT38" s="63">
        <v>309.76</v>
      </c>
      <c r="GU38" s="63">
        <v>308.85000000000002</v>
      </c>
      <c r="GV38" s="63">
        <v>307.93</v>
      </c>
      <c r="GW38" s="63">
        <v>307.01</v>
      </c>
      <c r="GX38" s="63">
        <v>306.08999999999997</v>
      </c>
      <c r="GY38" s="63">
        <v>305.17</v>
      </c>
      <c r="GZ38" s="63">
        <v>304.25</v>
      </c>
      <c r="HA38" s="63">
        <v>303.33999999999997</v>
      </c>
      <c r="HB38" s="63">
        <v>302.43</v>
      </c>
      <c r="HC38" s="63">
        <v>301.51</v>
      </c>
      <c r="HD38" s="63">
        <v>300.60000000000002</v>
      </c>
      <c r="HE38" s="63">
        <v>299.69</v>
      </c>
      <c r="HF38" s="63">
        <v>298.77999999999997</v>
      </c>
      <c r="HG38" s="63">
        <v>297.87</v>
      </c>
      <c r="HH38" s="63">
        <v>296.95999999999998</v>
      </c>
      <c r="HI38" s="63">
        <v>296.06</v>
      </c>
      <c r="HJ38" s="63">
        <v>295.14999999999998</v>
      </c>
      <c r="HK38" s="63">
        <v>294.25</v>
      </c>
      <c r="HL38" s="63">
        <v>293.35000000000002</v>
      </c>
      <c r="HM38" s="63">
        <v>292.45</v>
      </c>
      <c r="HN38" s="63">
        <v>291.54000000000002</v>
      </c>
      <c r="HO38" s="63">
        <v>290.64999999999998</v>
      </c>
      <c r="HP38" s="63">
        <v>289.75</v>
      </c>
      <c r="HQ38" s="63">
        <v>288.85000000000002</v>
      </c>
      <c r="HR38" s="63">
        <v>287.95999999999998</v>
      </c>
      <c r="HS38" s="63">
        <v>287.07</v>
      </c>
      <c r="HT38" s="63">
        <v>286.18</v>
      </c>
      <c r="HU38" s="63">
        <v>285.27999999999997</v>
      </c>
      <c r="HV38" s="63">
        <v>284.39</v>
      </c>
      <c r="HW38" s="63">
        <v>283.5</v>
      </c>
      <c r="HX38" s="63">
        <v>282.62</v>
      </c>
      <c r="HY38" s="63">
        <v>281.73</v>
      </c>
      <c r="HZ38" s="63">
        <v>280.83999999999997</v>
      </c>
      <c r="IA38" s="63">
        <v>279.95999999999998</v>
      </c>
      <c r="IB38" s="63">
        <v>279.07</v>
      </c>
      <c r="IC38" s="63">
        <v>278.19</v>
      </c>
      <c r="ID38" s="63">
        <v>277.31</v>
      </c>
      <c r="IE38" s="63">
        <v>276.43</v>
      </c>
      <c r="IF38" s="63">
        <v>275.54000000000002</v>
      </c>
      <c r="IG38" s="63">
        <v>274.67</v>
      </c>
      <c r="IH38" s="63">
        <v>273.79000000000002</v>
      </c>
      <c r="II38" s="63">
        <v>272.91000000000003</v>
      </c>
      <c r="IJ38" s="63">
        <v>272.04000000000002</v>
      </c>
      <c r="IK38" s="63">
        <v>271.16000000000003</v>
      </c>
      <c r="IL38" s="63">
        <v>270.29000000000002</v>
      </c>
      <c r="IM38" s="63">
        <v>269.42</v>
      </c>
      <c r="IN38" s="63">
        <v>268.54000000000002</v>
      </c>
      <c r="IO38" s="63">
        <v>267.68</v>
      </c>
      <c r="IP38" s="63">
        <v>266.81</v>
      </c>
      <c r="IQ38" s="63">
        <v>265.94</v>
      </c>
      <c r="IR38" s="63">
        <v>265.07</v>
      </c>
      <c r="IS38" s="63">
        <v>264.20999999999998</v>
      </c>
      <c r="IT38" s="63">
        <v>263.35000000000002</v>
      </c>
      <c r="IU38" s="63">
        <v>262.49</v>
      </c>
      <c r="IV38" s="63">
        <v>261.63</v>
      </c>
      <c r="IW38" s="63">
        <v>260.76</v>
      </c>
      <c r="IX38" s="63">
        <v>259.91000000000003</v>
      </c>
      <c r="IY38" s="63">
        <v>259.06</v>
      </c>
      <c r="IZ38" s="63">
        <v>258.2</v>
      </c>
      <c r="JA38" s="63">
        <v>257.35000000000002</v>
      </c>
      <c r="JB38" s="63">
        <v>256.49</v>
      </c>
      <c r="JC38" s="63">
        <v>255.64</v>
      </c>
      <c r="JD38" s="63">
        <v>254.79</v>
      </c>
      <c r="JE38" s="63">
        <v>253.94</v>
      </c>
      <c r="JF38" s="63">
        <v>253.09</v>
      </c>
      <c r="JG38" s="63">
        <v>252.24</v>
      </c>
      <c r="JH38" s="63">
        <v>251.4</v>
      </c>
      <c r="JI38" s="63">
        <v>250.55</v>
      </c>
      <c r="JJ38" s="63">
        <v>249.71</v>
      </c>
      <c r="JK38" s="63">
        <v>248.87</v>
      </c>
      <c r="JL38" s="63">
        <v>248.02</v>
      </c>
      <c r="JM38" s="63">
        <v>247.18</v>
      </c>
      <c r="JN38" s="63">
        <v>246.34</v>
      </c>
      <c r="JO38" s="63">
        <v>245.5</v>
      </c>
      <c r="JP38" s="63">
        <v>244.67</v>
      </c>
      <c r="JQ38" s="63">
        <v>243.83</v>
      </c>
      <c r="JR38" s="63">
        <v>242.99</v>
      </c>
      <c r="JS38" s="63">
        <v>242.16</v>
      </c>
      <c r="JT38" s="63">
        <v>241.32</v>
      </c>
      <c r="JU38" s="63">
        <v>240.49</v>
      </c>
      <c r="JV38" s="63">
        <v>239.66</v>
      </c>
      <c r="JW38" s="63">
        <v>238.83</v>
      </c>
      <c r="JX38" s="63">
        <v>238</v>
      </c>
      <c r="JY38" s="63">
        <v>237.17</v>
      </c>
      <c r="JZ38" s="63">
        <v>236.35</v>
      </c>
      <c r="KA38" s="63">
        <v>235.52</v>
      </c>
      <c r="KB38" s="63">
        <v>234.69</v>
      </c>
      <c r="KC38" s="63">
        <v>233.87</v>
      </c>
      <c r="KD38" s="63">
        <v>233.05</v>
      </c>
      <c r="KE38" s="63">
        <v>232.22</v>
      </c>
      <c r="KF38" s="63">
        <v>231.4</v>
      </c>
      <c r="KG38" s="63">
        <v>230.58</v>
      </c>
      <c r="KH38" s="63">
        <v>229.76</v>
      </c>
      <c r="KI38" s="63">
        <v>228.94</v>
      </c>
      <c r="KJ38" s="63">
        <v>228.13</v>
      </c>
      <c r="KK38" s="63">
        <v>227.31</v>
      </c>
      <c r="KL38" s="63">
        <v>226.5</v>
      </c>
      <c r="KM38" s="63">
        <v>225.68</v>
      </c>
      <c r="KN38" s="63">
        <v>224.87</v>
      </c>
      <c r="KO38" s="63">
        <v>224.06</v>
      </c>
      <c r="KP38" s="63">
        <v>223.25</v>
      </c>
      <c r="KQ38" s="63">
        <v>222.45</v>
      </c>
      <c r="KR38" s="63">
        <v>221.35000000000028</v>
      </c>
      <c r="KS38" s="63">
        <v>220.60000000000028</v>
      </c>
      <c r="KT38" s="63">
        <v>219.85000000000028</v>
      </c>
      <c r="KU38" s="63">
        <v>219.10000000000028</v>
      </c>
      <c r="KV38" s="63">
        <v>218.35000000000028</v>
      </c>
      <c r="KW38" s="63">
        <v>217.60000000000028</v>
      </c>
      <c r="KX38" s="63">
        <v>216.85000000000028</v>
      </c>
      <c r="KY38" s="63">
        <v>216.10000000000028</v>
      </c>
      <c r="KZ38" s="63">
        <v>215.35000000000028</v>
      </c>
      <c r="LA38" s="63">
        <v>214.60000000000028</v>
      </c>
      <c r="LB38" s="63">
        <v>213.85000000000028</v>
      </c>
      <c r="LC38" s="63">
        <v>213.10000000000028</v>
      </c>
      <c r="LD38" s="63">
        <v>212.35000000000028</v>
      </c>
      <c r="LE38" s="63">
        <v>211.60000000000028</v>
      </c>
      <c r="LF38" s="63">
        <v>210.85000000000028</v>
      </c>
      <c r="LG38" s="63">
        <v>210.10000000000028</v>
      </c>
      <c r="LH38" s="63">
        <v>209.35000000000028</v>
      </c>
      <c r="LI38" s="63">
        <v>208.60000000000028</v>
      </c>
      <c r="LJ38" s="63">
        <v>207.85000000000028</v>
      </c>
      <c r="LK38" s="63">
        <v>207.10000000000028</v>
      </c>
      <c r="LL38" s="63">
        <v>206.35000000000028</v>
      </c>
      <c r="LM38" s="63">
        <v>205.60000000000028</v>
      </c>
      <c r="LN38" s="63">
        <v>204.85000000000028</v>
      </c>
      <c r="LO38" s="63">
        <v>204.10000000000028</v>
      </c>
      <c r="LP38" s="63">
        <v>203.35000000000028</v>
      </c>
      <c r="LQ38" s="63">
        <v>202.60000000000028</v>
      </c>
      <c r="LR38" s="63">
        <v>201.85000000000028</v>
      </c>
      <c r="LS38" s="63">
        <v>201.10000000000028</v>
      </c>
      <c r="LT38" s="63">
        <v>200.35000000000028</v>
      </c>
      <c r="LU38" s="63">
        <v>199.60000000000028</v>
      </c>
      <c r="LV38" s="63">
        <v>198.85000000000028</v>
      </c>
      <c r="LW38" s="63">
        <v>198.10000000000028</v>
      </c>
      <c r="LX38" s="63">
        <v>197.35000000000028</v>
      </c>
      <c r="LY38" s="63">
        <v>196.60000000000028</v>
      </c>
      <c r="LZ38" s="63">
        <v>195.85000000000028</v>
      </c>
      <c r="MA38" s="63">
        <v>195.10000000000028</v>
      </c>
      <c r="MB38" s="63">
        <v>194.35000000000028</v>
      </c>
      <c r="MC38" s="63">
        <v>193.60000000000028</v>
      </c>
      <c r="MD38" s="63">
        <v>192.85000000000028</v>
      </c>
      <c r="ME38" s="63">
        <v>192.10000000000028</v>
      </c>
      <c r="MF38" s="63">
        <v>191.35000000000028</v>
      </c>
      <c r="MG38" s="63">
        <v>190.60000000000028</v>
      </c>
      <c r="MH38" s="63">
        <v>189.85000000000028</v>
      </c>
      <c r="MI38" s="63">
        <v>189.10000000000028</v>
      </c>
      <c r="MJ38" s="63">
        <v>188.35000000000028</v>
      </c>
      <c r="MK38" s="63">
        <v>187.60000000000028</v>
      </c>
      <c r="ML38" s="63">
        <v>186.85000000000028</v>
      </c>
      <c r="MM38" s="63">
        <v>186.10000000000028</v>
      </c>
      <c r="MN38" s="63">
        <v>185.35000000000028</v>
      </c>
      <c r="MO38" s="63">
        <v>184.60000000000028</v>
      </c>
      <c r="MP38" s="63">
        <v>183.85000000000028</v>
      </c>
      <c r="MQ38" s="63">
        <v>183.10000000000028</v>
      </c>
      <c r="MR38" s="63">
        <v>182.35000000000028</v>
      </c>
      <c r="MS38" s="63">
        <v>181.60000000000028</v>
      </c>
      <c r="MT38" s="63">
        <v>180.85000000000028</v>
      </c>
      <c r="MU38" s="63">
        <v>180.10000000000028</v>
      </c>
      <c r="MV38" s="63">
        <v>179.35000000000028</v>
      </c>
      <c r="MW38" s="63">
        <v>178.60000000000028</v>
      </c>
      <c r="MX38" s="63">
        <v>177.85000000000028</v>
      </c>
      <c r="MY38" s="63">
        <v>177.10000000000028</v>
      </c>
    </row>
    <row r="39" spans="1:363" ht="15.75" x14ac:dyDescent="0.25">
      <c r="A39" s="60" t="s">
        <v>7</v>
      </c>
      <c r="B39" s="65">
        <v>2049</v>
      </c>
      <c r="C39" s="63">
        <v>507.63</v>
      </c>
      <c r="D39" s="63">
        <v>506.6</v>
      </c>
      <c r="E39" s="63">
        <v>505.58</v>
      </c>
      <c r="F39" s="63">
        <v>504.55</v>
      </c>
      <c r="G39" s="63">
        <v>503.53</v>
      </c>
      <c r="H39" s="63">
        <v>502.5</v>
      </c>
      <c r="I39" s="63">
        <v>501.48</v>
      </c>
      <c r="J39" s="63">
        <v>500.46</v>
      </c>
      <c r="K39" s="63">
        <v>499.43</v>
      </c>
      <c r="L39" s="63">
        <v>498.41</v>
      </c>
      <c r="M39" s="63">
        <v>497.38</v>
      </c>
      <c r="N39" s="63">
        <v>496.36</v>
      </c>
      <c r="O39" s="63">
        <v>495.33</v>
      </c>
      <c r="P39" s="63">
        <v>494.31</v>
      </c>
      <c r="Q39" s="63">
        <v>493.28</v>
      </c>
      <c r="R39" s="63">
        <v>492.26</v>
      </c>
      <c r="S39" s="63">
        <v>491.24</v>
      </c>
      <c r="T39" s="63">
        <v>490.21</v>
      </c>
      <c r="U39" s="63">
        <v>489.19</v>
      </c>
      <c r="V39" s="63">
        <v>488.16</v>
      </c>
      <c r="W39" s="63">
        <v>487.14</v>
      </c>
      <c r="X39" s="63">
        <v>486.12</v>
      </c>
      <c r="Y39" s="63">
        <v>485.09</v>
      </c>
      <c r="Z39" s="63">
        <v>484.07</v>
      </c>
      <c r="AA39" s="63">
        <v>483.04</v>
      </c>
      <c r="AB39" s="63">
        <v>482.02</v>
      </c>
      <c r="AC39" s="63">
        <v>481</v>
      </c>
      <c r="AD39" s="63">
        <v>479.97</v>
      </c>
      <c r="AE39" s="63">
        <v>478.95</v>
      </c>
      <c r="AF39" s="63">
        <v>477.92</v>
      </c>
      <c r="AG39" s="63">
        <v>476.9</v>
      </c>
      <c r="AH39" s="63">
        <v>475.88</v>
      </c>
      <c r="AI39" s="63">
        <v>474.85</v>
      </c>
      <c r="AJ39" s="63">
        <v>473.83</v>
      </c>
      <c r="AK39" s="63">
        <v>472.81</v>
      </c>
      <c r="AL39" s="63">
        <v>471.78</v>
      </c>
      <c r="AM39" s="63">
        <v>470.76</v>
      </c>
      <c r="AN39" s="63">
        <v>469.74</v>
      </c>
      <c r="AO39" s="63">
        <v>468.71</v>
      </c>
      <c r="AP39" s="63">
        <v>467.69</v>
      </c>
      <c r="AQ39" s="63">
        <v>466.67</v>
      </c>
      <c r="AR39" s="63">
        <v>465.65</v>
      </c>
      <c r="AS39" s="63">
        <v>464.62</v>
      </c>
      <c r="AT39" s="63">
        <v>463.6</v>
      </c>
      <c r="AU39" s="63">
        <v>462.58</v>
      </c>
      <c r="AV39" s="63">
        <v>461.56</v>
      </c>
      <c r="AW39" s="63">
        <v>460.53</v>
      </c>
      <c r="AX39" s="63">
        <v>459.51</v>
      </c>
      <c r="AY39" s="63">
        <v>458.49</v>
      </c>
      <c r="AZ39" s="63">
        <v>457.47</v>
      </c>
      <c r="BA39" s="63">
        <v>456.45</v>
      </c>
      <c r="BB39" s="63">
        <v>455.43</v>
      </c>
      <c r="BC39" s="63">
        <v>454.41</v>
      </c>
      <c r="BD39" s="63">
        <v>453.39</v>
      </c>
      <c r="BE39" s="63">
        <v>452.36</v>
      </c>
      <c r="BF39" s="63">
        <v>451.34</v>
      </c>
      <c r="BG39" s="63">
        <v>450.32</v>
      </c>
      <c r="BH39" s="63">
        <v>449.3</v>
      </c>
      <c r="BI39" s="63">
        <v>448.28</v>
      </c>
      <c r="BJ39" s="63">
        <v>447.26</v>
      </c>
      <c r="BK39" s="63">
        <v>446.24</v>
      </c>
      <c r="BL39" s="63">
        <v>445.22</v>
      </c>
      <c r="BM39" s="63">
        <v>444.2</v>
      </c>
      <c r="BN39" s="63">
        <v>443.19</v>
      </c>
      <c r="BO39" s="63">
        <v>442.17</v>
      </c>
      <c r="BP39" s="63">
        <v>441.15</v>
      </c>
      <c r="BQ39" s="63">
        <v>440.13</v>
      </c>
      <c r="BR39" s="63">
        <v>439.11</v>
      </c>
      <c r="BS39" s="63">
        <v>438.09</v>
      </c>
      <c r="BT39" s="63">
        <v>437.08</v>
      </c>
      <c r="BU39" s="63">
        <v>436.06</v>
      </c>
      <c r="BV39" s="63">
        <v>435.04</v>
      </c>
      <c r="BW39" s="63">
        <v>434.02</v>
      </c>
      <c r="BX39" s="63">
        <v>433.01</v>
      </c>
      <c r="BY39" s="63">
        <v>431.99</v>
      </c>
      <c r="BZ39" s="63">
        <v>430.98</v>
      </c>
      <c r="CA39" s="63">
        <v>429.96</v>
      </c>
      <c r="CB39" s="63">
        <v>428.95</v>
      </c>
      <c r="CC39" s="63">
        <v>427.94</v>
      </c>
      <c r="CD39" s="63">
        <v>426.92</v>
      </c>
      <c r="CE39" s="63">
        <v>425.91</v>
      </c>
      <c r="CF39" s="63">
        <v>424.89</v>
      </c>
      <c r="CG39" s="63">
        <v>423.88</v>
      </c>
      <c r="CH39" s="63">
        <v>422.87</v>
      </c>
      <c r="CI39" s="63">
        <v>421.85</v>
      </c>
      <c r="CJ39" s="63">
        <v>420.84</v>
      </c>
      <c r="CK39" s="63">
        <v>419.83</v>
      </c>
      <c r="CL39" s="63">
        <v>418.82</v>
      </c>
      <c r="CM39" s="63">
        <v>417.82</v>
      </c>
      <c r="CN39" s="63">
        <v>416.81</v>
      </c>
      <c r="CO39" s="63">
        <v>415.8</v>
      </c>
      <c r="CP39" s="63">
        <v>414.79</v>
      </c>
      <c r="CQ39" s="63">
        <v>413.78</v>
      </c>
      <c r="CR39" s="63">
        <v>412.77</v>
      </c>
      <c r="CS39" s="63">
        <v>411.76</v>
      </c>
      <c r="CT39" s="63">
        <v>410.75</v>
      </c>
      <c r="CU39" s="63">
        <v>409.75</v>
      </c>
      <c r="CV39" s="63">
        <v>408.74</v>
      </c>
      <c r="CW39" s="63">
        <v>407.74</v>
      </c>
      <c r="CX39" s="63">
        <v>406.74</v>
      </c>
      <c r="CY39" s="63">
        <v>405.73</v>
      </c>
      <c r="CZ39" s="63">
        <v>404.73</v>
      </c>
      <c r="DA39" s="63">
        <v>403.73</v>
      </c>
      <c r="DB39" s="63">
        <v>402.73</v>
      </c>
      <c r="DC39" s="63">
        <v>401.72</v>
      </c>
      <c r="DD39" s="63">
        <v>400.72</v>
      </c>
      <c r="DE39" s="63">
        <v>399.72</v>
      </c>
      <c r="DF39" s="63">
        <v>398.72</v>
      </c>
      <c r="DG39" s="63">
        <v>397.72</v>
      </c>
      <c r="DH39" s="63">
        <v>396.72</v>
      </c>
      <c r="DI39" s="63">
        <v>395.73</v>
      </c>
      <c r="DJ39" s="63">
        <v>394.73</v>
      </c>
      <c r="DK39" s="63">
        <v>393.73</v>
      </c>
      <c r="DL39" s="63">
        <v>392.74</v>
      </c>
      <c r="DM39" s="63">
        <v>391.74</v>
      </c>
      <c r="DN39" s="63">
        <v>390.75</v>
      </c>
      <c r="DO39" s="63">
        <v>389.76</v>
      </c>
      <c r="DP39" s="63">
        <v>388.76</v>
      </c>
      <c r="DQ39" s="63">
        <v>387.77</v>
      </c>
      <c r="DR39" s="63">
        <v>386.77</v>
      </c>
      <c r="DS39" s="63">
        <v>385.78</v>
      </c>
      <c r="DT39" s="63">
        <v>384.79</v>
      </c>
      <c r="DU39" s="63">
        <v>383.81</v>
      </c>
      <c r="DV39" s="63">
        <v>382.82</v>
      </c>
      <c r="DW39" s="63">
        <v>381.83</v>
      </c>
      <c r="DX39" s="63">
        <v>380.85</v>
      </c>
      <c r="DY39" s="63">
        <v>379.86</v>
      </c>
      <c r="DZ39" s="63">
        <v>378.88</v>
      </c>
      <c r="EA39" s="63">
        <v>377.89</v>
      </c>
      <c r="EB39" s="63">
        <v>376.91</v>
      </c>
      <c r="EC39" s="63">
        <v>375.93</v>
      </c>
      <c r="ED39" s="63">
        <v>374.94</v>
      </c>
      <c r="EE39" s="63">
        <v>373.96</v>
      </c>
      <c r="EF39" s="63">
        <v>372.99</v>
      </c>
      <c r="EG39" s="63">
        <v>372.01</v>
      </c>
      <c r="EH39" s="63">
        <v>371.04</v>
      </c>
      <c r="EI39" s="63">
        <v>370.07</v>
      </c>
      <c r="EJ39" s="63">
        <v>369.09</v>
      </c>
      <c r="EK39" s="63">
        <v>368.12</v>
      </c>
      <c r="EL39" s="63">
        <v>367.15</v>
      </c>
      <c r="EM39" s="63">
        <v>366.18</v>
      </c>
      <c r="EN39" s="63">
        <v>365.21</v>
      </c>
      <c r="EO39" s="63">
        <v>364.24</v>
      </c>
      <c r="EP39" s="63">
        <v>363.27</v>
      </c>
      <c r="EQ39" s="63">
        <v>362.3</v>
      </c>
      <c r="ER39" s="63">
        <v>361.33</v>
      </c>
      <c r="ES39" s="63">
        <v>360.37</v>
      </c>
      <c r="ET39" s="63">
        <v>359.41</v>
      </c>
      <c r="EU39" s="63">
        <v>358.44</v>
      </c>
      <c r="EV39" s="63">
        <v>357.48</v>
      </c>
      <c r="EW39" s="63">
        <v>356.52</v>
      </c>
      <c r="EX39" s="63">
        <v>355.56</v>
      </c>
      <c r="EY39" s="63">
        <v>354.6</v>
      </c>
      <c r="EZ39" s="63">
        <v>353.64</v>
      </c>
      <c r="FA39" s="63">
        <v>352.68</v>
      </c>
      <c r="FB39" s="63">
        <v>351.72</v>
      </c>
      <c r="FC39" s="63">
        <v>350.76</v>
      </c>
      <c r="FD39" s="63">
        <v>349.8</v>
      </c>
      <c r="FE39" s="63">
        <v>348.85</v>
      </c>
      <c r="FF39" s="63">
        <v>347.89</v>
      </c>
      <c r="FG39" s="63">
        <v>346.93</v>
      </c>
      <c r="FH39" s="63">
        <v>345.98</v>
      </c>
      <c r="FI39" s="63">
        <v>345.02</v>
      </c>
      <c r="FJ39" s="63">
        <v>344.07</v>
      </c>
      <c r="FK39" s="63">
        <v>343.12</v>
      </c>
      <c r="FL39" s="63">
        <v>342.17</v>
      </c>
      <c r="FM39" s="63">
        <v>341.21</v>
      </c>
      <c r="FN39" s="63">
        <v>340.26</v>
      </c>
      <c r="FO39" s="63">
        <v>339.31</v>
      </c>
      <c r="FP39" s="63">
        <v>338.36</v>
      </c>
      <c r="FQ39" s="63">
        <v>337.42</v>
      </c>
      <c r="FR39" s="63">
        <v>336.47</v>
      </c>
      <c r="FS39" s="63">
        <v>335.52</v>
      </c>
      <c r="FT39" s="63">
        <v>334.57</v>
      </c>
      <c r="FU39" s="63">
        <v>333.63</v>
      </c>
      <c r="FV39" s="63">
        <v>332.68</v>
      </c>
      <c r="FW39" s="63">
        <v>331.74</v>
      </c>
      <c r="FX39" s="63">
        <v>330.8</v>
      </c>
      <c r="FY39" s="63">
        <v>329.85</v>
      </c>
      <c r="FZ39" s="63">
        <v>328.91</v>
      </c>
      <c r="GA39" s="63">
        <v>327.97</v>
      </c>
      <c r="GB39" s="63">
        <v>327.02999999999997</v>
      </c>
      <c r="GC39" s="63">
        <v>326.08999999999997</v>
      </c>
      <c r="GD39" s="63">
        <v>325.14999999999998</v>
      </c>
      <c r="GE39" s="63">
        <v>324.22000000000003</v>
      </c>
      <c r="GF39" s="63">
        <v>323.27999999999997</v>
      </c>
      <c r="GG39" s="63">
        <v>322.33999999999997</v>
      </c>
      <c r="GH39" s="63">
        <v>321.41000000000003</v>
      </c>
      <c r="GI39" s="63">
        <v>320.47000000000003</v>
      </c>
      <c r="GJ39" s="63">
        <v>319.54000000000002</v>
      </c>
      <c r="GK39" s="63">
        <v>318.60000000000002</v>
      </c>
      <c r="GL39" s="63">
        <v>317.68</v>
      </c>
      <c r="GM39" s="63">
        <v>316.75</v>
      </c>
      <c r="GN39" s="63">
        <v>315.82</v>
      </c>
      <c r="GO39" s="63">
        <v>314.89</v>
      </c>
      <c r="GP39" s="63">
        <v>313.95999999999998</v>
      </c>
      <c r="GQ39" s="63">
        <v>313.04000000000002</v>
      </c>
      <c r="GR39" s="63">
        <v>312.10000000000002</v>
      </c>
      <c r="GS39" s="63">
        <v>311.19</v>
      </c>
      <c r="GT39" s="63">
        <v>310.26</v>
      </c>
      <c r="GU39" s="63">
        <v>309.35000000000002</v>
      </c>
      <c r="GV39" s="63">
        <v>308.43</v>
      </c>
      <c r="GW39" s="63">
        <v>307.51</v>
      </c>
      <c r="GX39" s="63">
        <v>306.58999999999997</v>
      </c>
      <c r="GY39" s="63">
        <v>305.67</v>
      </c>
      <c r="GZ39" s="63">
        <v>304.75</v>
      </c>
      <c r="HA39" s="63">
        <v>303.83999999999997</v>
      </c>
      <c r="HB39" s="63">
        <v>302.92</v>
      </c>
      <c r="HC39" s="63">
        <v>302.01</v>
      </c>
      <c r="HD39" s="63">
        <v>301.10000000000002</v>
      </c>
      <c r="HE39" s="63">
        <v>300.19</v>
      </c>
      <c r="HF39" s="63">
        <v>299.27999999999997</v>
      </c>
      <c r="HG39" s="63">
        <v>298.37</v>
      </c>
      <c r="HH39" s="63">
        <v>297.45999999999998</v>
      </c>
      <c r="HI39" s="63">
        <v>296.54000000000002</v>
      </c>
      <c r="HJ39" s="63">
        <v>295.64999999999998</v>
      </c>
      <c r="HK39" s="63">
        <v>294.74</v>
      </c>
      <c r="HL39" s="63">
        <v>293.83999999999997</v>
      </c>
      <c r="HM39" s="63">
        <v>292.94</v>
      </c>
      <c r="HN39" s="63">
        <v>292.04000000000002</v>
      </c>
      <c r="HO39" s="63">
        <v>291.14</v>
      </c>
      <c r="HP39" s="63">
        <v>290.25</v>
      </c>
      <c r="HQ39" s="63">
        <v>289.35000000000002</v>
      </c>
      <c r="HR39" s="63">
        <v>288.45</v>
      </c>
      <c r="HS39" s="63">
        <v>287.56</v>
      </c>
      <c r="HT39" s="63">
        <v>286.67</v>
      </c>
      <c r="HU39" s="63">
        <v>285.77999999999997</v>
      </c>
      <c r="HV39" s="63">
        <v>284.88</v>
      </c>
      <c r="HW39" s="63">
        <v>283.99</v>
      </c>
      <c r="HX39" s="63">
        <v>283.10000000000002</v>
      </c>
      <c r="HY39" s="63">
        <v>282.22000000000003</v>
      </c>
      <c r="HZ39" s="63">
        <v>281.32</v>
      </c>
      <c r="IA39" s="63">
        <v>280.45</v>
      </c>
      <c r="IB39" s="63">
        <v>279.56</v>
      </c>
      <c r="IC39" s="63">
        <v>278.68</v>
      </c>
      <c r="ID39" s="63">
        <v>277.79000000000002</v>
      </c>
      <c r="IE39" s="63">
        <v>276.91000000000003</v>
      </c>
      <c r="IF39" s="63">
        <v>276.02999999999997</v>
      </c>
      <c r="IG39" s="63">
        <v>275.14999999999998</v>
      </c>
      <c r="IH39" s="63">
        <v>274.27999999999997</v>
      </c>
      <c r="II39" s="63">
        <v>273.39999999999998</v>
      </c>
      <c r="IJ39" s="63">
        <v>272.51</v>
      </c>
      <c r="IK39" s="63">
        <v>271.64999999999998</v>
      </c>
      <c r="IL39" s="63">
        <v>270.76</v>
      </c>
      <c r="IM39" s="63">
        <v>269.89999999999998</v>
      </c>
      <c r="IN39" s="63">
        <v>269.02999999999997</v>
      </c>
      <c r="IO39" s="63">
        <v>268.16000000000003</v>
      </c>
      <c r="IP39" s="63">
        <v>267.29000000000002</v>
      </c>
      <c r="IQ39" s="63">
        <v>266.43</v>
      </c>
      <c r="IR39" s="63">
        <v>265.56</v>
      </c>
      <c r="IS39" s="63">
        <v>264.69</v>
      </c>
      <c r="IT39" s="63">
        <v>263.82</v>
      </c>
      <c r="IU39" s="63">
        <v>262.97000000000003</v>
      </c>
      <c r="IV39" s="63">
        <v>262.10000000000002</v>
      </c>
      <c r="IW39" s="63">
        <v>261.25</v>
      </c>
      <c r="IX39" s="63">
        <v>260.39</v>
      </c>
      <c r="IY39" s="63">
        <v>259.52999999999997</v>
      </c>
      <c r="IZ39" s="63">
        <v>258.68</v>
      </c>
      <c r="JA39" s="63">
        <v>257.82</v>
      </c>
      <c r="JB39" s="63">
        <v>256.97000000000003</v>
      </c>
      <c r="JC39" s="63">
        <v>256.12</v>
      </c>
      <c r="JD39" s="63">
        <v>255.27</v>
      </c>
      <c r="JE39" s="63">
        <v>254.42</v>
      </c>
      <c r="JF39" s="63">
        <v>253.57</v>
      </c>
      <c r="JG39" s="63">
        <v>252.72</v>
      </c>
      <c r="JH39" s="63">
        <v>251.87</v>
      </c>
      <c r="JI39" s="63">
        <v>251.03</v>
      </c>
      <c r="JJ39" s="63">
        <v>250.18</v>
      </c>
      <c r="JK39" s="63">
        <v>249.34</v>
      </c>
      <c r="JL39" s="63">
        <v>248.49</v>
      </c>
      <c r="JM39" s="63">
        <v>247.65</v>
      </c>
      <c r="JN39" s="63">
        <v>246.81</v>
      </c>
      <c r="JO39" s="63">
        <v>245.97</v>
      </c>
      <c r="JP39" s="63">
        <v>245.13</v>
      </c>
      <c r="JQ39" s="63">
        <v>244.3</v>
      </c>
      <c r="JR39" s="63">
        <v>243.46</v>
      </c>
      <c r="JS39" s="63">
        <v>242.62</v>
      </c>
      <c r="JT39" s="63">
        <v>241.79</v>
      </c>
      <c r="JU39" s="63">
        <v>240.96</v>
      </c>
      <c r="JV39" s="63">
        <v>240.13</v>
      </c>
      <c r="JW39" s="63">
        <v>239.29</v>
      </c>
      <c r="JX39" s="63">
        <v>238.47</v>
      </c>
      <c r="JY39" s="63">
        <v>237.64</v>
      </c>
      <c r="JZ39" s="63">
        <v>236.81</v>
      </c>
      <c r="KA39" s="63">
        <v>235.98</v>
      </c>
      <c r="KB39" s="63">
        <v>235.16</v>
      </c>
      <c r="KC39" s="63">
        <v>234.33</v>
      </c>
      <c r="KD39" s="63">
        <v>233.51</v>
      </c>
      <c r="KE39" s="63">
        <v>232.68</v>
      </c>
      <c r="KF39" s="63">
        <v>231.86</v>
      </c>
      <c r="KG39" s="63">
        <v>231.04</v>
      </c>
      <c r="KH39" s="63">
        <v>230.22</v>
      </c>
      <c r="KI39" s="63">
        <v>229.4</v>
      </c>
      <c r="KJ39" s="63">
        <v>228.58</v>
      </c>
      <c r="KK39" s="63">
        <v>227.77</v>
      </c>
      <c r="KL39" s="63">
        <v>226.95</v>
      </c>
      <c r="KM39" s="63">
        <v>226.14</v>
      </c>
      <c r="KN39" s="63">
        <v>225.33</v>
      </c>
      <c r="KO39" s="63">
        <v>224.52</v>
      </c>
      <c r="KP39" s="63">
        <v>223.71</v>
      </c>
      <c r="KQ39" s="63">
        <v>222.9</v>
      </c>
      <c r="KR39" s="63">
        <v>221.81000000000029</v>
      </c>
      <c r="KS39" s="63">
        <v>221.06000000000029</v>
      </c>
      <c r="KT39" s="63">
        <v>220.31000000000029</v>
      </c>
      <c r="KU39" s="63">
        <v>219.56000000000029</v>
      </c>
      <c r="KV39" s="63">
        <v>218.81000000000029</v>
      </c>
      <c r="KW39" s="63">
        <v>218.06000000000029</v>
      </c>
      <c r="KX39" s="63">
        <v>217.31000000000029</v>
      </c>
      <c r="KY39" s="63">
        <v>216.56000000000029</v>
      </c>
      <c r="KZ39" s="63">
        <v>215.81000000000029</v>
      </c>
      <c r="LA39" s="63">
        <v>215.06000000000029</v>
      </c>
      <c r="LB39" s="63">
        <v>214.31000000000029</v>
      </c>
      <c r="LC39" s="63">
        <v>213.56000000000029</v>
      </c>
      <c r="LD39" s="63">
        <v>212.81000000000029</v>
      </c>
      <c r="LE39" s="63">
        <v>212.06000000000029</v>
      </c>
      <c r="LF39" s="63">
        <v>211.31000000000029</v>
      </c>
      <c r="LG39" s="63">
        <v>210.56000000000029</v>
      </c>
      <c r="LH39" s="63">
        <v>209.81000000000029</v>
      </c>
      <c r="LI39" s="63">
        <v>209.06000000000029</v>
      </c>
      <c r="LJ39" s="63">
        <v>208.31000000000029</v>
      </c>
      <c r="LK39" s="63">
        <v>207.56000000000029</v>
      </c>
      <c r="LL39" s="63">
        <v>206.81000000000029</v>
      </c>
      <c r="LM39" s="63">
        <v>206.06000000000029</v>
      </c>
      <c r="LN39" s="63">
        <v>205.31000000000029</v>
      </c>
      <c r="LO39" s="63">
        <v>204.56000000000029</v>
      </c>
      <c r="LP39" s="63">
        <v>203.81000000000029</v>
      </c>
      <c r="LQ39" s="63">
        <v>203.06000000000029</v>
      </c>
      <c r="LR39" s="63">
        <v>202.31000000000029</v>
      </c>
      <c r="LS39" s="63">
        <v>201.56000000000029</v>
      </c>
      <c r="LT39" s="63">
        <v>200.81000000000029</v>
      </c>
      <c r="LU39" s="63">
        <v>200.06000000000029</v>
      </c>
      <c r="LV39" s="63">
        <v>199.31000000000029</v>
      </c>
      <c r="LW39" s="63">
        <v>198.56000000000029</v>
      </c>
      <c r="LX39" s="63">
        <v>197.81000000000029</v>
      </c>
      <c r="LY39" s="63">
        <v>197.06000000000029</v>
      </c>
      <c r="LZ39" s="63">
        <v>196.31000000000029</v>
      </c>
      <c r="MA39" s="63">
        <v>195.56000000000029</v>
      </c>
      <c r="MB39" s="63">
        <v>194.81000000000029</v>
      </c>
      <c r="MC39" s="63">
        <v>194.06000000000029</v>
      </c>
      <c r="MD39" s="63">
        <v>193.31000000000029</v>
      </c>
      <c r="ME39" s="63">
        <v>192.56000000000029</v>
      </c>
      <c r="MF39" s="63">
        <v>191.81000000000029</v>
      </c>
      <c r="MG39" s="63">
        <v>191.06000000000029</v>
      </c>
      <c r="MH39" s="63">
        <v>190.31000000000029</v>
      </c>
      <c r="MI39" s="63">
        <v>189.56000000000029</v>
      </c>
      <c r="MJ39" s="63">
        <v>188.81000000000029</v>
      </c>
      <c r="MK39" s="63">
        <v>188.06000000000029</v>
      </c>
      <c r="ML39" s="63">
        <v>187.31000000000029</v>
      </c>
      <c r="MM39" s="63">
        <v>186.56000000000029</v>
      </c>
      <c r="MN39" s="63">
        <v>185.81000000000029</v>
      </c>
      <c r="MO39" s="63">
        <v>185.06000000000029</v>
      </c>
      <c r="MP39" s="63">
        <v>184.31000000000029</v>
      </c>
      <c r="MQ39" s="63">
        <v>183.56000000000029</v>
      </c>
      <c r="MR39" s="63">
        <v>182.81000000000029</v>
      </c>
      <c r="MS39" s="63">
        <v>182.06000000000029</v>
      </c>
      <c r="MT39" s="63">
        <v>181.31000000000029</v>
      </c>
      <c r="MU39" s="63">
        <v>180.56000000000029</v>
      </c>
      <c r="MV39" s="63">
        <v>179.81000000000029</v>
      </c>
      <c r="MW39" s="63">
        <v>179.06000000000029</v>
      </c>
      <c r="MX39" s="63">
        <v>178.31000000000029</v>
      </c>
      <c r="MY39" s="63">
        <v>177.56000000000029</v>
      </c>
    </row>
    <row r="40" spans="1:363" ht="15.75" x14ac:dyDescent="0.25">
      <c r="A40" s="60" t="s">
        <v>7</v>
      </c>
      <c r="B40" s="65">
        <v>2050</v>
      </c>
      <c r="C40" s="63">
        <v>508.18</v>
      </c>
      <c r="D40" s="63">
        <v>507.16</v>
      </c>
      <c r="E40" s="63">
        <v>506.13</v>
      </c>
      <c r="F40" s="63">
        <v>505.11</v>
      </c>
      <c r="G40" s="63">
        <v>504.08</v>
      </c>
      <c r="H40" s="63">
        <v>503.06</v>
      </c>
      <c r="I40" s="63">
        <v>502.03</v>
      </c>
      <c r="J40" s="63">
        <v>501.01</v>
      </c>
      <c r="K40" s="63">
        <v>499.98</v>
      </c>
      <c r="L40" s="63">
        <v>498.96</v>
      </c>
      <c r="M40" s="63">
        <v>497.93</v>
      </c>
      <c r="N40" s="63">
        <v>496.91</v>
      </c>
      <c r="O40" s="63">
        <v>495.88</v>
      </c>
      <c r="P40" s="63">
        <v>494.86</v>
      </c>
      <c r="Q40" s="63">
        <v>493.83</v>
      </c>
      <c r="R40" s="63">
        <v>492.81</v>
      </c>
      <c r="S40" s="63">
        <v>491.79</v>
      </c>
      <c r="T40" s="63">
        <v>490.76</v>
      </c>
      <c r="U40" s="63">
        <v>489.74</v>
      </c>
      <c r="V40" s="63">
        <v>488.71</v>
      </c>
      <c r="W40" s="63">
        <v>487.69</v>
      </c>
      <c r="X40" s="63">
        <v>486.66</v>
      </c>
      <c r="Y40" s="63">
        <v>485.64</v>
      </c>
      <c r="Z40" s="63">
        <v>484.62</v>
      </c>
      <c r="AA40" s="63">
        <v>483.59</v>
      </c>
      <c r="AB40" s="63">
        <v>482.57</v>
      </c>
      <c r="AC40" s="63">
        <v>481.54</v>
      </c>
      <c r="AD40" s="63">
        <v>480.52</v>
      </c>
      <c r="AE40" s="63">
        <v>479.5</v>
      </c>
      <c r="AF40" s="63">
        <v>478.47</v>
      </c>
      <c r="AG40" s="63">
        <v>477.45</v>
      </c>
      <c r="AH40" s="63">
        <v>476.42</v>
      </c>
      <c r="AI40" s="63">
        <v>475.4</v>
      </c>
      <c r="AJ40" s="63">
        <v>474.38</v>
      </c>
      <c r="AK40" s="63">
        <v>473.35</v>
      </c>
      <c r="AL40" s="63">
        <v>472.33</v>
      </c>
      <c r="AM40" s="63">
        <v>471.3</v>
      </c>
      <c r="AN40" s="63">
        <v>470.28</v>
      </c>
      <c r="AO40" s="63">
        <v>469.26</v>
      </c>
      <c r="AP40" s="63">
        <v>468.24</v>
      </c>
      <c r="AQ40" s="63">
        <v>467.21</v>
      </c>
      <c r="AR40" s="63">
        <v>466.19</v>
      </c>
      <c r="AS40" s="63">
        <v>465.17</v>
      </c>
      <c r="AT40" s="63">
        <v>464.15</v>
      </c>
      <c r="AU40" s="63">
        <v>463.12</v>
      </c>
      <c r="AV40" s="63">
        <v>462.1</v>
      </c>
      <c r="AW40" s="63">
        <v>461.08</v>
      </c>
      <c r="AX40" s="63">
        <v>460.06</v>
      </c>
      <c r="AY40" s="63">
        <v>459.03</v>
      </c>
      <c r="AZ40" s="63">
        <v>458.01</v>
      </c>
      <c r="BA40" s="63">
        <v>456.99</v>
      </c>
      <c r="BB40" s="63">
        <v>455.97</v>
      </c>
      <c r="BC40" s="63">
        <v>454.95</v>
      </c>
      <c r="BD40" s="63">
        <v>453.93</v>
      </c>
      <c r="BE40" s="63">
        <v>452.91</v>
      </c>
      <c r="BF40" s="63">
        <v>451.88</v>
      </c>
      <c r="BG40" s="63">
        <v>450.86</v>
      </c>
      <c r="BH40" s="63">
        <v>449.84</v>
      </c>
      <c r="BI40" s="63">
        <v>448.82</v>
      </c>
      <c r="BJ40" s="63">
        <v>447.8</v>
      </c>
      <c r="BK40" s="63">
        <v>446.78</v>
      </c>
      <c r="BL40" s="63">
        <v>445.76</v>
      </c>
      <c r="BM40" s="63">
        <v>444.74</v>
      </c>
      <c r="BN40" s="63">
        <v>443.72</v>
      </c>
      <c r="BO40" s="63">
        <v>442.7</v>
      </c>
      <c r="BP40" s="63">
        <v>441.69</v>
      </c>
      <c r="BQ40" s="63">
        <v>440.67</v>
      </c>
      <c r="BR40" s="63">
        <v>439.65</v>
      </c>
      <c r="BS40" s="63">
        <v>438.63</v>
      </c>
      <c r="BT40" s="63">
        <v>437.61</v>
      </c>
      <c r="BU40" s="63">
        <v>436.59</v>
      </c>
      <c r="BV40" s="63">
        <v>435.58</v>
      </c>
      <c r="BW40" s="63">
        <v>434.56</v>
      </c>
      <c r="BX40" s="63">
        <v>433.54</v>
      </c>
      <c r="BY40" s="63">
        <v>432.53</v>
      </c>
      <c r="BZ40" s="63">
        <v>431.51</v>
      </c>
      <c r="CA40" s="63">
        <v>430.5</v>
      </c>
      <c r="CB40" s="63">
        <v>429.48</v>
      </c>
      <c r="CC40" s="63">
        <v>428.47</v>
      </c>
      <c r="CD40" s="63">
        <v>427.45</v>
      </c>
      <c r="CE40" s="63">
        <v>426.44</v>
      </c>
      <c r="CF40" s="63">
        <v>425.43</v>
      </c>
      <c r="CG40" s="63">
        <v>424.41</v>
      </c>
      <c r="CH40" s="63">
        <v>423.4</v>
      </c>
      <c r="CI40" s="63">
        <v>422.38</v>
      </c>
      <c r="CJ40" s="63">
        <v>421.37</v>
      </c>
      <c r="CK40" s="63">
        <v>420.36</v>
      </c>
      <c r="CL40" s="63">
        <v>419.35</v>
      </c>
      <c r="CM40" s="63">
        <v>418.35</v>
      </c>
      <c r="CN40" s="63">
        <v>417.34</v>
      </c>
      <c r="CO40" s="63">
        <v>416.33</v>
      </c>
      <c r="CP40" s="63">
        <v>415.32</v>
      </c>
      <c r="CQ40" s="63">
        <v>414.31</v>
      </c>
      <c r="CR40" s="63">
        <v>413.3</v>
      </c>
      <c r="CS40" s="63">
        <v>412.29</v>
      </c>
      <c r="CT40" s="63">
        <v>411.28</v>
      </c>
      <c r="CU40" s="63">
        <v>410.27</v>
      </c>
      <c r="CV40" s="63">
        <v>409.27</v>
      </c>
      <c r="CW40" s="63">
        <v>408.27</v>
      </c>
      <c r="CX40" s="63">
        <v>407.26</v>
      </c>
      <c r="CY40" s="63">
        <v>406.26</v>
      </c>
      <c r="CZ40" s="63">
        <v>405.26</v>
      </c>
      <c r="DA40" s="63">
        <v>404.25</v>
      </c>
      <c r="DB40" s="63">
        <v>403.25</v>
      </c>
      <c r="DC40" s="63">
        <v>402.25</v>
      </c>
      <c r="DD40" s="63">
        <v>401.25</v>
      </c>
      <c r="DE40" s="63">
        <v>400.24</v>
      </c>
      <c r="DF40" s="63">
        <v>399.24</v>
      </c>
      <c r="DG40" s="63">
        <v>398.24</v>
      </c>
      <c r="DH40" s="63">
        <v>397.24</v>
      </c>
      <c r="DI40" s="63">
        <v>396.25</v>
      </c>
      <c r="DJ40" s="63">
        <v>395.25</v>
      </c>
      <c r="DK40" s="63">
        <v>394.26</v>
      </c>
      <c r="DL40" s="63">
        <v>393.26</v>
      </c>
      <c r="DM40" s="63">
        <v>392.27</v>
      </c>
      <c r="DN40" s="63">
        <v>391.27</v>
      </c>
      <c r="DO40" s="63">
        <v>390.28</v>
      </c>
      <c r="DP40" s="63">
        <v>389.28</v>
      </c>
      <c r="DQ40" s="63">
        <v>388.29</v>
      </c>
      <c r="DR40" s="63">
        <v>387.29</v>
      </c>
      <c r="DS40" s="63">
        <v>386.3</v>
      </c>
      <c r="DT40" s="63">
        <v>385.31</v>
      </c>
      <c r="DU40" s="63">
        <v>384.32</v>
      </c>
      <c r="DV40" s="63">
        <v>383.34</v>
      </c>
      <c r="DW40" s="63">
        <v>382.35</v>
      </c>
      <c r="DX40" s="63">
        <v>381.37</v>
      </c>
      <c r="DY40" s="63">
        <v>380.38</v>
      </c>
      <c r="DZ40" s="63">
        <v>379.4</v>
      </c>
      <c r="EA40" s="63">
        <v>378.41</v>
      </c>
      <c r="EB40" s="63">
        <v>377.43</v>
      </c>
      <c r="EC40" s="63">
        <v>376.44</v>
      </c>
      <c r="ED40" s="63">
        <v>375.46</v>
      </c>
      <c r="EE40" s="63">
        <v>374.48</v>
      </c>
      <c r="EF40" s="63">
        <v>373.5</v>
      </c>
      <c r="EG40" s="63">
        <v>372.53</v>
      </c>
      <c r="EH40" s="63">
        <v>371.55</v>
      </c>
      <c r="EI40" s="63">
        <v>370.58</v>
      </c>
      <c r="EJ40" s="63">
        <v>369.61</v>
      </c>
      <c r="EK40" s="63">
        <v>368.63</v>
      </c>
      <c r="EL40" s="63">
        <v>367.66</v>
      </c>
      <c r="EM40" s="63">
        <v>366.69</v>
      </c>
      <c r="EN40" s="63">
        <v>365.72</v>
      </c>
      <c r="EO40" s="63">
        <v>364.75</v>
      </c>
      <c r="EP40" s="63">
        <v>363.78</v>
      </c>
      <c r="EQ40" s="63">
        <v>362.81</v>
      </c>
      <c r="ER40" s="63">
        <v>361.85</v>
      </c>
      <c r="ES40" s="63">
        <v>360.88</v>
      </c>
      <c r="ET40" s="63">
        <v>359.92</v>
      </c>
      <c r="EU40" s="63">
        <v>358.95</v>
      </c>
      <c r="EV40" s="63">
        <v>357.99</v>
      </c>
      <c r="EW40" s="63">
        <v>357.03</v>
      </c>
      <c r="EX40" s="63">
        <v>356.07</v>
      </c>
      <c r="EY40" s="63">
        <v>355.11</v>
      </c>
      <c r="EZ40" s="63">
        <v>354.15</v>
      </c>
      <c r="FA40" s="63">
        <v>353.19</v>
      </c>
      <c r="FB40" s="63">
        <v>352.23</v>
      </c>
      <c r="FC40" s="63">
        <v>351.27</v>
      </c>
      <c r="FD40" s="63">
        <v>350.31</v>
      </c>
      <c r="FE40" s="63">
        <v>349.36</v>
      </c>
      <c r="FF40" s="63">
        <v>348.4</v>
      </c>
      <c r="FG40" s="63">
        <v>347.44</v>
      </c>
      <c r="FH40" s="63">
        <v>346.49</v>
      </c>
      <c r="FI40" s="63">
        <v>345.53</v>
      </c>
      <c r="FJ40" s="63">
        <v>344.58</v>
      </c>
      <c r="FK40" s="63">
        <v>343.63</v>
      </c>
      <c r="FL40" s="63">
        <v>342.67</v>
      </c>
      <c r="FM40" s="63">
        <v>341.72</v>
      </c>
      <c r="FN40" s="63">
        <v>340.77</v>
      </c>
      <c r="FO40" s="63">
        <v>339.82</v>
      </c>
      <c r="FP40" s="63">
        <v>338.87</v>
      </c>
      <c r="FQ40" s="63">
        <v>337.92</v>
      </c>
      <c r="FR40" s="63">
        <v>336.97</v>
      </c>
      <c r="FS40" s="63">
        <v>336.03</v>
      </c>
      <c r="FT40" s="63">
        <v>335.08</v>
      </c>
      <c r="FU40" s="63">
        <v>334.14</v>
      </c>
      <c r="FV40" s="63">
        <v>333.19</v>
      </c>
      <c r="FW40" s="63">
        <v>332.25</v>
      </c>
      <c r="FX40" s="63">
        <v>331.3</v>
      </c>
      <c r="FY40" s="63">
        <v>330.36</v>
      </c>
      <c r="FZ40" s="63">
        <v>329.42</v>
      </c>
      <c r="GA40" s="63">
        <v>328.47</v>
      </c>
      <c r="GB40" s="63">
        <v>327.52999999999997</v>
      </c>
      <c r="GC40" s="63">
        <v>326.60000000000002</v>
      </c>
      <c r="GD40" s="63">
        <v>325.66000000000003</v>
      </c>
      <c r="GE40" s="63">
        <v>324.72000000000003</v>
      </c>
      <c r="GF40" s="63">
        <v>323.77999999999997</v>
      </c>
      <c r="GG40" s="63">
        <v>322.85000000000002</v>
      </c>
      <c r="GH40" s="63">
        <v>321.91000000000003</v>
      </c>
      <c r="GI40" s="63">
        <v>320.98</v>
      </c>
      <c r="GJ40" s="63">
        <v>320.04000000000002</v>
      </c>
      <c r="GK40" s="63">
        <v>319.10000000000002</v>
      </c>
      <c r="GL40" s="63">
        <v>318.18</v>
      </c>
      <c r="GM40" s="63">
        <v>317.25</v>
      </c>
      <c r="GN40" s="63">
        <v>316.32</v>
      </c>
      <c r="GO40" s="63">
        <v>315.39</v>
      </c>
      <c r="GP40" s="63">
        <v>314.45999999999998</v>
      </c>
      <c r="GQ40" s="63">
        <v>313.54000000000002</v>
      </c>
      <c r="GR40" s="63">
        <v>312.60000000000002</v>
      </c>
      <c r="GS40" s="63">
        <v>311.69</v>
      </c>
      <c r="GT40" s="63">
        <v>310.76</v>
      </c>
      <c r="GU40" s="63">
        <v>309.83999999999997</v>
      </c>
      <c r="GV40" s="63">
        <v>308.92</v>
      </c>
      <c r="GW40" s="63">
        <v>308</v>
      </c>
      <c r="GX40" s="63">
        <v>307.07</v>
      </c>
      <c r="GY40" s="63">
        <v>306.17</v>
      </c>
      <c r="GZ40" s="63">
        <v>305.25</v>
      </c>
      <c r="HA40" s="63">
        <v>304.32</v>
      </c>
      <c r="HB40" s="63">
        <v>303.42</v>
      </c>
      <c r="HC40" s="63">
        <v>302.51</v>
      </c>
      <c r="HD40" s="63">
        <v>301.58999999999997</v>
      </c>
      <c r="HE40" s="63">
        <v>300.68</v>
      </c>
      <c r="HF40" s="63">
        <v>299.76</v>
      </c>
      <c r="HG40" s="63">
        <v>298.85000000000002</v>
      </c>
      <c r="HH40" s="63">
        <v>297.95999999999998</v>
      </c>
      <c r="HI40" s="63">
        <v>297.04000000000002</v>
      </c>
      <c r="HJ40" s="63">
        <v>296.14</v>
      </c>
      <c r="HK40" s="63">
        <v>295.24</v>
      </c>
      <c r="HL40" s="63">
        <v>294.33999999999997</v>
      </c>
      <c r="HM40" s="63">
        <v>293.43</v>
      </c>
      <c r="HN40" s="63">
        <v>292.52999999999997</v>
      </c>
      <c r="HO40" s="63">
        <v>291.64</v>
      </c>
      <c r="HP40" s="63">
        <v>290.74</v>
      </c>
      <c r="HQ40" s="63">
        <v>289.83999999999997</v>
      </c>
      <c r="HR40" s="63">
        <v>288.95</v>
      </c>
      <c r="HS40" s="63">
        <v>288.04000000000002</v>
      </c>
      <c r="HT40" s="63">
        <v>287.16000000000003</v>
      </c>
      <c r="HU40" s="63">
        <v>286.26</v>
      </c>
      <c r="HV40" s="63">
        <v>285.37</v>
      </c>
      <c r="HW40" s="63">
        <v>284.48</v>
      </c>
      <c r="HX40" s="63">
        <v>283.58999999999997</v>
      </c>
      <c r="HY40" s="63">
        <v>282.70999999999998</v>
      </c>
      <c r="HZ40" s="63">
        <v>281.82</v>
      </c>
      <c r="IA40" s="63">
        <v>280.93</v>
      </c>
      <c r="IB40" s="63">
        <v>280.04000000000002</v>
      </c>
      <c r="IC40" s="63">
        <v>279.16000000000003</v>
      </c>
      <c r="ID40" s="63">
        <v>278.27999999999997</v>
      </c>
      <c r="IE40" s="63">
        <v>277.39999999999998</v>
      </c>
      <c r="IF40" s="63">
        <v>276.51</v>
      </c>
      <c r="IG40" s="63">
        <v>275.64</v>
      </c>
      <c r="IH40" s="63">
        <v>274.76</v>
      </c>
      <c r="II40" s="63">
        <v>273.88</v>
      </c>
      <c r="IJ40" s="63">
        <v>273.01</v>
      </c>
      <c r="IK40" s="63">
        <v>272.13</v>
      </c>
      <c r="IL40" s="63">
        <v>271.26</v>
      </c>
      <c r="IM40" s="63">
        <v>270.38</v>
      </c>
      <c r="IN40" s="63">
        <v>269.51</v>
      </c>
      <c r="IO40" s="63">
        <v>268.64</v>
      </c>
      <c r="IP40" s="63">
        <v>267.76</v>
      </c>
      <c r="IQ40" s="63">
        <v>266.91000000000003</v>
      </c>
      <c r="IR40" s="63">
        <v>266.04000000000002</v>
      </c>
      <c r="IS40" s="63">
        <v>265.17</v>
      </c>
      <c r="IT40" s="63">
        <v>264.31</v>
      </c>
      <c r="IU40" s="63">
        <v>263.45</v>
      </c>
      <c r="IV40" s="63">
        <v>262.57</v>
      </c>
      <c r="IW40" s="63">
        <v>261.72000000000003</v>
      </c>
      <c r="IX40" s="63">
        <v>260.87</v>
      </c>
      <c r="IY40" s="63">
        <v>260.01</v>
      </c>
      <c r="IZ40" s="63">
        <v>259.14999999999998</v>
      </c>
      <c r="JA40" s="63">
        <v>258.29000000000002</v>
      </c>
      <c r="JB40" s="63">
        <v>257.44</v>
      </c>
      <c r="JC40" s="63">
        <v>256.58999999999997</v>
      </c>
      <c r="JD40" s="63">
        <v>255.74</v>
      </c>
      <c r="JE40" s="63">
        <v>254.89</v>
      </c>
      <c r="JF40" s="63">
        <v>254.04</v>
      </c>
      <c r="JG40" s="63">
        <v>253.19</v>
      </c>
      <c r="JH40" s="63">
        <v>252.34</v>
      </c>
      <c r="JI40" s="63">
        <v>251.5</v>
      </c>
      <c r="JJ40" s="63">
        <v>250.65</v>
      </c>
      <c r="JK40" s="63">
        <v>249.81</v>
      </c>
      <c r="JL40" s="63">
        <v>248.96</v>
      </c>
      <c r="JM40" s="63">
        <v>248.12</v>
      </c>
      <c r="JN40" s="63">
        <v>247.28</v>
      </c>
      <c r="JO40" s="63">
        <v>246.44</v>
      </c>
      <c r="JP40" s="63">
        <v>245.6</v>
      </c>
      <c r="JQ40" s="63">
        <v>244.76</v>
      </c>
      <c r="JR40" s="63">
        <v>243.93</v>
      </c>
      <c r="JS40" s="63">
        <v>243.09</v>
      </c>
      <c r="JT40" s="63">
        <v>242.26</v>
      </c>
      <c r="JU40" s="63">
        <v>241.42</v>
      </c>
      <c r="JV40" s="63">
        <v>240.59</v>
      </c>
      <c r="JW40" s="63">
        <v>239.76</v>
      </c>
      <c r="JX40" s="63">
        <v>238.93</v>
      </c>
      <c r="JY40" s="63">
        <v>238.1</v>
      </c>
      <c r="JZ40" s="63">
        <v>237.27</v>
      </c>
      <c r="KA40" s="63">
        <v>236.44</v>
      </c>
      <c r="KB40" s="63">
        <v>235.62</v>
      </c>
      <c r="KC40" s="63">
        <v>234.79</v>
      </c>
      <c r="KD40" s="63">
        <v>233.97</v>
      </c>
      <c r="KE40" s="63">
        <v>233.14</v>
      </c>
      <c r="KF40" s="63">
        <v>232.32</v>
      </c>
      <c r="KG40" s="63">
        <v>231.5</v>
      </c>
      <c r="KH40" s="63">
        <v>230.68</v>
      </c>
      <c r="KI40" s="63">
        <v>229.86</v>
      </c>
      <c r="KJ40" s="63">
        <v>229.04</v>
      </c>
      <c r="KK40" s="63">
        <v>228.22</v>
      </c>
      <c r="KL40" s="63">
        <v>227.41</v>
      </c>
      <c r="KM40" s="63">
        <v>226.59</v>
      </c>
      <c r="KN40" s="63">
        <v>225.78</v>
      </c>
      <c r="KO40" s="63">
        <v>224.97</v>
      </c>
      <c r="KP40" s="63">
        <v>224.16</v>
      </c>
      <c r="KQ40" s="63">
        <v>223.35</v>
      </c>
      <c r="KR40" s="63">
        <v>222.27000000000029</v>
      </c>
      <c r="KS40" s="63">
        <v>221.52000000000029</v>
      </c>
      <c r="KT40" s="63">
        <v>220.77000000000029</v>
      </c>
      <c r="KU40" s="63">
        <v>220.02000000000029</v>
      </c>
      <c r="KV40" s="63">
        <v>219.27000000000029</v>
      </c>
      <c r="KW40" s="63">
        <v>218.52000000000029</v>
      </c>
      <c r="KX40" s="63">
        <v>217.77000000000029</v>
      </c>
      <c r="KY40" s="63">
        <v>217.02000000000029</v>
      </c>
      <c r="KZ40" s="63">
        <v>216.27000000000029</v>
      </c>
      <c r="LA40" s="63">
        <v>215.52000000000029</v>
      </c>
      <c r="LB40" s="63">
        <v>214.77000000000029</v>
      </c>
      <c r="LC40" s="63">
        <v>214.02000000000029</v>
      </c>
      <c r="LD40" s="63">
        <v>213.27000000000029</v>
      </c>
      <c r="LE40" s="63">
        <v>212.52000000000029</v>
      </c>
      <c r="LF40" s="63">
        <v>211.77000000000029</v>
      </c>
      <c r="LG40" s="63">
        <v>211.02000000000029</v>
      </c>
      <c r="LH40" s="63">
        <v>210.27000000000029</v>
      </c>
      <c r="LI40" s="63">
        <v>209.52000000000029</v>
      </c>
      <c r="LJ40" s="63">
        <v>208.77000000000029</v>
      </c>
      <c r="LK40" s="63">
        <v>208.02000000000029</v>
      </c>
      <c r="LL40" s="63">
        <v>207.27000000000029</v>
      </c>
      <c r="LM40" s="63">
        <v>206.52000000000029</v>
      </c>
      <c r="LN40" s="63">
        <v>205.77000000000029</v>
      </c>
      <c r="LO40" s="63">
        <v>205.02000000000029</v>
      </c>
      <c r="LP40" s="63">
        <v>204.27000000000029</v>
      </c>
      <c r="LQ40" s="63">
        <v>203.52000000000029</v>
      </c>
      <c r="LR40" s="63">
        <v>202.77000000000029</v>
      </c>
      <c r="LS40" s="63">
        <v>202.02000000000029</v>
      </c>
      <c r="LT40" s="63">
        <v>201.27000000000029</v>
      </c>
      <c r="LU40" s="63">
        <v>200.52000000000029</v>
      </c>
      <c r="LV40" s="63">
        <v>199.77000000000029</v>
      </c>
      <c r="LW40" s="63">
        <v>199.02000000000029</v>
      </c>
      <c r="LX40" s="63">
        <v>198.27000000000029</v>
      </c>
      <c r="LY40" s="63">
        <v>197.52000000000029</v>
      </c>
      <c r="LZ40" s="63">
        <v>196.77000000000029</v>
      </c>
      <c r="MA40" s="63">
        <v>196.02000000000029</v>
      </c>
      <c r="MB40" s="63">
        <v>195.27000000000029</v>
      </c>
      <c r="MC40" s="63">
        <v>194.52000000000029</v>
      </c>
      <c r="MD40" s="63">
        <v>193.77000000000029</v>
      </c>
      <c r="ME40" s="63">
        <v>193.02000000000029</v>
      </c>
      <c r="MF40" s="63">
        <v>192.27000000000029</v>
      </c>
      <c r="MG40" s="63">
        <v>191.52000000000029</v>
      </c>
      <c r="MH40" s="63">
        <v>190.77000000000029</v>
      </c>
      <c r="MI40" s="63">
        <v>190.02000000000029</v>
      </c>
      <c r="MJ40" s="63">
        <v>189.27000000000029</v>
      </c>
      <c r="MK40" s="63">
        <v>188.52000000000029</v>
      </c>
      <c r="ML40" s="63">
        <v>187.77000000000029</v>
      </c>
      <c r="MM40" s="63">
        <v>187.02000000000029</v>
      </c>
      <c r="MN40" s="63">
        <v>186.27000000000029</v>
      </c>
      <c r="MO40" s="63">
        <v>185.52000000000029</v>
      </c>
      <c r="MP40" s="63">
        <v>184.77000000000029</v>
      </c>
      <c r="MQ40" s="63">
        <v>184.02000000000029</v>
      </c>
      <c r="MR40" s="63">
        <v>183.27000000000029</v>
      </c>
      <c r="MS40" s="63">
        <v>182.52000000000029</v>
      </c>
      <c r="MT40" s="63">
        <v>181.77000000000029</v>
      </c>
      <c r="MU40" s="63">
        <v>181.02000000000029</v>
      </c>
      <c r="MV40" s="63">
        <v>180.27000000000029</v>
      </c>
      <c r="MW40" s="63">
        <v>179.52000000000029</v>
      </c>
      <c r="MX40" s="63">
        <v>178.77000000000029</v>
      </c>
      <c r="MY40" s="63">
        <v>178.02000000000029</v>
      </c>
    </row>
    <row r="41" spans="1:363" ht="15.75" x14ac:dyDescent="0.25">
      <c r="A41" s="60" t="s">
        <v>7</v>
      </c>
      <c r="B41" s="65">
        <v>2051</v>
      </c>
      <c r="C41" s="63">
        <v>508.73</v>
      </c>
      <c r="D41" s="63">
        <v>507.71</v>
      </c>
      <c r="E41" s="63">
        <v>506.68</v>
      </c>
      <c r="F41" s="63">
        <v>505.66</v>
      </c>
      <c r="G41" s="63">
        <v>504.63</v>
      </c>
      <c r="H41" s="63">
        <v>503.61</v>
      </c>
      <c r="I41" s="63">
        <v>502.58</v>
      </c>
      <c r="J41" s="63">
        <v>501.56</v>
      </c>
      <c r="K41" s="63">
        <v>500.53</v>
      </c>
      <c r="L41" s="63">
        <v>499.51</v>
      </c>
      <c r="M41" s="63">
        <v>498.48</v>
      </c>
      <c r="N41" s="63">
        <v>497.46</v>
      </c>
      <c r="O41" s="63">
        <v>496.43</v>
      </c>
      <c r="P41" s="63">
        <v>495.41</v>
      </c>
      <c r="Q41" s="63">
        <v>494.38</v>
      </c>
      <c r="R41" s="63">
        <v>493.36</v>
      </c>
      <c r="S41" s="63">
        <v>492.33</v>
      </c>
      <c r="T41" s="63">
        <v>491.31</v>
      </c>
      <c r="U41" s="63">
        <v>490.28</v>
      </c>
      <c r="V41" s="63">
        <v>489.26</v>
      </c>
      <c r="W41" s="63">
        <v>488.24</v>
      </c>
      <c r="X41" s="63">
        <v>487.21</v>
      </c>
      <c r="Y41" s="63">
        <v>486.19</v>
      </c>
      <c r="Z41" s="63">
        <v>485.16</v>
      </c>
      <c r="AA41" s="63">
        <v>484.14</v>
      </c>
      <c r="AB41" s="63">
        <v>483.11</v>
      </c>
      <c r="AC41" s="63">
        <v>482.09</v>
      </c>
      <c r="AD41" s="63">
        <v>481.07</v>
      </c>
      <c r="AE41" s="63">
        <v>480.04</v>
      </c>
      <c r="AF41" s="63">
        <v>479.02</v>
      </c>
      <c r="AG41" s="63">
        <v>477.99</v>
      </c>
      <c r="AH41" s="63">
        <v>476.97</v>
      </c>
      <c r="AI41" s="63">
        <v>475.94</v>
      </c>
      <c r="AJ41" s="63">
        <v>474.92</v>
      </c>
      <c r="AK41" s="63">
        <v>473.9</v>
      </c>
      <c r="AL41" s="63">
        <v>472.87</v>
      </c>
      <c r="AM41" s="63">
        <v>471.85</v>
      </c>
      <c r="AN41" s="63">
        <v>470.82</v>
      </c>
      <c r="AO41" s="63">
        <v>469.8</v>
      </c>
      <c r="AP41" s="63">
        <v>468.78</v>
      </c>
      <c r="AQ41" s="63">
        <v>467.76</v>
      </c>
      <c r="AR41" s="63">
        <v>466.73</v>
      </c>
      <c r="AS41" s="63">
        <v>465.71</v>
      </c>
      <c r="AT41" s="63">
        <v>464.69</v>
      </c>
      <c r="AU41" s="63">
        <v>463.66</v>
      </c>
      <c r="AV41" s="63">
        <v>462.64</v>
      </c>
      <c r="AW41" s="63">
        <v>461.62</v>
      </c>
      <c r="AX41" s="63">
        <v>460.6</v>
      </c>
      <c r="AY41" s="63">
        <v>459.57</v>
      </c>
      <c r="AZ41" s="63">
        <v>458.55</v>
      </c>
      <c r="BA41" s="63">
        <v>457.53</v>
      </c>
      <c r="BB41" s="63">
        <v>456.51</v>
      </c>
      <c r="BC41" s="63">
        <v>455.49</v>
      </c>
      <c r="BD41" s="63">
        <v>454.47</v>
      </c>
      <c r="BE41" s="63">
        <v>453.44</v>
      </c>
      <c r="BF41" s="63">
        <v>452.42</v>
      </c>
      <c r="BG41" s="63">
        <v>451.4</v>
      </c>
      <c r="BH41" s="63">
        <v>450.38</v>
      </c>
      <c r="BI41" s="63">
        <v>449.36</v>
      </c>
      <c r="BJ41" s="63">
        <v>448.34</v>
      </c>
      <c r="BK41" s="63">
        <v>447.32</v>
      </c>
      <c r="BL41" s="63">
        <v>446.3</v>
      </c>
      <c r="BM41" s="63">
        <v>445.28</v>
      </c>
      <c r="BN41" s="63">
        <v>444.26</v>
      </c>
      <c r="BO41" s="63">
        <v>443.24</v>
      </c>
      <c r="BP41" s="63">
        <v>442.22</v>
      </c>
      <c r="BQ41" s="63">
        <v>441.2</v>
      </c>
      <c r="BR41" s="63">
        <v>440.18</v>
      </c>
      <c r="BS41" s="63">
        <v>439.17</v>
      </c>
      <c r="BT41" s="63">
        <v>438.15</v>
      </c>
      <c r="BU41" s="63">
        <v>437.13</v>
      </c>
      <c r="BV41" s="63">
        <v>436.11</v>
      </c>
      <c r="BW41" s="63">
        <v>435.09</v>
      </c>
      <c r="BX41" s="63">
        <v>434.08</v>
      </c>
      <c r="BY41" s="63">
        <v>433.06</v>
      </c>
      <c r="BZ41" s="63">
        <v>432.05</v>
      </c>
      <c r="CA41" s="63">
        <v>431.03</v>
      </c>
      <c r="CB41" s="63">
        <v>430.02</v>
      </c>
      <c r="CC41" s="63">
        <v>429</v>
      </c>
      <c r="CD41" s="63">
        <v>427.99</v>
      </c>
      <c r="CE41" s="63">
        <v>426.97</v>
      </c>
      <c r="CF41" s="63">
        <v>425.96</v>
      </c>
      <c r="CG41" s="63">
        <v>424.94</v>
      </c>
      <c r="CH41" s="63">
        <v>423.93</v>
      </c>
      <c r="CI41" s="63">
        <v>422.91</v>
      </c>
      <c r="CJ41" s="63">
        <v>421.9</v>
      </c>
      <c r="CK41" s="63">
        <v>420.89</v>
      </c>
      <c r="CL41" s="63">
        <v>419.88</v>
      </c>
      <c r="CM41" s="63">
        <v>418.87</v>
      </c>
      <c r="CN41" s="63">
        <v>417.86</v>
      </c>
      <c r="CO41" s="63">
        <v>416.85</v>
      </c>
      <c r="CP41" s="63">
        <v>415.85</v>
      </c>
      <c r="CQ41" s="63">
        <v>414.84</v>
      </c>
      <c r="CR41" s="63">
        <v>413.83</v>
      </c>
      <c r="CS41" s="63">
        <v>412.82</v>
      </c>
      <c r="CT41" s="63">
        <v>411.81</v>
      </c>
      <c r="CU41" s="63">
        <v>410.8</v>
      </c>
      <c r="CV41" s="63">
        <v>409.8</v>
      </c>
      <c r="CW41" s="63">
        <v>408.79</v>
      </c>
      <c r="CX41" s="63">
        <v>407.79</v>
      </c>
      <c r="CY41" s="63">
        <v>406.78</v>
      </c>
      <c r="CZ41" s="63">
        <v>405.78</v>
      </c>
      <c r="DA41" s="63">
        <v>404.78</v>
      </c>
      <c r="DB41" s="63">
        <v>403.78</v>
      </c>
      <c r="DC41" s="63">
        <v>402.77</v>
      </c>
      <c r="DD41" s="63">
        <v>401.77</v>
      </c>
      <c r="DE41" s="63">
        <v>400.77</v>
      </c>
      <c r="DF41" s="63">
        <v>399.76</v>
      </c>
      <c r="DG41" s="63">
        <v>398.76</v>
      </c>
      <c r="DH41" s="63">
        <v>397.77</v>
      </c>
      <c r="DI41" s="63">
        <v>396.77</v>
      </c>
      <c r="DJ41" s="63">
        <v>395.77</v>
      </c>
      <c r="DK41" s="63">
        <v>394.78</v>
      </c>
      <c r="DL41" s="63">
        <v>393.78</v>
      </c>
      <c r="DM41" s="63">
        <v>392.79</v>
      </c>
      <c r="DN41" s="63">
        <v>391.79</v>
      </c>
      <c r="DO41" s="63">
        <v>390.79</v>
      </c>
      <c r="DP41" s="63">
        <v>389.8</v>
      </c>
      <c r="DQ41" s="63">
        <v>388.81</v>
      </c>
      <c r="DR41" s="63">
        <v>387.81</v>
      </c>
      <c r="DS41" s="63">
        <v>386.82</v>
      </c>
      <c r="DT41" s="63">
        <v>385.83</v>
      </c>
      <c r="DU41" s="63">
        <v>384.84</v>
      </c>
      <c r="DV41" s="63">
        <v>383.86</v>
      </c>
      <c r="DW41" s="63">
        <v>382.87</v>
      </c>
      <c r="DX41" s="63">
        <v>381.88</v>
      </c>
      <c r="DY41" s="63">
        <v>380.9</v>
      </c>
      <c r="DZ41" s="63">
        <v>379.91</v>
      </c>
      <c r="EA41" s="63">
        <v>378.93</v>
      </c>
      <c r="EB41" s="63">
        <v>377.94</v>
      </c>
      <c r="EC41" s="63">
        <v>376.96</v>
      </c>
      <c r="ED41" s="63">
        <v>375.97</v>
      </c>
      <c r="EE41" s="63">
        <v>374.99</v>
      </c>
      <c r="EF41" s="63">
        <v>374.02</v>
      </c>
      <c r="EG41" s="63">
        <v>373.04</v>
      </c>
      <c r="EH41" s="63">
        <v>372.07</v>
      </c>
      <c r="EI41" s="63">
        <v>371.09</v>
      </c>
      <c r="EJ41" s="63">
        <v>370.12</v>
      </c>
      <c r="EK41" s="63">
        <v>369.15</v>
      </c>
      <c r="EL41" s="63">
        <v>368.18</v>
      </c>
      <c r="EM41" s="63">
        <v>367.2</v>
      </c>
      <c r="EN41" s="63">
        <v>366.23</v>
      </c>
      <c r="EO41" s="63">
        <v>365.26</v>
      </c>
      <c r="EP41" s="63">
        <v>364.29</v>
      </c>
      <c r="EQ41" s="63">
        <v>363.32</v>
      </c>
      <c r="ER41" s="63">
        <v>362.36</v>
      </c>
      <c r="ES41" s="63">
        <v>361.39</v>
      </c>
      <c r="ET41" s="63">
        <v>360.43</v>
      </c>
      <c r="EU41" s="63">
        <v>359.47</v>
      </c>
      <c r="EV41" s="63">
        <v>358.5</v>
      </c>
      <c r="EW41" s="63">
        <v>357.54</v>
      </c>
      <c r="EX41" s="63">
        <v>356.58</v>
      </c>
      <c r="EY41" s="63">
        <v>355.62</v>
      </c>
      <c r="EZ41" s="63">
        <v>354.66</v>
      </c>
      <c r="FA41" s="63">
        <v>353.7</v>
      </c>
      <c r="FB41" s="63">
        <v>352.74</v>
      </c>
      <c r="FC41" s="63">
        <v>351.78</v>
      </c>
      <c r="FD41" s="63">
        <v>350.82</v>
      </c>
      <c r="FE41" s="63">
        <v>349.86</v>
      </c>
      <c r="FF41" s="63">
        <v>348.91</v>
      </c>
      <c r="FG41" s="63">
        <v>347.95</v>
      </c>
      <c r="FH41" s="63">
        <v>347</v>
      </c>
      <c r="FI41" s="63">
        <v>346.04</v>
      </c>
      <c r="FJ41" s="63">
        <v>345.09</v>
      </c>
      <c r="FK41" s="63">
        <v>344.13</v>
      </c>
      <c r="FL41" s="63">
        <v>343.18</v>
      </c>
      <c r="FM41" s="63">
        <v>342.23</v>
      </c>
      <c r="FN41" s="63">
        <v>341.28</v>
      </c>
      <c r="FO41" s="63">
        <v>340.33</v>
      </c>
      <c r="FP41" s="63">
        <v>339.38</v>
      </c>
      <c r="FQ41" s="63">
        <v>338.43</v>
      </c>
      <c r="FR41" s="63">
        <v>337.48</v>
      </c>
      <c r="FS41" s="63">
        <v>336.53</v>
      </c>
      <c r="FT41" s="63">
        <v>335.59</v>
      </c>
      <c r="FU41" s="63">
        <v>334.64</v>
      </c>
      <c r="FV41" s="63">
        <v>333.69</v>
      </c>
      <c r="FW41" s="63">
        <v>332.75</v>
      </c>
      <c r="FX41" s="63">
        <v>331.81</v>
      </c>
      <c r="FY41" s="63">
        <v>330.86</v>
      </c>
      <c r="FZ41" s="63">
        <v>329.92</v>
      </c>
      <c r="GA41" s="63">
        <v>328.98</v>
      </c>
      <c r="GB41" s="63">
        <v>328.04</v>
      </c>
      <c r="GC41" s="63">
        <v>327.10000000000002</v>
      </c>
      <c r="GD41" s="63">
        <v>326.16000000000003</v>
      </c>
      <c r="GE41" s="63">
        <v>325.22000000000003</v>
      </c>
      <c r="GF41" s="63">
        <v>324.27999999999997</v>
      </c>
      <c r="GG41" s="63">
        <v>323.35000000000002</v>
      </c>
      <c r="GH41" s="63">
        <v>322.41000000000003</v>
      </c>
      <c r="GI41" s="63">
        <v>321.48</v>
      </c>
      <c r="GJ41" s="63">
        <v>320.54000000000002</v>
      </c>
      <c r="GK41" s="63">
        <v>319.60000000000002</v>
      </c>
      <c r="GL41" s="63">
        <v>318.68</v>
      </c>
      <c r="GM41" s="63">
        <v>317.75</v>
      </c>
      <c r="GN41" s="63">
        <v>316.82</v>
      </c>
      <c r="GO41" s="63">
        <v>315.89</v>
      </c>
      <c r="GP41" s="63">
        <v>314.95999999999998</v>
      </c>
      <c r="GQ41" s="63">
        <v>314.04000000000002</v>
      </c>
      <c r="GR41" s="63">
        <v>313.10000000000002</v>
      </c>
      <c r="GS41" s="63">
        <v>312.19</v>
      </c>
      <c r="GT41" s="63">
        <v>311.26</v>
      </c>
      <c r="GU41" s="63">
        <v>310.33999999999997</v>
      </c>
      <c r="GV41" s="63">
        <v>309.42</v>
      </c>
      <c r="GW41" s="63">
        <v>308.5</v>
      </c>
      <c r="GX41" s="63">
        <v>307.57</v>
      </c>
      <c r="GY41" s="63">
        <v>306.66000000000003</v>
      </c>
      <c r="GZ41" s="63">
        <v>305.75</v>
      </c>
      <c r="HA41" s="63">
        <v>304.82</v>
      </c>
      <c r="HB41" s="63">
        <v>303.92</v>
      </c>
      <c r="HC41" s="63">
        <v>303</v>
      </c>
      <c r="HD41" s="63">
        <v>302.08999999999997</v>
      </c>
      <c r="HE41" s="63">
        <v>301.18</v>
      </c>
      <c r="HF41" s="63">
        <v>300.26</v>
      </c>
      <c r="HG41" s="63">
        <v>299.35000000000002</v>
      </c>
      <c r="HH41" s="63">
        <v>298.45</v>
      </c>
      <c r="HI41" s="63">
        <v>297.54000000000002</v>
      </c>
      <c r="HJ41" s="63">
        <v>296.64</v>
      </c>
      <c r="HK41" s="63">
        <v>295.73</v>
      </c>
      <c r="HL41" s="63">
        <v>294.82</v>
      </c>
      <c r="HM41" s="63">
        <v>293.93</v>
      </c>
      <c r="HN41" s="63">
        <v>293.02999999999997</v>
      </c>
      <c r="HO41" s="63">
        <v>292.13</v>
      </c>
      <c r="HP41" s="63">
        <v>291.23</v>
      </c>
      <c r="HQ41" s="63">
        <v>290.32</v>
      </c>
      <c r="HR41" s="63">
        <v>289.43</v>
      </c>
      <c r="HS41" s="63">
        <v>288.54000000000002</v>
      </c>
      <c r="HT41" s="63">
        <v>287.64999999999998</v>
      </c>
      <c r="HU41" s="63">
        <v>286.75</v>
      </c>
      <c r="HV41" s="63">
        <v>285.85000000000002</v>
      </c>
      <c r="HW41" s="63">
        <v>284.97000000000003</v>
      </c>
      <c r="HX41" s="63">
        <v>284.07</v>
      </c>
      <c r="HY41" s="63">
        <v>283.19</v>
      </c>
      <c r="HZ41" s="63">
        <v>282.31</v>
      </c>
      <c r="IA41" s="63">
        <v>281.42</v>
      </c>
      <c r="IB41" s="63">
        <v>280.52999999999997</v>
      </c>
      <c r="IC41" s="63">
        <v>279.64999999999998</v>
      </c>
      <c r="ID41" s="63">
        <v>278.76</v>
      </c>
      <c r="IE41" s="63">
        <v>277.88</v>
      </c>
      <c r="IF41" s="63">
        <v>277</v>
      </c>
      <c r="IG41" s="63">
        <v>276.12</v>
      </c>
      <c r="IH41" s="63">
        <v>275.24</v>
      </c>
      <c r="II41" s="63">
        <v>274.35000000000002</v>
      </c>
      <c r="IJ41" s="63">
        <v>273.49</v>
      </c>
      <c r="IK41" s="63">
        <v>272.60000000000002</v>
      </c>
      <c r="IL41" s="63">
        <v>271.74</v>
      </c>
      <c r="IM41" s="63">
        <v>270.87</v>
      </c>
      <c r="IN41" s="63">
        <v>269.99</v>
      </c>
      <c r="IO41" s="63">
        <v>269.12</v>
      </c>
      <c r="IP41" s="63">
        <v>268.25</v>
      </c>
      <c r="IQ41" s="63">
        <v>267.38</v>
      </c>
      <c r="IR41" s="63">
        <v>266.51</v>
      </c>
      <c r="IS41" s="63">
        <v>265.64999999999998</v>
      </c>
      <c r="IT41" s="63">
        <v>264.79000000000002</v>
      </c>
      <c r="IU41" s="63">
        <v>263.92</v>
      </c>
      <c r="IV41" s="63">
        <v>263.06</v>
      </c>
      <c r="IW41" s="63">
        <v>262.2</v>
      </c>
      <c r="IX41" s="63">
        <v>261.33999999999997</v>
      </c>
      <c r="IY41" s="63">
        <v>260.48</v>
      </c>
      <c r="IZ41" s="63">
        <v>259.63</v>
      </c>
      <c r="JA41" s="63">
        <v>258.76</v>
      </c>
      <c r="JB41" s="63">
        <v>257.92</v>
      </c>
      <c r="JC41" s="63">
        <v>257.06</v>
      </c>
      <c r="JD41" s="63">
        <v>256.20999999999998</v>
      </c>
      <c r="JE41" s="63">
        <v>255.36</v>
      </c>
      <c r="JF41" s="63">
        <v>254.51</v>
      </c>
      <c r="JG41" s="63">
        <v>253.66</v>
      </c>
      <c r="JH41" s="63">
        <v>252.81</v>
      </c>
      <c r="JI41" s="63">
        <v>251.97</v>
      </c>
      <c r="JJ41" s="63">
        <v>251.12</v>
      </c>
      <c r="JK41" s="63">
        <v>250.28</v>
      </c>
      <c r="JL41" s="63">
        <v>249.43</v>
      </c>
      <c r="JM41" s="63">
        <v>248.59</v>
      </c>
      <c r="JN41" s="63">
        <v>247.75</v>
      </c>
      <c r="JO41" s="63">
        <v>246.91</v>
      </c>
      <c r="JP41" s="63">
        <v>246.07</v>
      </c>
      <c r="JQ41" s="63">
        <v>245.23</v>
      </c>
      <c r="JR41" s="63">
        <v>244.39</v>
      </c>
      <c r="JS41" s="63">
        <v>243.55</v>
      </c>
      <c r="JT41" s="63">
        <v>242.72</v>
      </c>
      <c r="JU41" s="63">
        <v>241.89</v>
      </c>
      <c r="JV41" s="63">
        <v>241.05</v>
      </c>
      <c r="JW41" s="63">
        <v>240.22</v>
      </c>
      <c r="JX41" s="63">
        <v>239.39</v>
      </c>
      <c r="JY41" s="63">
        <v>238.56</v>
      </c>
      <c r="JZ41" s="63">
        <v>237.73</v>
      </c>
      <c r="KA41" s="63">
        <v>236.9</v>
      </c>
      <c r="KB41" s="63">
        <v>236.08</v>
      </c>
      <c r="KC41" s="63">
        <v>235.25</v>
      </c>
      <c r="KD41" s="63">
        <v>234.42</v>
      </c>
      <c r="KE41" s="63">
        <v>233.6</v>
      </c>
      <c r="KF41" s="63">
        <v>232.78</v>
      </c>
      <c r="KG41" s="63">
        <v>231.95</v>
      </c>
      <c r="KH41" s="63">
        <v>231.13</v>
      </c>
      <c r="KI41" s="63">
        <v>230.31</v>
      </c>
      <c r="KJ41" s="63">
        <v>229.5</v>
      </c>
      <c r="KK41" s="63">
        <v>228.68</v>
      </c>
      <c r="KL41" s="63">
        <v>227.86</v>
      </c>
      <c r="KM41" s="63">
        <v>227.05</v>
      </c>
      <c r="KN41" s="63">
        <v>226.23</v>
      </c>
      <c r="KO41" s="63">
        <v>225.42</v>
      </c>
      <c r="KP41" s="63">
        <v>224.61</v>
      </c>
      <c r="KQ41" s="63">
        <v>223.8</v>
      </c>
      <c r="KR41" s="63">
        <v>222.7300000000003</v>
      </c>
      <c r="KS41" s="63">
        <v>221.9800000000003</v>
      </c>
      <c r="KT41" s="63">
        <v>221.2300000000003</v>
      </c>
      <c r="KU41" s="63">
        <v>220.4800000000003</v>
      </c>
      <c r="KV41" s="63">
        <v>219.7300000000003</v>
      </c>
      <c r="KW41" s="63">
        <v>218.9800000000003</v>
      </c>
      <c r="KX41" s="63">
        <v>218.2300000000003</v>
      </c>
      <c r="KY41" s="63">
        <v>217.4800000000003</v>
      </c>
      <c r="KZ41" s="63">
        <v>216.7300000000003</v>
      </c>
      <c r="LA41" s="63">
        <v>215.9800000000003</v>
      </c>
      <c r="LB41" s="63">
        <v>215.2300000000003</v>
      </c>
      <c r="LC41" s="63">
        <v>214.4800000000003</v>
      </c>
      <c r="LD41" s="63">
        <v>213.7300000000003</v>
      </c>
      <c r="LE41" s="63">
        <v>212.9800000000003</v>
      </c>
      <c r="LF41" s="63">
        <v>212.2300000000003</v>
      </c>
      <c r="LG41" s="63">
        <v>211.4800000000003</v>
      </c>
      <c r="LH41" s="63">
        <v>210.7300000000003</v>
      </c>
      <c r="LI41" s="63">
        <v>209.9800000000003</v>
      </c>
      <c r="LJ41" s="63">
        <v>209.2300000000003</v>
      </c>
      <c r="LK41" s="63">
        <v>208.4800000000003</v>
      </c>
      <c r="LL41" s="63">
        <v>207.7300000000003</v>
      </c>
      <c r="LM41" s="63">
        <v>206.9800000000003</v>
      </c>
      <c r="LN41" s="63">
        <v>206.2300000000003</v>
      </c>
      <c r="LO41" s="63">
        <v>205.4800000000003</v>
      </c>
      <c r="LP41" s="63">
        <v>204.7300000000003</v>
      </c>
      <c r="LQ41" s="63">
        <v>203.9800000000003</v>
      </c>
      <c r="LR41" s="63">
        <v>203.2300000000003</v>
      </c>
      <c r="LS41" s="63">
        <v>202.4800000000003</v>
      </c>
      <c r="LT41" s="63">
        <v>201.7300000000003</v>
      </c>
      <c r="LU41" s="63">
        <v>200.9800000000003</v>
      </c>
      <c r="LV41" s="63">
        <v>200.2300000000003</v>
      </c>
      <c r="LW41" s="63">
        <v>199.4800000000003</v>
      </c>
      <c r="LX41" s="63">
        <v>198.7300000000003</v>
      </c>
      <c r="LY41" s="63">
        <v>197.9800000000003</v>
      </c>
      <c r="LZ41" s="63">
        <v>197.2300000000003</v>
      </c>
      <c r="MA41" s="63">
        <v>196.4800000000003</v>
      </c>
      <c r="MB41" s="63">
        <v>195.7300000000003</v>
      </c>
      <c r="MC41" s="63">
        <v>194.9800000000003</v>
      </c>
      <c r="MD41" s="63">
        <v>194.2300000000003</v>
      </c>
      <c r="ME41" s="63">
        <v>193.4800000000003</v>
      </c>
      <c r="MF41" s="63">
        <v>192.7300000000003</v>
      </c>
      <c r="MG41" s="63">
        <v>191.9800000000003</v>
      </c>
      <c r="MH41" s="63">
        <v>191.2300000000003</v>
      </c>
      <c r="MI41" s="63">
        <v>190.4800000000003</v>
      </c>
      <c r="MJ41" s="63">
        <v>189.7300000000003</v>
      </c>
      <c r="MK41" s="63">
        <v>188.9800000000003</v>
      </c>
      <c r="ML41" s="63">
        <v>188.2300000000003</v>
      </c>
      <c r="MM41" s="63">
        <v>187.4800000000003</v>
      </c>
      <c r="MN41" s="63">
        <v>186.7300000000003</v>
      </c>
      <c r="MO41" s="63">
        <v>185.9800000000003</v>
      </c>
      <c r="MP41" s="63">
        <v>185.2300000000003</v>
      </c>
      <c r="MQ41" s="63">
        <v>184.4800000000003</v>
      </c>
      <c r="MR41" s="63">
        <v>183.7300000000003</v>
      </c>
      <c r="MS41" s="63">
        <v>182.9800000000003</v>
      </c>
      <c r="MT41" s="63">
        <v>182.2300000000003</v>
      </c>
      <c r="MU41" s="63">
        <v>181.4800000000003</v>
      </c>
      <c r="MV41" s="63">
        <v>180.7300000000003</v>
      </c>
      <c r="MW41" s="63">
        <v>179.9800000000003</v>
      </c>
      <c r="MX41" s="63">
        <v>179.2300000000003</v>
      </c>
      <c r="MY41" s="63">
        <v>178.4800000000003</v>
      </c>
    </row>
    <row r="42" spans="1:363" ht="15.75" x14ac:dyDescent="0.25">
      <c r="A42" s="60" t="s">
        <v>7</v>
      </c>
      <c r="B42" s="65">
        <v>2052</v>
      </c>
      <c r="C42" s="63">
        <v>509.28</v>
      </c>
      <c r="D42" s="63">
        <v>508.25</v>
      </c>
      <c r="E42" s="63">
        <v>507.23</v>
      </c>
      <c r="F42" s="63">
        <v>506.2</v>
      </c>
      <c r="G42" s="63">
        <v>505.18</v>
      </c>
      <c r="H42" s="63">
        <v>504.15</v>
      </c>
      <c r="I42" s="63">
        <v>503.13</v>
      </c>
      <c r="J42" s="63">
        <v>502.1</v>
      </c>
      <c r="K42" s="63">
        <v>501.08</v>
      </c>
      <c r="L42" s="63">
        <v>500.05</v>
      </c>
      <c r="M42" s="63">
        <v>499.03</v>
      </c>
      <c r="N42" s="63">
        <v>498</v>
      </c>
      <c r="O42" s="63">
        <v>496.98</v>
      </c>
      <c r="P42" s="63">
        <v>495.95</v>
      </c>
      <c r="Q42" s="63">
        <v>494.93</v>
      </c>
      <c r="R42" s="63">
        <v>493.9</v>
      </c>
      <c r="S42" s="63">
        <v>492.88</v>
      </c>
      <c r="T42" s="63">
        <v>491.85</v>
      </c>
      <c r="U42" s="63">
        <v>490.83</v>
      </c>
      <c r="V42" s="63">
        <v>489.81</v>
      </c>
      <c r="W42" s="63">
        <v>488.78</v>
      </c>
      <c r="X42" s="63">
        <v>487.76</v>
      </c>
      <c r="Y42" s="63">
        <v>486.73</v>
      </c>
      <c r="Z42" s="63">
        <v>485.71</v>
      </c>
      <c r="AA42" s="63">
        <v>484.68</v>
      </c>
      <c r="AB42" s="63">
        <v>483.66</v>
      </c>
      <c r="AC42" s="63">
        <v>482.63</v>
      </c>
      <c r="AD42" s="63">
        <v>481.61</v>
      </c>
      <c r="AE42" s="63">
        <v>480.58</v>
      </c>
      <c r="AF42" s="63">
        <v>479.56</v>
      </c>
      <c r="AG42" s="63">
        <v>478.54</v>
      </c>
      <c r="AH42" s="63">
        <v>477.51</v>
      </c>
      <c r="AI42" s="63">
        <v>476.49</v>
      </c>
      <c r="AJ42" s="63">
        <v>475.46</v>
      </c>
      <c r="AK42" s="63">
        <v>474.44</v>
      </c>
      <c r="AL42" s="63">
        <v>473.41</v>
      </c>
      <c r="AM42" s="63">
        <v>472.39</v>
      </c>
      <c r="AN42" s="63">
        <v>471.37</v>
      </c>
      <c r="AO42" s="63">
        <v>470.34</v>
      </c>
      <c r="AP42" s="63">
        <v>469.32</v>
      </c>
      <c r="AQ42" s="63">
        <v>468.3</v>
      </c>
      <c r="AR42" s="63">
        <v>467.27</v>
      </c>
      <c r="AS42" s="63">
        <v>466.25</v>
      </c>
      <c r="AT42" s="63">
        <v>465.23</v>
      </c>
      <c r="AU42" s="63">
        <v>464.2</v>
      </c>
      <c r="AV42" s="63">
        <v>463.18</v>
      </c>
      <c r="AW42" s="63">
        <v>462.16</v>
      </c>
      <c r="AX42" s="63">
        <v>461.14</v>
      </c>
      <c r="AY42" s="63">
        <v>460.11</v>
      </c>
      <c r="AZ42" s="63">
        <v>459.09</v>
      </c>
      <c r="BA42" s="63">
        <v>458.07</v>
      </c>
      <c r="BB42" s="63">
        <v>457.05</v>
      </c>
      <c r="BC42" s="63">
        <v>456.02</v>
      </c>
      <c r="BD42" s="63">
        <v>455</v>
      </c>
      <c r="BE42" s="63">
        <v>453.98</v>
      </c>
      <c r="BF42" s="63">
        <v>452.96</v>
      </c>
      <c r="BG42" s="63">
        <v>451.94</v>
      </c>
      <c r="BH42" s="63">
        <v>450.92</v>
      </c>
      <c r="BI42" s="63">
        <v>449.9</v>
      </c>
      <c r="BJ42" s="63">
        <v>448.87</v>
      </c>
      <c r="BK42" s="63">
        <v>447.85</v>
      </c>
      <c r="BL42" s="63">
        <v>446.83</v>
      </c>
      <c r="BM42" s="63">
        <v>445.81</v>
      </c>
      <c r="BN42" s="63">
        <v>444.79</v>
      </c>
      <c r="BO42" s="63">
        <v>443.78</v>
      </c>
      <c r="BP42" s="63">
        <v>442.76</v>
      </c>
      <c r="BQ42" s="63">
        <v>441.74</v>
      </c>
      <c r="BR42" s="63">
        <v>440.72</v>
      </c>
      <c r="BS42" s="63">
        <v>439.7</v>
      </c>
      <c r="BT42" s="63">
        <v>438.68</v>
      </c>
      <c r="BU42" s="63">
        <v>437.66</v>
      </c>
      <c r="BV42" s="63">
        <v>436.64</v>
      </c>
      <c r="BW42" s="63">
        <v>435.62</v>
      </c>
      <c r="BX42" s="63">
        <v>434.61</v>
      </c>
      <c r="BY42" s="63">
        <v>433.59</v>
      </c>
      <c r="BZ42" s="63">
        <v>432.58</v>
      </c>
      <c r="CA42" s="63">
        <v>431.56</v>
      </c>
      <c r="CB42" s="63">
        <v>430.55</v>
      </c>
      <c r="CC42" s="63">
        <v>429.53</v>
      </c>
      <c r="CD42" s="63">
        <v>428.52</v>
      </c>
      <c r="CE42" s="63">
        <v>427.5</v>
      </c>
      <c r="CF42" s="63">
        <v>426.49</v>
      </c>
      <c r="CG42" s="63">
        <v>425.47</v>
      </c>
      <c r="CH42" s="63">
        <v>424.46</v>
      </c>
      <c r="CI42" s="63">
        <v>423.44</v>
      </c>
      <c r="CJ42" s="63">
        <v>422.43</v>
      </c>
      <c r="CK42" s="63">
        <v>421.42</v>
      </c>
      <c r="CL42" s="63">
        <v>420.41</v>
      </c>
      <c r="CM42" s="63">
        <v>419.4</v>
      </c>
      <c r="CN42" s="63">
        <v>418.39</v>
      </c>
      <c r="CO42" s="63">
        <v>417.38</v>
      </c>
      <c r="CP42" s="63">
        <v>416.37</v>
      </c>
      <c r="CQ42" s="63">
        <v>415.36</v>
      </c>
      <c r="CR42" s="63">
        <v>414.35</v>
      </c>
      <c r="CS42" s="63">
        <v>413.34</v>
      </c>
      <c r="CT42" s="63">
        <v>412.33</v>
      </c>
      <c r="CU42" s="63">
        <v>411.32</v>
      </c>
      <c r="CV42" s="63">
        <v>410.32</v>
      </c>
      <c r="CW42" s="63">
        <v>409.32</v>
      </c>
      <c r="CX42" s="63">
        <v>408.31</v>
      </c>
      <c r="CY42" s="63">
        <v>407.31</v>
      </c>
      <c r="CZ42" s="63">
        <v>406.3</v>
      </c>
      <c r="DA42" s="63">
        <v>405.3</v>
      </c>
      <c r="DB42" s="63">
        <v>404.3</v>
      </c>
      <c r="DC42" s="63">
        <v>403.29</v>
      </c>
      <c r="DD42" s="63">
        <v>402.29</v>
      </c>
      <c r="DE42" s="63">
        <v>401.29</v>
      </c>
      <c r="DF42" s="63">
        <v>400.29</v>
      </c>
      <c r="DG42" s="63">
        <v>399.28</v>
      </c>
      <c r="DH42" s="63">
        <v>398.29</v>
      </c>
      <c r="DI42" s="63">
        <v>397.29</v>
      </c>
      <c r="DJ42" s="63">
        <v>396.29</v>
      </c>
      <c r="DK42" s="63">
        <v>395.3</v>
      </c>
      <c r="DL42" s="63">
        <v>394.3</v>
      </c>
      <c r="DM42" s="63">
        <v>393.3</v>
      </c>
      <c r="DN42" s="63">
        <v>392.31</v>
      </c>
      <c r="DO42" s="63">
        <v>391.31</v>
      </c>
      <c r="DP42" s="63">
        <v>390.32</v>
      </c>
      <c r="DQ42" s="63">
        <v>389.32</v>
      </c>
      <c r="DR42" s="63">
        <v>388.33</v>
      </c>
      <c r="DS42" s="63">
        <v>387.33</v>
      </c>
      <c r="DT42" s="63">
        <v>386.35</v>
      </c>
      <c r="DU42" s="63">
        <v>385.36</v>
      </c>
      <c r="DV42" s="63">
        <v>384.37</v>
      </c>
      <c r="DW42" s="63">
        <v>383.38</v>
      </c>
      <c r="DX42" s="63">
        <v>382.4</v>
      </c>
      <c r="DY42" s="63">
        <v>381.41</v>
      </c>
      <c r="DZ42" s="63">
        <v>380.43</v>
      </c>
      <c r="EA42" s="63">
        <v>379.44</v>
      </c>
      <c r="EB42" s="63">
        <v>378.46</v>
      </c>
      <c r="EC42" s="63">
        <v>377.47</v>
      </c>
      <c r="ED42" s="63">
        <v>376.49</v>
      </c>
      <c r="EE42" s="63">
        <v>375.51</v>
      </c>
      <c r="EF42" s="63">
        <v>374.53</v>
      </c>
      <c r="EG42" s="63">
        <v>373.55</v>
      </c>
      <c r="EH42" s="63">
        <v>372.58</v>
      </c>
      <c r="EI42" s="63">
        <v>371.61</v>
      </c>
      <c r="EJ42" s="63">
        <v>370.63</v>
      </c>
      <c r="EK42" s="63">
        <v>369.66</v>
      </c>
      <c r="EL42" s="63">
        <v>368.69</v>
      </c>
      <c r="EM42" s="63">
        <v>367.72</v>
      </c>
      <c r="EN42" s="63">
        <v>366.74</v>
      </c>
      <c r="EO42" s="63">
        <v>365.77</v>
      </c>
      <c r="EP42" s="63">
        <v>364.8</v>
      </c>
      <c r="EQ42" s="63">
        <v>363.83</v>
      </c>
      <c r="ER42" s="63">
        <v>362.87</v>
      </c>
      <c r="ES42" s="63">
        <v>361.9</v>
      </c>
      <c r="ET42" s="63">
        <v>360.94</v>
      </c>
      <c r="EU42" s="63">
        <v>359.98</v>
      </c>
      <c r="EV42" s="63">
        <v>359.01</v>
      </c>
      <c r="EW42" s="63">
        <v>358.05</v>
      </c>
      <c r="EX42" s="63">
        <v>357.09</v>
      </c>
      <c r="EY42" s="63">
        <v>356.13</v>
      </c>
      <c r="EZ42" s="63">
        <v>355.17</v>
      </c>
      <c r="FA42" s="63">
        <v>354.21</v>
      </c>
      <c r="FB42" s="63">
        <v>353.25</v>
      </c>
      <c r="FC42" s="63">
        <v>352.29</v>
      </c>
      <c r="FD42" s="63">
        <v>351.33</v>
      </c>
      <c r="FE42" s="63">
        <v>350.37</v>
      </c>
      <c r="FF42" s="63">
        <v>349.42</v>
      </c>
      <c r="FG42" s="63">
        <v>348.46</v>
      </c>
      <c r="FH42" s="63">
        <v>347.5</v>
      </c>
      <c r="FI42" s="63">
        <v>346.55</v>
      </c>
      <c r="FJ42" s="63">
        <v>345.59</v>
      </c>
      <c r="FK42" s="63">
        <v>344.64</v>
      </c>
      <c r="FL42" s="63">
        <v>343.69</v>
      </c>
      <c r="FM42" s="63">
        <v>342.74</v>
      </c>
      <c r="FN42" s="63">
        <v>341.78</v>
      </c>
      <c r="FO42" s="63">
        <v>340.83</v>
      </c>
      <c r="FP42" s="63">
        <v>339.88</v>
      </c>
      <c r="FQ42" s="63">
        <v>338.93</v>
      </c>
      <c r="FR42" s="63">
        <v>337.99</v>
      </c>
      <c r="FS42" s="63">
        <v>337.04</v>
      </c>
      <c r="FT42" s="63">
        <v>336.09</v>
      </c>
      <c r="FU42" s="63">
        <v>335.14</v>
      </c>
      <c r="FV42" s="63">
        <v>334.2</v>
      </c>
      <c r="FW42" s="63">
        <v>333.25</v>
      </c>
      <c r="FX42" s="63">
        <v>332.31</v>
      </c>
      <c r="FY42" s="63">
        <v>331.37</v>
      </c>
      <c r="FZ42" s="63">
        <v>330.42</v>
      </c>
      <c r="GA42" s="63">
        <v>329.48</v>
      </c>
      <c r="GB42" s="63">
        <v>328.54</v>
      </c>
      <c r="GC42" s="63">
        <v>327.60000000000002</v>
      </c>
      <c r="GD42" s="63">
        <v>326.66000000000003</v>
      </c>
      <c r="GE42" s="63">
        <v>325.72000000000003</v>
      </c>
      <c r="GF42" s="63">
        <v>324.79000000000002</v>
      </c>
      <c r="GG42" s="63">
        <v>323.85000000000002</v>
      </c>
      <c r="GH42" s="63">
        <v>322.91000000000003</v>
      </c>
      <c r="GI42" s="63">
        <v>321.98</v>
      </c>
      <c r="GJ42" s="63">
        <v>321.04000000000002</v>
      </c>
      <c r="GK42" s="63">
        <v>320.10000000000002</v>
      </c>
      <c r="GL42" s="63">
        <v>319.18</v>
      </c>
      <c r="GM42" s="63">
        <v>318.25</v>
      </c>
      <c r="GN42" s="63">
        <v>317.32</v>
      </c>
      <c r="GO42" s="63">
        <v>316.39</v>
      </c>
      <c r="GP42" s="63">
        <v>315.45999999999998</v>
      </c>
      <c r="GQ42" s="63">
        <v>314.54000000000002</v>
      </c>
      <c r="GR42" s="63">
        <v>313.60000000000002</v>
      </c>
      <c r="GS42" s="63">
        <v>312.69</v>
      </c>
      <c r="GT42" s="63">
        <v>311.76</v>
      </c>
      <c r="GU42" s="63">
        <v>310.83999999999997</v>
      </c>
      <c r="GV42" s="63">
        <v>309.92</v>
      </c>
      <c r="GW42" s="63">
        <v>309</v>
      </c>
      <c r="GX42" s="63">
        <v>308.07</v>
      </c>
      <c r="GY42" s="63">
        <v>307.16000000000003</v>
      </c>
      <c r="GZ42" s="63">
        <v>306.24</v>
      </c>
      <c r="HA42" s="63">
        <v>305.32</v>
      </c>
      <c r="HB42" s="63">
        <v>304.41000000000003</v>
      </c>
      <c r="HC42" s="63">
        <v>303.5</v>
      </c>
      <c r="HD42" s="63">
        <v>302.57</v>
      </c>
      <c r="HE42" s="63">
        <v>301.67</v>
      </c>
      <c r="HF42" s="63">
        <v>300.76</v>
      </c>
      <c r="HG42" s="63">
        <v>299.85000000000002</v>
      </c>
      <c r="HH42" s="63">
        <v>298.94</v>
      </c>
      <c r="HI42" s="63">
        <v>298.02999999999997</v>
      </c>
      <c r="HJ42" s="63">
        <v>297.13</v>
      </c>
      <c r="HK42" s="63">
        <v>296.22000000000003</v>
      </c>
      <c r="HL42" s="63">
        <v>295.32</v>
      </c>
      <c r="HM42" s="63">
        <v>294.42</v>
      </c>
      <c r="HN42" s="63">
        <v>293.51</v>
      </c>
      <c r="HO42" s="63">
        <v>292.62</v>
      </c>
      <c r="HP42" s="63">
        <v>291.72000000000003</v>
      </c>
      <c r="HQ42" s="63">
        <v>290.82</v>
      </c>
      <c r="HR42" s="63">
        <v>289.92</v>
      </c>
      <c r="HS42" s="63">
        <v>289.02999999999997</v>
      </c>
      <c r="HT42" s="63">
        <v>288.13</v>
      </c>
      <c r="HU42" s="63">
        <v>287.24</v>
      </c>
      <c r="HV42" s="63">
        <v>286.35000000000002</v>
      </c>
      <c r="HW42" s="63">
        <v>285.45999999999998</v>
      </c>
      <c r="HX42" s="63">
        <v>284.57</v>
      </c>
      <c r="HY42" s="63">
        <v>283.68</v>
      </c>
      <c r="HZ42" s="63">
        <v>282.79000000000002</v>
      </c>
      <c r="IA42" s="63">
        <v>281.89999999999998</v>
      </c>
      <c r="IB42" s="63">
        <v>281.01</v>
      </c>
      <c r="IC42" s="63">
        <v>280.13</v>
      </c>
      <c r="ID42" s="63">
        <v>279.25</v>
      </c>
      <c r="IE42" s="63">
        <v>278.37</v>
      </c>
      <c r="IF42" s="63">
        <v>277.49</v>
      </c>
      <c r="IG42" s="63">
        <v>276.60000000000002</v>
      </c>
      <c r="IH42" s="63">
        <v>275.72000000000003</v>
      </c>
      <c r="II42" s="63">
        <v>274.85000000000002</v>
      </c>
      <c r="IJ42" s="63">
        <v>273.97000000000003</v>
      </c>
      <c r="IK42" s="63">
        <v>273.08999999999997</v>
      </c>
      <c r="IL42" s="63">
        <v>272.22000000000003</v>
      </c>
      <c r="IM42" s="63">
        <v>271.35000000000002</v>
      </c>
      <c r="IN42" s="63">
        <v>270.47000000000003</v>
      </c>
      <c r="IO42" s="63">
        <v>269.60000000000002</v>
      </c>
      <c r="IP42" s="63">
        <v>268.73</v>
      </c>
      <c r="IQ42" s="63">
        <v>267.85000000000002</v>
      </c>
      <c r="IR42" s="63">
        <v>266.99</v>
      </c>
      <c r="IS42" s="63">
        <v>266.13</v>
      </c>
      <c r="IT42" s="63">
        <v>265.26</v>
      </c>
      <c r="IU42" s="63">
        <v>264.39999999999998</v>
      </c>
      <c r="IV42" s="63">
        <v>263.54000000000002</v>
      </c>
      <c r="IW42" s="63">
        <v>262.68</v>
      </c>
      <c r="IX42" s="63">
        <v>261.82</v>
      </c>
      <c r="IY42" s="63">
        <v>260.95999999999998</v>
      </c>
      <c r="IZ42" s="63">
        <v>260.10000000000002</v>
      </c>
      <c r="JA42" s="63">
        <v>259.24</v>
      </c>
      <c r="JB42" s="63">
        <v>258.39</v>
      </c>
      <c r="JC42" s="63">
        <v>257.54000000000002</v>
      </c>
      <c r="JD42" s="63">
        <v>256.68</v>
      </c>
      <c r="JE42" s="63">
        <v>255.83</v>
      </c>
      <c r="JF42" s="63">
        <v>254.98</v>
      </c>
      <c r="JG42" s="63">
        <v>254.13</v>
      </c>
      <c r="JH42" s="63">
        <v>253.28</v>
      </c>
      <c r="JI42" s="63">
        <v>252.44</v>
      </c>
      <c r="JJ42" s="63">
        <v>251.59</v>
      </c>
      <c r="JK42" s="63">
        <v>250.74</v>
      </c>
      <c r="JL42" s="63">
        <v>249.9</v>
      </c>
      <c r="JM42" s="63">
        <v>249.06</v>
      </c>
      <c r="JN42" s="63">
        <v>248.21</v>
      </c>
      <c r="JO42" s="63">
        <v>247.37</v>
      </c>
      <c r="JP42" s="63">
        <v>246.53</v>
      </c>
      <c r="JQ42" s="63">
        <v>245.69</v>
      </c>
      <c r="JR42" s="63">
        <v>244.85</v>
      </c>
      <c r="JS42" s="63">
        <v>244.02</v>
      </c>
      <c r="JT42" s="63">
        <v>243.18</v>
      </c>
      <c r="JU42" s="63">
        <v>242.35</v>
      </c>
      <c r="JV42" s="63">
        <v>241.51</v>
      </c>
      <c r="JW42" s="63">
        <v>240.68</v>
      </c>
      <c r="JX42" s="63">
        <v>239.85</v>
      </c>
      <c r="JY42" s="63">
        <v>239.02</v>
      </c>
      <c r="JZ42" s="63">
        <v>238.19</v>
      </c>
      <c r="KA42" s="63">
        <v>237.36</v>
      </c>
      <c r="KB42" s="63">
        <v>236.53</v>
      </c>
      <c r="KC42" s="63">
        <v>235.71</v>
      </c>
      <c r="KD42" s="63">
        <v>234.88</v>
      </c>
      <c r="KE42" s="63">
        <v>234.06</v>
      </c>
      <c r="KF42" s="63">
        <v>233.23</v>
      </c>
      <c r="KG42" s="63">
        <v>232.41</v>
      </c>
      <c r="KH42" s="63">
        <v>231.59</v>
      </c>
      <c r="KI42" s="63">
        <v>230.77</v>
      </c>
      <c r="KJ42" s="63">
        <v>229.95</v>
      </c>
      <c r="KK42" s="63">
        <v>229.13</v>
      </c>
      <c r="KL42" s="63">
        <v>228.31</v>
      </c>
      <c r="KM42" s="63">
        <v>227.5</v>
      </c>
      <c r="KN42" s="63">
        <v>226.68</v>
      </c>
      <c r="KO42" s="63">
        <v>225.87</v>
      </c>
      <c r="KP42" s="63">
        <v>225.06</v>
      </c>
      <c r="KQ42" s="63">
        <v>224.25</v>
      </c>
      <c r="KR42" s="63">
        <v>223.19000000000031</v>
      </c>
      <c r="KS42" s="63">
        <v>222.44000000000031</v>
      </c>
      <c r="KT42" s="63">
        <v>221.69000000000031</v>
      </c>
      <c r="KU42" s="63">
        <v>220.94000000000031</v>
      </c>
      <c r="KV42" s="63">
        <v>220.19000000000031</v>
      </c>
      <c r="KW42" s="63">
        <v>219.44000000000031</v>
      </c>
      <c r="KX42" s="63">
        <v>218.69000000000031</v>
      </c>
      <c r="KY42" s="63">
        <v>217.94000000000031</v>
      </c>
      <c r="KZ42" s="63">
        <v>217.19000000000031</v>
      </c>
      <c r="LA42" s="63">
        <v>216.44000000000031</v>
      </c>
      <c r="LB42" s="63">
        <v>215.69000000000031</v>
      </c>
      <c r="LC42" s="63">
        <v>214.94000000000031</v>
      </c>
      <c r="LD42" s="63">
        <v>214.19000000000031</v>
      </c>
      <c r="LE42" s="63">
        <v>213.44000000000031</v>
      </c>
      <c r="LF42" s="63">
        <v>212.69000000000031</v>
      </c>
      <c r="LG42" s="63">
        <v>211.94000000000031</v>
      </c>
      <c r="LH42" s="63">
        <v>211.19000000000031</v>
      </c>
      <c r="LI42" s="63">
        <v>210.44000000000031</v>
      </c>
      <c r="LJ42" s="63">
        <v>209.69000000000031</v>
      </c>
      <c r="LK42" s="63">
        <v>208.94000000000031</v>
      </c>
      <c r="LL42" s="63">
        <v>208.19000000000031</v>
      </c>
      <c r="LM42" s="63">
        <v>207.44000000000031</v>
      </c>
      <c r="LN42" s="63">
        <v>206.69000000000031</v>
      </c>
      <c r="LO42" s="63">
        <v>205.94000000000031</v>
      </c>
      <c r="LP42" s="63">
        <v>205.19000000000031</v>
      </c>
      <c r="LQ42" s="63">
        <v>204.44000000000031</v>
      </c>
      <c r="LR42" s="63">
        <v>203.69000000000031</v>
      </c>
      <c r="LS42" s="63">
        <v>202.94000000000031</v>
      </c>
      <c r="LT42" s="63">
        <v>202.19000000000031</v>
      </c>
      <c r="LU42" s="63">
        <v>201.44000000000031</v>
      </c>
      <c r="LV42" s="63">
        <v>200.69000000000031</v>
      </c>
      <c r="LW42" s="63">
        <v>199.94000000000031</v>
      </c>
      <c r="LX42" s="63">
        <v>199.19000000000031</v>
      </c>
      <c r="LY42" s="63">
        <v>198.44000000000031</v>
      </c>
      <c r="LZ42" s="63">
        <v>197.69000000000031</v>
      </c>
      <c r="MA42" s="63">
        <v>196.94000000000031</v>
      </c>
      <c r="MB42" s="63">
        <v>196.19000000000031</v>
      </c>
      <c r="MC42" s="63">
        <v>195.44000000000031</v>
      </c>
      <c r="MD42" s="63">
        <v>194.69000000000031</v>
      </c>
      <c r="ME42" s="63">
        <v>193.94000000000031</v>
      </c>
      <c r="MF42" s="63">
        <v>193.19000000000031</v>
      </c>
      <c r="MG42" s="63">
        <v>192.44000000000031</v>
      </c>
      <c r="MH42" s="63">
        <v>191.69000000000031</v>
      </c>
      <c r="MI42" s="63">
        <v>190.94000000000031</v>
      </c>
      <c r="MJ42" s="63">
        <v>190.19000000000031</v>
      </c>
      <c r="MK42" s="63">
        <v>189.44000000000031</v>
      </c>
      <c r="ML42" s="63">
        <v>188.69000000000031</v>
      </c>
      <c r="MM42" s="63">
        <v>187.94000000000031</v>
      </c>
      <c r="MN42" s="63">
        <v>187.19000000000031</v>
      </c>
      <c r="MO42" s="63">
        <v>186.44000000000031</v>
      </c>
      <c r="MP42" s="63">
        <v>185.69000000000031</v>
      </c>
      <c r="MQ42" s="63">
        <v>184.94000000000031</v>
      </c>
      <c r="MR42" s="63">
        <v>184.19000000000031</v>
      </c>
      <c r="MS42" s="63">
        <v>183.44000000000031</v>
      </c>
      <c r="MT42" s="63">
        <v>182.69000000000031</v>
      </c>
      <c r="MU42" s="63">
        <v>181.94000000000031</v>
      </c>
      <c r="MV42" s="63">
        <v>181.19000000000031</v>
      </c>
      <c r="MW42" s="63">
        <v>180.44000000000031</v>
      </c>
      <c r="MX42" s="63">
        <v>179.69000000000031</v>
      </c>
      <c r="MY42" s="63">
        <v>178.94000000000031</v>
      </c>
    </row>
    <row r="43" spans="1:363" ht="15.75" x14ac:dyDescent="0.25">
      <c r="A43" s="60" t="s">
        <v>7</v>
      </c>
      <c r="B43" s="65">
        <v>2053</v>
      </c>
      <c r="C43" s="63">
        <v>509.83</v>
      </c>
      <c r="D43" s="63">
        <v>508.8</v>
      </c>
      <c r="E43" s="63">
        <v>507.78</v>
      </c>
      <c r="F43" s="63">
        <v>506.75</v>
      </c>
      <c r="G43" s="63">
        <v>505.72</v>
      </c>
      <c r="H43" s="63">
        <v>504.7</v>
      </c>
      <c r="I43" s="63">
        <v>503.67</v>
      </c>
      <c r="J43" s="63">
        <v>502.65</v>
      </c>
      <c r="K43" s="63">
        <v>501.62</v>
      </c>
      <c r="L43" s="63">
        <v>500.6</v>
      </c>
      <c r="M43" s="63">
        <v>499.57</v>
      </c>
      <c r="N43" s="63">
        <v>498.55</v>
      </c>
      <c r="O43" s="63">
        <v>497.52</v>
      </c>
      <c r="P43" s="63">
        <v>496.5</v>
      </c>
      <c r="Q43" s="63">
        <v>495.47</v>
      </c>
      <c r="R43" s="63">
        <v>494.45</v>
      </c>
      <c r="S43" s="63">
        <v>493.42</v>
      </c>
      <c r="T43" s="63">
        <v>492.4</v>
      </c>
      <c r="U43" s="63">
        <v>491.37</v>
      </c>
      <c r="V43" s="63">
        <v>490.35</v>
      </c>
      <c r="W43" s="63">
        <v>489.32</v>
      </c>
      <c r="X43" s="63">
        <v>488.3</v>
      </c>
      <c r="Y43" s="63">
        <v>487.27</v>
      </c>
      <c r="Z43" s="63">
        <v>486.25</v>
      </c>
      <c r="AA43" s="63">
        <v>485.23</v>
      </c>
      <c r="AB43" s="63">
        <v>484.2</v>
      </c>
      <c r="AC43" s="63">
        <v>483.18</v>
      </c>
      <c r="AD43" s="63">
        <v>482.15</v>
      </c>
      <c r="AE43" s="63">
        <v>481.13</v>
      </c>
      <c r="AF43" s="63">
        <v>480.1</v>
      </c>
      <c r="AG43" s="63">
        <v>479.08</v>
      </c>
      <c r="AH43" s="63">
        <v>478.05</v>
      </c>
      <c r="AI43" s="63">
        <v>477.03</v>
      </c>
      <c r="AJ43" s="63">
        <v>476</v>
      </c>
      <c r="AK43" s="63">
        <v>474.98</v>
      </c>
      <c r="AL43" s="63">
        <v>473.95</v>
      </c>
      <c r="AM43" s="63">
        <v>472.93</v>
      </c>
      <c r="AN43" s="63">
        <v>471.91</v>
      </c>
      <c r="AO43" s="63">
        <v>470.88</v>
      </c>
      <c r="AP43" s="63">
        <v>469.86</v>
      </c>
      <c r="AQ43" s="63">
        <v>468.84</v>
      </c>
      <c r="AR43" s="63">
        <v>467.81</v>
      </c>
      <c r="AS43" s="63">
        <v>466.79</v>
      </c>
      <c r="AT43" s="63">
        <v>465.77</v>
      </c>
      <c r="AU43" s="63">
        <v>464.74</v>
      </c>
      <c r="AV43" s="63">
        <v>463.72</v>
      </c>
      <c r="AW43" s="63">
        <v>462.7</v>
      </c>
      <c r="AX43" s="63">
        <v>461.67</v>
      </c>
      <c r="AY43" s="63">
        <v>460.65</v>
      </c>
      <c r="AZ43" s="63">
        <v>459.63</v>
      </c>
      <c r="BA43" s="63">
        <v>458.61</v>
      </c>
      <c r="BB43" s="63">
        <v>457.58</v>
      </c>
      <c r="BC43" s="63">
        <v>456.56</v>
      </c>
      <c r="BD43" s="63">
        <v>455.54</v>
      </c>
      <c r="BE43" s="63">
        <v>454.52</v>
      </c>
      <c r="BF43" s="63">
        <v>453.5</v>
      </c>
      <c r="BG43" s="63">
        <v>452.47</v>
      </c>
      <c r="BH43" s="63">
        <v>451.45</v>
      </c>
      <c r="BI43" s="63">
        <v>450.43</v>
      </c>
      <c r="BJ43" s="63">
        <v>449.41</v>
      </c>
      <c r="BK43" s="63">
        <v>448.39</v>
      </c>
      <c r="BL43" s="63">
        <v>447.37</v>
      </c>
      <c r="BM43" s="63">
        <v>446.35</v>
      </c>
      <c r="BN43" s="63">
        <v>445.33</v>
      </c>
      <c r="BO43" s="63">
        <v>444.31</v>
      </c>
      <c r="BP43" s="63">
        <v>443.29</v>
      </c>
      <c r="BQ43" s="63">
        <v>442.27</v>
      </c>
      <c r="BR43" s="63">
        <v>441.25</v>
      </c>
      <c r="BS43" s="63">
        <v>440.23</v>
      </c>
      <c r="BT43" s="63">
        <v>439.21</v>
      </c>
      <c r="BU43" s="63">
        <v>438.19</v>
      </c>
      <c r="BV43" s="63">
        <v>437.17</v>
      </c>
      <c r="BW43" s="63">
        <v>436.16</v>
      </c>
      <c r="BX43" s="63">
        <v>435.14</v>
      </c>
      <c r="BY43" s="63">
        <v>434.12</v>
      </c>
      <c r="BZ43" s="63">
        <v>433.11</v>
      </c>
      <c r="CA43" s="63">
        <v>432.09</v>
      </c>
      <c r="CB43" s="63">
        <v>431.08</v>
      </c>
      <c r="CC43" s="63">
        <v>430.06</v>
      </c>
      <c r="CD43" s="63">
        <v>429.05</v>
      </c>
      <c r="CE43" s="63">
        <v>428.03</v>
      </c>
      <c r="CF43" s="63">
        <v>427.01</v>
      </c>
      <c r="CG43" s="63">
        <v>426</v>
      </c>
      <c r="CH43" s="63">
        <v>424.98</v>
      </c>
      <c r="CI43" s="63">
        <v>423.97</v>
      </c>
      <c r="CJ43" s="63">
        <v>422.96</v>
      </c>
      <c r="CK43" s="63">
        <v>421.95</v>
      </c>
      <c r="CL43" s="63">
        <v>420.94</v>
      </c>
      <c r="CM43" s="63">
        <v>419.93</v>
      </c>
      <c r="CN43" s="63">
        <v>418.92</v>
      </c>
      <c r="CO43" s="63">
        <v>417.91</v>
      </c>
      <c r="CP43" s="63">
        <v>416.9</v>
      </c>
      <c r="CQ43" s="63">
        <v>415.89</v>
      </c>
      <c r="CR43" s="63">
        <v>414.88</v>
      </c>
      <c r="CS43" s="63">
        <v>413.87</v>
      </c>
      <c r="CT43" s="63">
        <v>412.86</v>
      </c>
      <c r="CU43" s="63">
        <v>411.85</v>
      </c>
      <c r="CV43" s="63">
        <v>410.84</v>
      </c>
      <c r="CW43" s="63">
        <v>409.84</v>
      </c>
      <c r="CX43" s="63">
        <v>408.83</v>
      </c>
      <c r="CY43" s="63">
        <v>407.83</v>
      </c>
      <c r="CZ43" s="63">
        <v>406.83</v>
      </c>
      <c r="DA43" s="63">
        <v>405.82</v>
      </c>
      <c r="DB43" s="63">
        <v>404.82</v>
      </c>
      <c r="DC43" s="63">
        <v>403.81</v>
      </c>
      <c r="DD43" s="63">
        <v>402.81</v>
      </c>
      <c r="DE43" s="63">
        <v>401.81</v>
      </c>
      <c r="DF43" s="63">
        <v>400.81</v>
      </c>
      <c r="DG43" s="63">
        <v>399.8</v>
      </c>
      <c r="DH43" s="63">
        <v>398.81</v>
      </c>
      <c r="DI43" s="63">
        <v>397.81</v>
      </c>
      <c r="DJ43" s="63">
        <v>396.81</v>
      </c>
      <c r="DK43" s="63">
        <v>395.81</v>
      </c>
      <c r="DL43" s="63">
        <v>394.82</v>
      </c>
      <c r="DM43" s="63">
        <v>393.82</v>
      </c>
      <c r="DN43" s="63">
        <v>392.83</v>
      </c>
      <c r="DO43" s="63">
        <v>391.83</v>
      </c>
      <c r="DP43" s="63">
        <v>390.83</v>
      </c>
      <c r="DQ43" s="63">
        <v>389.84</v>
      </c>
      <c r="DR43" s="63">
        <v>388.84</v>
      </c>
      <c r="DS43" s="63">
        <v>387.85</v>
      </c>
      <c r="DT43" s="63">
        <v>386.86</v>
      </c>
      <c r="DU43" s="63">
        <v>385.87</v>
      </c>
      <c r="DV43" s="63">
        <v>384.89</v>
      </c>
      <c r="DW43" s="63">
        <v>383.9</v>
      </c>
      <c r="DX43" s="63">
        <v>382.91</v>
      </c>
      <c r="DY43" s="63">
        <v>381.93</v>
      </c>
      <c r="DZ43" s="63">
        <v>380.94</v>
      </c>
      <c r="EA43" s="63">
        <v>379.95</v>
      </c>
      <c r="EB43" s="63">
        <v>378.97</v>
      </c>
      <c r="EC43" s="63">
        <v>377.98</v>
      </c>
      <c r="ED43" s="63">
        <v>377</v>
      </c>
      <c r="EE43" s="63">
        <v>376.02</v>
      </c>
      <c r="EF43" s="63">
        <v>375.04</v>
      </c>
      <c r="EG43" s="63">
        <v>374.07</v>
      </c>
      <c r="EH43" s="63">
        <v>373.09</v>
      </c>
      <c r="EI43" s="63">
        <v>372.12</v>
      </c>
      <c r="EJ43" s="63">
        <v>371.14</v>
      </c>
      <c r="EK43" s="63">
        <v>370.17</v>
      </c>
      <c r="EL43" s="63">
        <v>369.2</v>
      </c>
      <c r="EM43" s="63">
        <v>368.23</v>
      </c>
      <c r="EN43" s="63">
        <v>367.25</v>
      </c>
      <c r="EO43" s="63">
        <v>366.28</v>
      </c>
      <c r="EP43" s="63">
        <v>365.31</v>
      </c>
      <c r="EQ43" s="63">
        <v>364.34</v>
      </c>
      <c r="ER43" s="63">
        <v>363.38</v>
      </c>
      <c r="ES43" s="63">
        <v>362.41</v>
      </c>
      <c r="ET43" s="63">
        <v>361.45</v>
      </c>
      <c r="EU43" s="63">
        <v>360.48</v>
      </c>
      <c r="EV43" s="63">
        <v>359.52</v>
      </c>
      <c r="EW43" s="63">
        <v>358.56</v>
      </c>
      <c r="EX43" s="63">
        <v>357.6</v>
      </c>
      <c r="EY43" s="63">
        <v>356.63</v>
      </c>
      <c r="EZ43" s="63">
        <v>355.67</v>
      </c>
      <c r="FA43" s="63">
        <v>354.71</v>
      </c>
      <c r="FB43" s="63">
        <v>353.75</v>
      </c>
      <c r="FC43" s="63">
        <v>352.79</v>
      </c>
      <c r="FD43" s="63">
        <v>351.84</v>
      </c>
      <c r="FE43" s="63">
        <v>350.88</v>
      </c>
      <c r="FF43" s="63">
        <v>349.92</v>
      </c>
      <c r="FG43" s="63">
        <v>348.97</v>
      </c>
      <c r="FH43" s="63">
        <v>348.01</v>
      </c>
      <c r="FI43" s="63">
        <v>347.05</v>
      </c>
      <c r="FJ43" s="63">
        <v>346.1</v>
      </c>
      <c r="FK43" s="63">
        <v>345.15</v>
      </c>
      <c r="FL43" s="63">
        <v>344.19</v>
      </c>
      <c r="FM43" s="63">
        <v>343.24</v>
      </c>
      <c r="FN43" s="63">
        <v>342.29</v>
      </c>
      <c r="FO43" s="63">
        <v>341.34</v>
      </c>
      <c r="FP43" s="63">
        <v>340.39</v>
      </c>
      <c r="FQ43" s="63">
        <v>339.44</v>
      </c>
      <c r="FR43" s="63">
        <v>338.49</v>
      </c>
      <c r="FS43" s="63">
        <v>337.54</v>
      </c>
      <c r="FT43" s="63">
        <v>336.59</v>
      </c>
      <c r="FU43" s="63">
        <v>335.65</v>
      </c>
      <c r="FV43" s="63">
        <v>334.7</v>
      </c>
      <c r="FW43" s="63">
        <v>333.76</v>
      </c>
      <c r="FX43" s="63">
        <v>332.81</v>
      </c>
      <c r="FY43" s="63">
        <v>331.87</v>
      </c>
      <c r="FZ43" s="63">
        <v>330.92</v>
      </c>
      <c r="GA43" s="63">
        <v>329.98</v>
      </c>
      <c r="GB43" s="63">
        <v>329.04</v>
      </c>
      <c r="GC43" s="63">
        <v>328.1</v>
      </c>
      <c r="GD43" s="63">
        <v>327.16000000000003</v>
      </c>
      <c r="GE43" s="63">
        <v>326.22000000000003</v>
      </c>
      <c r="GF43" s="63">
        <v>325.29000000000002</v>
      </c>
      <c r="GG43" s="63">
        <v>324.35000000000002</v>
      </c>
      <c r="GH43" s="63">
        <v>323.41000000000003</v>
      </c>
      <c r="GI43" s="63">
        <v>322.48</v>
      </c>
      <c r="GJ43" s="63">
        <v>321.54000000000002</v>
      </c>
      <c r="GK43" s="63">
        <v>320.60000000000002</v>
      </c>
      <c r="GL43" s="63">
        <v>319.68</v>
      </c>
      <c r="GM43" s="63">
        <v>318.75</v>
      </c>
      <c r="GN43" s="63">
        <v>317.82</v>
      </c>
      <c r="GO43" s="63">
        <v>316.89</v>
      </c>
      <c r="GP43" s="63">
        <v>315.95999999999998</v>
      </c>
      <c r="GQ43" s="63">
        <v>315.02999999999997</v>
      </c>
      <c r="GR43" s="63">
        <v>314.10000000000002</v>
      </c>
      <c r="GS43" s="63">
        <v>313.18</v>
      </c>
      <c r="GT43" s="63">
        <v>312.26</v>
      </c>
      <c r="GU43" s="63">
        <v>311.33999999999997</v>
      </c>
      <c r="GV43" s="63">
        <v>310.41000000000003</v>
      </c>
      <c r="GW43" s="63">
        <v>309.49</v>
      </c>
      <c r="GX43" s="63">
        <v>308.57</v>
      </c>
      <c r="GY43" s="63">
        <v>307.64999999999998</v>
      </c>
      <c r="GZ43" s="63">
        <v>306.74</v>
      </c>
      <c r="HA43" s="63">
        <v>305.82</v>
      </c>
      <c r="HB43" s="63">
        <v>304.89999999999998</v>
      </c>
      <c r="HC43" s="63">
        <v>303.99</v>
      </c>
      <c r="HD43" s="63">
        <v>303.07</v>
      </c>
      <c r="HE43" s="63">
        <v>302.16000000000003</v>
      </c>
      <c r="HF43" s="63">
        <v>301.25</v>
      </c>
      <c r="HG43" s="63">
        <v>300.33999999999997</v>
      </c>
      <c r="HH43" s="63">
        <v>299.43</v>
      </c>
      <c r="HI43" s="63">
        <v>298.51</v>
      </c>
      <c r="HJ43" s="63">
        <v>297.62</v>
      </c>
      <c r="HK43" s="63">
        <v>296.70999999999998</v>
      </c>
      <c r="HL43" s="63">
        <v>295.81</v>
      </c>
      <c r="HM43" s="63">
        <v>294.91000000000003</v>
      </c>
      <c r="HN43" s="63">
        <v>294</v>
      </c>
      <c r="HO43" s="63">
        <v>293.10000000000002</v>
      </c>
      <c r="HP43" s="63">
        <v>292.20999999999998</v>
      </c>
      <c r="HQ43" s="63">
        <v>291.31</v>
      </c>
      <c r="HR43" s="63">
        <v>290.41000000000003</v>
      </c>
      <c r="HS43" s="63">
        <v>289.51</v>
      </c>
      <c r="HT43" s="63">
        <v>288.62</v>
      </c>
      <c r="HU43" s="63">
        <v>287.73</v>
      </c>
      <c r="HV43" s="63">
        <v>286.82</v>
      </c>
      <c r="HW43" s="63">
        <v>285.94</v>
      </c>
      <c r="HX43" s="63">
        <v>285.04000000000002</v>
      </c>
      <c r="HY43" s="63">
        <v>284.16000000000003</v>
      </c>
      <c r="HZ43" s="63">
        <v>283.27999999999997</v>
      </c>
      <c r="IA43" s="63">
        <v>282.39</v>
      </c>
      <c r="IB43" s="63">
        <v>281.5</v>
      </c>
      <c r="IC43" s="63">
        <v>280.62</v>
      </c>
      <c r="ID43" s="63">
        <v>279.73</v>
      </c>
      <c r="IE43" s="63">
        <v>278.85000000000002</v>
      </c>
      <c r="IF43" s="63">
        <v>277.97000000000003</v>
      </c>
      <c r="IG43" s="63">
        <v>277.08999999999997</v>
      </c>
      <c r="IH43" s="63">
        <v>276.20999999999998</v>
      </c>
      <c r="II43" s="63">
        <v>275.32</v>
      </c>
      <c r="IJ43" s="63">
        <v>274.45</v>
      </c>
      <c r="IK43" s="63">
        <v>273.57</v>
      </c>
      <c r="IL43" s="63">
        <v>272.7</v>
      </c>
      <c r="IM43" s="63">
        <v>271.82</v>
      </c>
      <c r="IN43" s="63">
        <v>270.95</v>
      </c>
      <c r="IO43" s="63">
        <v>270.07</v>
      </c>
      <c r="IP43" s="63">
        <v>269.20999999999998</v>
      </c>
      <c r="IQ43" s="63">
        <v>268.33999999999997</v>
      </c>
      <c r="IR43" s="63">
        <v>267.47000000000003</v>
      </c>
      <c r="IS43" s="63">
        <v>266.60000000000002</v>
      </c>
      <c r="IT43" s="63">
        <v>265.74</v>
      </c>
      <c r="IU43" s="63">
        <v>264.87</v>
      </c>
      <c r="IV43" s="63">
        <v>264.01</v>
      </c>
      <c r="IW43" s="63">
        <v>263.14999999999998</v>
      </c>
      <c r="IX43" s="63">
        <v>262.29000000000002</v>
      </c>
      <c r="IY43" s="63">
        <v>261.43</v>
      </c>
      <c r="IZ43" s="63">
        <v>260.57</v>
      </c>
      <c r="JA43" s="63">
        <v>259.72000000000003</v>
      </c>
      <c r="JB43" s="63">
        <v>258.85000000000002</v>
      </c>
      <c r="JC43" s="63">
        <v>258.01</v>
      </c>
      <c r="JD43" s="63">
        <v>257.14999999999998</v>
      </c>
      <c r="JE43" s="63">
        <v>256.29000000000002</v>
      </c>
      <c r="JF43" s="63">
        <v>255.45</v>
      </c>
      <c r="JG43" s="63">
        <v>254.6</v>
      </c>
      <c r="JH43" s="63">
        <v>253.75</v>
      </c>
      <c r="JI43" s="63">
        <v>252.9</v>
      </c>
      <c r="JJ43" s="63">
        <v>252.06</v>
      </c>
      <c r="JK43" s="63">
        <v>251.21</v>
      </c>
      <c r="JL43" s="63">
        <v>250.37</v>
      </c>
      <c r="JM43" s="63">
        <v>249.52</v>
      </c>
      <c r="JN43" s="63">
        <v>248.68</v>
      </c>
      <c r="JO43" s="63">
        <v>247.84</v>
      </c>
      <c r="JP43" s="63">
        <v>247</v>
      </c>
      <c r="JQ43" s="63">
        <v>246.16</v>
      </c>
      <c r="JR43" s="63">
        <v>245.32</v>
      </c>
      <c r="JS43" s="63">
        <v>244.48</v>
      </c>
      <c r="JT43" s="63">
        <v>243.64</v>
      </c>
      <c r="JU43" s="63">
        <v>242.81</v>
      </c>
      <c r="JV43" s="63">
        <v>241.98</v>
      </c>
      <c r="JW43" s="63">
        <v>241.14</v>
      </c>
      <c r="JX43" s="63">
        <v>240.31</v>
      </c>
      <c r="JY43" s="63">
        <v>239.48</v>
      </c>
      <c r="JZ43" s="63">
        <v>238.65</v>
      </c>
      <c r="KA43" s="63">
        <v>237.82</v>
      </c>
      <c r="KB43" s="63">
        <v>236.99</v>
      </c>
      <c r="KC43" s="63">
        <v>236.16</v>
      </c>
      <c r="KD43" s="63">
        <v>235.34</v>
      </c>
      <c r="KE43" s="63">
        <v>234.51</v>
      </c>
      <c r="KF43" s="63">
        <v>233.69</v>
      </c>
      <c r="KG43" s="63">
        <v>232.86</v>
      </c>
      <c r="KH43" s="63">
        <v>232.04</v>
      </c>
      <c r="KI43" s="63">
        <v>231.22</v>
      </c>
      <c r="KJ43" s="63">
        <v>230.4</v>
      </c>
      <c r="KK43" s="63">
        <v>229.58</v>
      </c>
      <c r="KL43" s="63">
        <v>228.77</v>
      </c>
      <c r="KM43" s="63">
        <v>227.95</v>
      </c>
      <c r="KN43" s="63">
        <v>227.14</v>
      </c>
      <c r="KO43" s="63">
        <v>226.32</v>
      </c>
      <c r="KP43" s="63">
        <v>225.51</v>
      </c>
      <c r="KQ43" s="63">
        <v>224.7</v>
      </c>
      <c r="KR43" s="63">
        <v>223.65000000000032</v>
      </c>
      <c r="KS43" s="63">
        <v>222.90000000000032</v>
      </c>
      <c r="KT43" s="63">
        <v>222.15000000000032</v>
      </c>
      <c r="KU43" s="63">
        <v>221.40000000000032</v>
      </c>
      <c r="KV43" s="63">
        <v>220.65000000000032</v>
      </c>
      <c r="KW43" s="63">
        <v>219.90000000000032</v>
      </c>
      <c r="KX43" s="63">
        <v>219.15000000000032</v>
      </c>
      <c r="KY43" s="63">
        <v>218.40000000000032</v>
      </c>
      <c r="KZ43" s="63">
        <v>217.65000000000032</v>
      </c>
      <c r="LA43" s="63">
        <v>216.90000000000032</v>
      </c>
      <c r="LB43" s="63">
        <v>216.15000000000032</v>
      </c>
      <c r="LC43" s="63">
        <v>215.40000000000032</v>
      </c>
      <c r="LD43" s="63">
        <v>214.65000000000032</v>
      </c>
      <c r="LE43" s="63">
        <v>213.90000000000032</v>
      </c>
      <c r="LF43" s="63">
        <v>213.15000000000032</v>
      </c>
      <c r="LG43" s="63">
        <v>212.40000000000032</v>
      </c>
      <c r="LH43" s="63">
        <v>211.65000000000032</v>
      </c>
      <c r="LI43" s="63">
        <v>210.90000000000032</v>
      </c>
      <c r="LJ43" s="63">
        <v>210.15000000000032</v>
      </c>
      <c r="LK43" s="63">
        <v>209.40000000000032</v>
      </c>
      <c r="LL43" s="63">
        <v>208.65000000000032</v>
      </c>
      <c r="LM43" s="63">
        <v>207.90000000000032</v>
      </c>
      <c r="LN43" s="63">
        <v>207.15000000000032</v>
      </c>
      <c r="LO43" s="63">
        <v>206.40000000000032</v>
      </c>
      <c r="LP43" s="63">
        <v>205.65000000000032</v>
      </c>
      <c r="LQ43" s="63">
        <v>204.90000000000032</v>
      </c>
      <c r="LR43" s="63">
        <v>204.15000000000032</v>
      </c>
      <c r="LS43" s="63">
        <v>203.40000000000032</v>
      </c>
      <c r="LT43" s="63">
        <v>202.65000000000032</v>
      </c>
      <c r="LU43" s="63">
        <v>201.90000000000032</v>
      </c>
      <c r="LV43" s="63">
        <v>201.15000000000032</v>
      </c>
      <c r="LW43" s="63">
        <v>200.40000000000032</v>
      </c>
      <c r="LX43" s="63">
        <v>199.65000000000032</v>
      </c>
      <c r="LY43" s="63">
        <v>198.90000000000032</v>
      </c>
      <c r="LZ43" s="63">
        <v>198.15000000000032</v>
      </c>
      <c r="MA43" s="63">
        <v>197.40000000000032</v>
      </c>
      <c r="MB43" s="63">
        <v>196.65000000000032</v>
      </c>
      <c r="MC43" s="63">
        <v>195.90000000000032</v>
      </c>
      <c r="MD43" s="63">
        <v>195.15000000000032</v>
      </c>
      <c r="ME43" s="63">
        <v>194.40000000000032</v>
      </c>
      <c r="MF43" s="63">
        <v>193.65000000000032</v>
      </c>
      <c r="MG43" s="63">
        <v>192.90000000000032</v>
      </c>
      <c r="MH43" s="63">
        <v>192.15000000000032</v>
      </c>
      <c r="MI43" s="63">
        <v>191.40000000000032</v>
      </c>
      <c r="MJ43" s="63">
        <v>190.65000000000032</v>
      </c>
      <c r="MK43" s="63">
        <v>189.90000000000032</v>
      </c>
      <c r="ML43" s="63">
        <v>189.15000000000032</v>
      </c>
      <c r="MM43" s="63">
        <v>188.40000000000032</v>
      </c>
      <c r="MN43" s="63">
        <v>187.65000000000032</v>
      </c>
      <c r="MO43" s="63">
        <v>186.90000000000032</v>
      </c>
      <c r="MP43" s="63">
        <v>186.15000000000032</v>
      </c>
      <c r="MQ43" s="63">
        <v>185.40000000000032</v>
      </c>
      <c r="MR43" s="63">
        <v>184.65000000000032</v>
      </c>
      <c r="MS43" s="63">
        <v>183.90000000000032</v>
      </c>
      <c r="MT43" s="63">
        <v>183.15000000000032</v>
      </c>
      <c r="MU43" s="63">
        <v>182.40000000000032</v>
      </c>
      <c r="MV43" s="63">
        <v>181.65000000000032</v>
      </c>
      <c r="MW43" s="63">
        <v>180.90000000000032</v>
      </c>
      <c r="MX43" s="63">
        <v>180.15000000000032</v>
      </c>
      <c r="MY43" s="63">
        <v>179.40000000000032</v>
      </c>
    </row>
    <row r="44" spans="1:363" ht="15.75" x14ac:dyDescent="0.25">
      <c r="A44" s="60" t="s">
        <v>7</v>
      </c>
      <c r="B44" s="65">
        <v>2054</v>
      </c>
      <c r="C44" s="63">
        <v>510.37</v>
      </c>
      <c r="D44" s="63">
        <v>509.35</v>
      </c>
      <c r="E44" s="63">
        <v>508.32</v>
      </c>
      <c r="F44" s="63">
        <v>507.29</v>
      </c>
      <c r="G44" s="63">
        <v>506.27</v>
      </c>
      <c r="H44" s="63">
        <v>505.24</v>
      </c>
      <c r="I44" s="63">
        <v>504.22</v>
      </c>
      <c r="J44" s="63">
        <v>503.19</v>
      </c>
      <c r="K44" s="63">
        <v>502.17</v>
      </c>
      <c r="L44" s="63">
        <v>501.14</v>
      </c>
      <c r="M44" s="63">
        <v>500.12</v>
      </c>
      <c r="N44" s="63">
        <v>499.09</v>
      </c>
      <c r="O44" s="63">
        <v>498.07</v>
      </c>
      <c r="P44" s="63">
        <v>497.04</v>
      </c>
      <c r="Q44" s="63">
        <v>496.02</v>
      </c>
      <c r="R44" s="63">
        <v>494.99</v>
      </c>
      <c r="S44" s="63">
        <v>493.97</v>
      </c>
      <c r="T44" s="63">
        <v>492.94</v>
      </c>
      <c r="U44" s="63">
        <v>491.92</v>
      </c>
      <c r="V44" s="63">
        <v>490.89</v>
      </c>
      <c r="W44" s="63">
        <v>489.87</v>
      </c>
      <c r="X44" s="63">
        <v>488.84</v>
      </c>
      <c r="Y44" s="63">
        <v>487.82</v>
      </c>
      <c r="Z44" s="63">
        <v>486.79</v>
      </c>
      <c r="AA44" s="63">
        <v>485.77</v>
      </c>
      <c r="AB44" s="63">
        <v>484.74</v>
      </c>
      <c r="AC44" s="63">
        <v>483.72</v>
      </c>
      <c r="AD44" s="63">
        <v>482.69</v>
      </c>
      <c r="AE44" s="63">
        <v>481.67</v>
      </c>
      <c r="AF44" s="63">
        <v>480.64</v>
      </c>
      <c r="AG44" s="63">
        <v>479.62</v>
      </c>
      <c r="AH44" s="63">
        <v>478.59</v>
      </c>
      <c r="AI44" s="63">
        <v>477.57</v>
      </c>
      <c r="AJ44" s="63">
        <v>476.54</v>
      </c>
      <c r="AK44" s="63">
        <v>475.52</v>
      </c>
      <c r="AL44" s="63">
        <v>474.49</v>
      </c>
      <c r="AM44" s="63">
        <v>473.47</v>
      </c>
      <c r="AN44" s="63">
        <v>472.44</v>
      </c>
      <c r="AO44" s="63">
        <v>471.42</v>
      </c>
      <c r="AP44" s="63">
        <v>470.4</v>
      </c>
      <c r="AQ44" s="63">
        <v>469.37</v>
      </c>
      <c r="AR44" s="63">
        <v>468.35</v>
      </c>
      <c r="AS44" s="63">
        <v>467.33</v>
      </c>
      <c r="AT44" s="63">
        <v>466.3</v>
      </c>
      <c r="AU44" s="63">
        <v>465.28</v>
      </c>
      <c r="AV44" s="63">
        <v>464.26</v>
      </c>
      <c r="AW44" s="63">
        <v>463.23</v>
      </c>
      <c r="AX44" s="63">
        <v>462.21</v>
      </c>
      <c r="AY44" s="63">
        <v>461.19</v>
      </c>
      <c r="AZ44" s="63">
        <v>460.16</v>
      </c>
      <c r="BA44" s="63">
        <v>459.14</v>
      </c>
      <c r="BB44" s="63">
        <v>458.12</v>
      </c>
      <c r="BC44" s="63">
        <v>457.1</v>
      </c>
      <c r="BD44" s="63">
        <v>456.07</v>
      </c>
      <c r="BE44" s="63">
        <v>455.05</v>
      </c>
      <c r="BF44" s="63">
        <v>454.03</v>
      </c>
      <c r="BG44" s="63">
        <v>453.01</v>
      </c>
      <c r="BH44" s="63">
        <v>451.99</v>
      </c>
      <c r="BI44" s="63">
        <v>450.96</v>
      </c>
      <c r="BJ44" s="63">
        <v>449.94</v>
      </c>
      <c r="BK44" s="63">
        <v>448.92</v>
      </c>
      <c r="BL44" s="63">
        <v>447.9</v>
      </c>
      <c r="BM44" s="63">
        <v>446.88</v>
      </c>
      <c r="BN44" s="63">
        <v>445.86</v>
      </c>
      <c r="BO44" s="63">
        <v>444.84</v>
      </c>
      <c r="BP44" s="63">
        <v>443.82</v>
      </c>
      <c r="BQ44" s="63">
        <v>442.8</v>
      </c>
      <c r="BR44" s="63">
        <v>441.78</v>
      </c>
      <c r="BS44" s="63">
        <v>440.76</v>
      </c>
      <c r="BT44" s="63">
        <v>439.74</v>
      </c>
      <c r="BU44" s="63">
        <v>438.72</v>
      </c>
      <c r="BV44" s="63">
        <v>437.7</v>
      </c>
      <c r="BW44" s="63">
        <v>436.69</v>
      </c>
      <c r="BX44" s="63">
        <v>435.67</v>
      </c>
      <c r="BY44" s="63">
        <v>434.65</v>
      </c>
      <c r="BZ44" s="63">
        <v>433.64</v>
      </c>
      <c r="CA44" s="63">
        <v>432.62</v>
      </c>
      <c r="CB44" s="63">
        <v>431.6</v>
      </c>
      <c r="CC44" s="63">
        <v>430.59</v>
      </c>
      <c r="CD44" s="63">
        <v>429.57</v>
      </c>
      <c r="CE44" s="63">
        <v>428.56</v>
      </c>
      <c r="CF44" s="63">
        <v>427.54</v>
      </c>
      <c r="CG44" s="63">
        <v>426.53</v>
      </c>
      <c r="CH44" s="63">
        <v>425.51</v>
      </c>
      <c r="CI44" s="63">
        <v>424.49</v>
      </c>
      <c r="CJ44" s="63">
        <v>423.48</v>
      </c>
      <c r="CK44" s="63">
        <v>422.47</v>
      </c>
      <c r="CL44" s="63">
        <v>421.46</v>
      </c>
      <c r="CM44" s="63">
        <v>420.45</v>
      </c>
      <c r="CN44" s="63">
        <v>419.44</v>
      </c>
      <c r="CO44" s="63">
        <v>418.43</v>
      </c>
      <c r="CP44" s="63">
        <v>417.42</v>
      </c>
      <c r="CQ44" s="63">
        <v>416.41</v>
      </c>
      <c r="CR44" s="63">
        <v>415.4</v>
      </c>
      <c r="CS44" s="63">
        <v>414.39</v>
      </c>
      <c r="CT44" s="63">
        <v>413.38</v>
      </c>
      <c r="CU44" s="63">
        <v>412.37</v>
      </c>
      <c r="CV44" s="63">
        <v>411.36</v>
      </c>
      <c r="CW44" s="63">
        <v>410.36</v>
      </c>
      <c r="CX44" s="63">
        <v>409.36</v>
      </c>
      <c r="CY44" s="63">
        <v>408.35</v>
      </c>
      <c r="CZ44" s="63">
        <v>407.35</v>
      </c>
      <c r="DA44" s="63">
        <v>406.34</v>
      </c>
      <c r="DB44" s="63">
        <v>405.34</v>
      </c>
      <c r="DC44" s="63">
        <v>404.33</v>
      </c>
      <c r="DD44" s="63">
        <v>403.33</v>
      </c>
      <c r="DE44" s="63">
        <v>402.33</v>
      </c>
      <c r="DF44" s="63">
        <v>401.32</v>
      </c>
      <c r="DG44" s="63">
        <v>400.32</v>
      </c>
      <c r="DH44" s="63">
        <v>399.32</v>
      </c>
      <c r="DI44" s="63">
        <v>398.33</v>
      </c>
      <c r="DJ44" s="63">
        <v>397.33</v>
      </c>
      <c r="DK44" s="63">
        <v>396.33</v>
      </c>
      <c r="DL44" s="63">
        <v>395.33</v>
      </c>
      <c r="DM44" s="63">
        <v>394.34</v>
      </c>
      <c r="DN44" s="63">
        <v>393.34</v>
      </c>
      <c r="DO44" s="63">
        <v>392.35</v>
      </c>
      <c r="DP44" s="63">
        <v>391.35</v>
      </c>
      <c r="DQ44" s="63">
        <v>390.35</v>
      </c>
      <c r="DR44" s="63">
        <v>389.36</v>
      </c>
      <c r="DS44" s="63">
        <v>388.36</v>
      </c>
      <c r="DT44" s="63">
        <v>387.38</v>
      </c>
      <c r="DU44" s="63">
        <v>386.39</v>
      </c>
      <c r="DV44" s="63">
        <v>385.4</v>
      </c>
      <c r="DW44" s="63">
        <v>384.41</v>
      </c>
      <c r="DX44" s="63">
        <v>383.43</v>
      </c>
      <c r="DY44" s="63">
        <v>382.44</v>
      </c>
      <c r="DZ44" s="63">
        <v>381.45</v>
      </c>
      <c r="EA44" s="63">
        <v>380.47</v>
      </c>
      <c r="EB44" s="63">
        <v>379.48</v>
      </c>
      <c r="EC44" s="63">
        <v>378.5</v>
      </c>
      <c r="ED44" s="63">
        <v>377.51</v>
      </c>
      <c r="EE44" s="63">
        <v>376.53</v>
      </c>
      <c r="EF44" s="63">
        <v>375.55</v>
      </c>
      <c r="EG44" s="63">
        <v>374.58</v>
      </c>
      <c r="EH44" s="63">
        <v>373.6</v>
      </c>
      <c r="EI44" s="63">
        <v>372.63</v>
      </c>
      <c r="EJ44" s="63">
        <v>371.65</v>
      </c>
      <c r="EK44" s="63">
        <v>370.68</v>
      </c>
      <c r="EL44" s="63">
        <v>369.71</v>
      </c>
      <c r="EM44" s="63">
        <v>368.74</v>
      </c>
      <c r="EN44" s="63">
        <v>367.76</v>
      </c>
      <c r="EO44" s="63">
        <v>366.79</v>
      </c>
      <c r="EP44" s="63">
        <v>365.82</v>
      </c>
      <c r="EQ44" s="63">
        <v>364.85</v>
      </c>
      <c r="ER44" s="63">
        <v>363.88</v>
      </c>
      <c r="ES44" s="63">
        <v>362.92</v>
      </c>
      <c r="ET44" s="63">
        <v>361.96</v>
      </c>
      <c r="EU44" s="63">
        <v>360.99</v>
      </c>
      <c r="EV44" s="63">
        <v>360.03</v>
      </c>
      <c r="EW44" s="63">
        <v>359.07</v>
      </c>
      <c r="EX44" s="63">
        <v>358.1</v>
      </c>
      <c r="EY44" s="63">
        <v>357.14</v>
      </c>
      <c r="EZ44" s="63">
        <v>356.18</v>
      </c>
      <c r="FA44" s="63">
        <v>355.22</v>
      </c>
      <c r="FB44" s="63">
        <v>354.26</v>
      </c>
      <c r="FC44" s="63">
        <v>353.3</v>
      </c>
      <c r="FD44" s="63">
        <v>352.34</v>
      </c>
      <c r="FE44" s="63">
        <v>351.38</v>
      </c>
      <c r="FF44" s="63">
        <v>350.43</v>
      </c>
      <c r="FG44" s="63">
        <v>349.47</v>
      </c>
      <c r="FH44" s="63">
        <v>348.51</v>
      </c>
      <c r="FI44" s="63">
        <v>347.56</v>
      </c>
      <c r="FJ44" s="63">
        <v>346.6</v>
      </c>
      <c r="FK44" s="63">
        <v>345.65</v>
      </c>
      <c r="FL44" s="63">
        <v>344.7</v>
      </c>
      <c r="FM44" s="63">
        <v>343.74</v>
      </c>
      <c r="FN44" s="63">
        <v>342.79</v>
      </c>
      <c r="FO44" s="63">
        <v>341.84</v>
      </c>
      <c r="FP44" s="63">
        <v>340.89</v>
      </c>
      <c r="FQ44" s="63">
        <v>339.94</v>
      </c>
      <c r="FR44" s="63">
        <v>338.99</v>
      </c>
      <c r="FS44" s="63">
        <v>338.04</v>
      </c>
      <c r="FT44" s="63">
        <v>337.1</v>
      </c>
      <c r="FU44" s="63">
        <v>336.15</v>
      </c>
      <c r="FV44" s="63">
        <v>335.2</v>
      </c>
      <c r="FW44" s="63">
        <v>334.26</v>
      </c>
      <c r="FX44" s="63">
        <v>333.31</v>
      </c>
      <c r="FY44" s="63">
        <v>332.37</v>
      </c>
      <c r="FZ44" s="63">
        <v>331.43</v>
      </c>
      <c r="GA44" s="63">
        <v>330.48</v>
      </c>
      <c r="GB44" s="63">
        <v>329.54</v>
      </c>
      <c r="GC44" s="63">
        <v>328.6</v>
      </c>
      <c r="GD44" s="63">
        <v>327.66000000000003</v>
      </c>
      <c r="GE44" s="63">
        <v>326.72000000000003</v>
      </c>
      <c r="GF44" s="63">
        <v>325.77999999999997</v>
      </c>
      <c r="GG44" s="63">
        <v>324.85000000000002</v>
      </c>
      <c r="GH44" s="63">
        <v>323.91000000000003</v>
      </c>
      <c r="GI44" s="63">
        <v>322.98</v>
      </c>
      <c r="GJ44" s="63">
        <v>322.04000000000002</v>
      </c>
      <c r="GK44" s="63">
        <v>321.10000000000002</v>
      </c>
      <c r="GL44" s="63">
        <v>320.17</v>
      </c>
      <c r="GM44" s="63">
        <v>319.24</v>
      </c>
      <c r="GN44" s="63">
        <v>318.31</v>
      </c>
      <c r="GO44" s="63">
        <v>317.38</v>
      </c>
      <c r="GP44" s="63">
        <v>316.45999999999998</v>
      </c>
      <c r="GQ44" s="63">
        <v>315.52999999999997</v>
      </c>
      <c r="GR44" s="63">
        <v>314.60000000000002</v>
      </c>
      <c r="GS44" s="63">
        <v>313.68</v>
      </c>
      <c r="GT44" s="63">
        <v>312.75</v>
      </c>
      <c r="GU44" s="63">
        <v>311.82</v>
      </c>
      <c r="GV44" s="63">
        <v>310.91000000000003</v>
      </c>
      <c r="GW44" s="63">
        <v>309.99</v>
      </c>
      <c r="GX44" s="63">
        <v>309.07</v>
      </c>
      <c r="GY44" s="63">
        <v>308.14999999999998</v>
      </c>
      <c r="GZ44" s="63">
        <v>307.23</v>
      </c>
      <c r="HA44" s="63">
        <v>306.31</v>
      </c>
      <c r="HB44" s="63">
        <v>305.39999999999998</v>
      </c>
      <c r="HC44" s="63">
        <v>304.48</v>
      </c>
      <c r="HD44" s="63">
        <v>303.57</v>
      </c>
      <c r="HE44" s="63">
        <v>302.64999999999998</v>
      </c>
      <c r="HF44" s="63">
        <v>301.74</v>
      </c>
      <c r="HG44" s="63">
        <v>300.82</v>
      </c>
      <c r="HH44" s="63">
        <v>299.92</v>
      </c>
      <c r="HI44" s="63">
        <v>299.01</v>
      </c>
      <c r="HJ44" s="63">
        <v>298.10000000000002</v>
      </c>
      <c r="HK44" s="63">
        <v>297.2</v>
      </c>
      <c r="HL44" s="63">
        <v>296.29000000000002</v>
      </c>
      <c r="HM44" s="63">
        <v>295.39</v>
      </c>
      <c r="HN44" s="63">
        <v>294.49</v>
      </c>
      <c r="HO44" s="63">
        <v>293.58999999999997</v>
      </c>
      <c r="HP44" s="63">
        <v>292.69</v>
      </c>
      <c r="HQ44" s="63">
        <v>291.79000000000002</v>
      </c>
      <c r="HR44" s="63">
        <v>290.89999999999998</v>
      </c>
      <c r="HS44" s="63">
        <v>290</v>
      </c>
      <c r="HT44" s="63">
        <v>289.10000000000002</v>
      </c>
      <c r="HU44" s="63">
        <v>288.20999999999998</v>
      </c>
      <c r="HV44" s="63">
        <v>287.32</v>
      </c>
      <c r="HW44" s="63">
        <v>286.43</v>
      </c>
      <c r="HX44" s="63">
        <v>285.54000000000002</v>
      </c>
      <c r="HY44" s="63">
        <v>284.64999999999998</v>
      </c>
      <c r="HZ44" s="63">
        <v>283.76</v>
      </c>
      <c r="IA44" s="63">
        <v>282.87</v>
      </c>
      <c r="IB44" s="63">
        <v>281.98</v>
      </c>
      <c r="IC44" s="63">
        <v>281.10000000000002</v>
      </c>
      <c r="ID44" s="63">
        <v>280.20999999999998</v>
      </c>
      <c r="IE44" s="63">
        <v>279.32</v>
      </c>
      <c r="IF44" s="63">
        <v>278.45</v>
      </c>
      <c r="IG44" s="63">
        <v>277.57</v>
      </c>
      <c r="IH44" s="63">
        <v>276.69</v>
      </c>
      <c r="II44" s="63">
        <v>275.81</v>
      </c>
      <c r="IJ44" s="63">
        <v>274.93</v>
      </c>
      <c r="IK44" s="63">
        <v>274.04000000000002</v>
      </c>
      <c r="IL44" s="63">
        <v>273.18</v>
      </c>
      <c r="IM44" s="63">
        <v>272.29000000000002</v>
      </c>
      <c r="IN44" s="63">
        <v>271.43</v>
      </c>
      <c r="IO44" s="63">
        <v>270.56</v>
      </c>
      <c r="IP44" s="63">
        <v>269.68</v>
      </c>
      <c r="IQ44" s="63">
        <v>268.81</v>
      </c>
      <c r="IR44" s="63">
        <v>267.95</v>
      </c>
      <c r="IS44" s="63">
        <v>267.07</v>
      </c>
      <c r="IT44" s="63">
        <v>266.20999999999998</v>
      </c>
      <c r="IU44" s="63">
        <v>265.35000000000002</v>
      </c>
      <c r="IV44" s="63">
        <v>264.48</v>
      </c>
      <c r="IW44" s="63">
        <v>263.62</v>
      </c>
      <c r="IX44" s="63">
        <v>262.76</v>
      </c>
      <c r="IY44" s="63">
        <v>261.89999999999998</v>
      </c>
      <c r="IZ44" s="63">
        <v>261.04000000000002</v>
      </c>
      <c r="JA44" s="63">
        <v>260.19</v>
      </c>
      <c r="JB44" s="63">
        <v>259.32</v>
      </c>
      <c r="JC44" s="63">
        <v>258.48</v>
      </c>
      <c r="JD44" s="63">
        <v>257.62</v>
      </c>
      <c r="JE44" s="63">
        <v>256.76</v>
      </c>
      <c r="JF44" s="63">
        <v>255.92</v>
      </c>
      <c r="JG44" s="63">
        <v>255.07</v>
      </c>
      <c r="JH44" s="63">
        <v>254.22</v>
      </c>
      <c r="JI44" s="63">
        <v>253.37</v>
      </c>
      <c r="JJ44" s="63">
        <v>252.52</v>
      </c>
      <c r="JK44" s="63">
        <v>251.68</v>
      </c>
      <c r="JL44" s="63">
        <v>250.83</v>
      </c>
      <c r="JM44" s="63">
        <v>249.99</v>
      </c>
      <c r="JN44" s="63">
        <v>249.14</v>
      </c>
      <c r="JO44" s="63">
        <v>248.3</v>
      </c>
      <c r="JP44" s="63">
        <v>247.46</v>
      </c>
      <c r="JQ44" s="63">
        <v>246.62</v>
      </c>
      <c r="JR44" s="63">
        <v>245.78</v>
      </c>
      <c r="JS44" s="63">
        <v>244.94</v>
      </c>
      <c r="JT44" s="63">
        <v>244.11</v>
      </c>
      <c r="JU44" s="63">
        <v>243.27</v>
      </c>
      <c r="JV44" s="63">
        <v>242.44</v>
      </c>
      <c r="JW44" s="63">
        <v>241.6</v>
      </c>
      <c r="JX44" s="63">
        <v>240.77</v>
      </c>
      <c r="JY44" s="63">
        <v>239.94</v>
      </c>
      <c r="JZ44" s="63">
        <v>239.11</v>
      </c>
      <c r="KA44" s="63">
        <v>238.28</v>
      </c>
      <c r="KB44" s="63">
        <v>237.45</v>
      </c>
      <c r="KC44" s="63">
        <v>236.62</v>
      </c>
      <c r="KD44" s="63">
        <v>235.79</v>
      </c>
      <c r="KE44" s="63">
        <v>234.97</v>
      </c>
      <c r="KF44" s="63">
        <v>234.14</v>
      </c>
      <c r="KG44" s="63">
        <v>233.32</v>
      </c>
      <c r="KH44" s="63">
        <v>232.5</v>
      </c>
      <c r="KI44" s="63">
        <v>231.67</v>
      </c>
      <c r="KJ44" s="63">
        <v>230.85</v>
      </c>
      <c r="KK44" s="63">
        <v>230.03</v>
      </c>
      <c r="KL44" s="63">
        <v>229.22</v>
      </c>
      <c r="KM44" s="63">
        <v>228.4</v>
      </c>
      <c r="KN44" s="63">
        <v>227.58</v>
      </c>
      <c r="KO44" s="63">
        <v>226.77</v>
      </c>
      <c r="KP44" s="63">
        <v>225.96</v>
      </c>
      <c r="KQ44" s="63">
        <v>225.15</v>
      </c>
      <c r="KR44" s="63">
        <v>224.11000000000033</v>
      </c>
      <c r="KS44" s="63">
        <v>223.36000000000033</v>
      </c>
      <c r="KT44" s="63">
        <v>222.61000000000033</v>
      </c>
      <c r="KU44" s="63">
        <v>221.86000000000033</v>
      </c>
      <c r="KV44" s="63">
        <v>221.11000000000033</v>
      </c>
      <c r="KW44" s="63">
        <v>220.36000000000033</v>
      </c>
      <c r="KX44" s="63">
        <v>219.61000000000033</v>
      </c>
      <c r="KY44" s="63">
        <v>218.86000000000033</v>
      </c>
      <c r="KZ44" s="63">
        <v>218.11000000000033</v>
      </c>
      <c r="LA44" s="63">
        <v>217.36000000000033</v>
      </c>
      <c r="LB44" s="63">
        <v>216.61000000000033</v>
      </c>
      <c r="LC44" s="63">
        <v>215.86000000000033</v>
      </c>
      <c r="LD44" s="63">
        <v>215.11000000000033</v>
      </c>
      <c r="LE44" s="63">
        <v>214.36000000000033</v>
      </c>
      <c r="LF44" s="63">
        <v>213.61000000000033</v>
      </c>
      <c r="LG44" s="63">
        <v>212.86000000000033</v>
      </c>
      <c r="LH44" s="63">
        <v>212.11000000000033</v>
      </c>
      <c r="LI44" s="63">
        <v>211.36000000000033</v>
      </c>
      <c r="LJ44" s="63">
        <v>210.61000000000033</v>
      </c>
      <c r="LK44" s="63">
        <v>209.86000000000033</v>
      </c>
      <c r="LL44" s="63">
        <v>209.11000000000033</v>
      </c>
      <c r="LM44" s="63">
        <v>208.36000000000033</v>
      </c>
      <c r="LN44" s="63">
        <v>207.61000000000033</v>
      </c>
      <c r="LO44" s="63">
        <v>206.86000000000033</v>
      </c>
      <c r="LP44" s="63">
        <v>206.11000000000033</v>
      </c>
      <c r="LQ44" s="63">
        <v>205.36000000000033</v>
      </c>
      <c r="LR44" s="63">
        <v>204.61000000000033</v>
      </c>
      <c r="LS44" s="63">
        <v>203.86000000000033</v>
      </c>
      <c r="LT44" s="63">
        <v>203.11000000000033</v>
      </c>
      <c r="LU44" s="63">
        <v>202.36000000000033</v>
      </c>
      <c r="LV44" s="63">
        <v>201.61000000000033</v>
      </c>
      <c r="LW44" s="63">
        <v>200.86000000000033</v>
      </c>
      <c r="LX44" s="63">
        <v>200.11000000000033</v>
      </c>
      <c r="LY44" s="63">
        <v>199.36000000000033</v>
      </c>
      <c r="LZ44" s="63">
        <v>198.61000000000033</v>
      </c>
      <c r="MA44" s="63">
        <v>197.86000000000033</v>
      </c>
      <c r="MB44" s="63">
        <v>197.11000000000033</v>
      </c>
      <c r="MC44" s="63">
        <v>196.36000000000033</v>
      </c>
      <c r="MD44" s="63">
        <v>195.61000000000033</v>
      </c>
      <c r="ME44" s="63">
        <v>194.86000000000033</v>
      </c>
      <c r="MF44" s="63">
        <v>194.11000000000033</v>
      </c>
      <c r="MG44" s="63">
        <v>193.36000000000033</v>
      </c>
      <c r="MH44" s="63">
        <v>192.61000000000033</v>
      </c>
      <c r="MI44" s="63">
        <v>191.86000000000033</v>
      </c>
      <c r="MJ44" s="63">
        <v>191.11000000000033</v>
      </c>
      <c r="MK44" s="63">
        <v>190.36000000000033</v>
      </c>
      <c r="ML44" s="63">
        <v>189.61000000000033</v>
      </c>
      <c r="MM44" s="63">
        <v>188.86000000000033</v>
      </c>
      <c r="MN44" s="63">
        <v>188.11000000000033</v>
      </c>
      <c r="MO44" s="63">
        <v>187.36000000000033</v>
      </c>
      <c r="MP44" s="63">
        <v>186.61000000000033</v>
      </c>
      <c r="MQ44" s="63">
        <v>185.86000000000033</v>
      </c>
      <c r="MR44" s="63">
        <v>185.11000000000033</v>
      </c>
      <c r="MS44" s="63">
        <v>184.36000000000033</v>
      </c>
      <c r="MT44" s="63">
        <v>183.61000000000033</v>
      </c>
      <c r="MU44" s="63">
        <v>182.86000000000033</v>
      </c>
      <c r="MV44" s="63">
        <v>182.11000000000033</v>
      </c>
      <c r="MW44" s="63">
        <v>181.36000000000033</v>
      </c>
      <c r="MX44" s="63">
        <v>180.61000000000033</v>
      </c>
      <c r="MY44" s="63">
        <v>179.86000000000033</v>
      </c>
    </row>
    <row r="45" spans="1:363" ht="15.75" x14ac:dyDescent="0.25">
      <c r="A45" s="60" t="s">
        <v>7</v>
      </c>
      <c r="B45" s="65">
        <v>2055</v>
      </c>
      <c r="C45" s="63">
        <v>510.91</v>
      </c>
      <c r="D45" s="63">
        <v>509.89</v>
      </c>
      <c r="E45" s="63">
        <v>508.86</v>
      </c>
      <c r="F45" s="63">
        <v>507.84</v>
      </c>
      <c r="G45" s="63">
        <v>506.81</v>
      </c>
      <c r="H45" s="63">
        <v>505.79</v>
      </c>
      <c r="I45" s="63">
        <v>504.76</v>
      </c>
      <c r="J45" s="63">
        <v>503.74</v>
      </c>
      <c r="K45" s="63">
        <v>502.71</v>
      </c>
      <c r="L45" s="63">
        <v>501.68</v>
      </c>
      <c r="M45" s="63">
        <v>500.66</v>
      </c>
      <c r="N45" s="63">
        <v>499.63</v>
      </c>
      <c r="O45" s="63">
        <v>498.61</v>
      </c>
      <c r="P45" s="63">
        <v>497.58</v>
      </c>
      <c r="Q45" s="63">
        <v>496.56</v>
      </c>
      <c r="R45" s="63">
        <v>495.53</v>
      </c>
      <c r="S45" s="63">
        <v>494.51</v>
      </c>
      <c r="T45" s="63">
        <v>493.48</v>
      </c>
      <c r="U45" s="63">
        <v>492.46</v>
      </c>
      <c r="V45" s="63">
        <v>491.43</v>
      </c>
      <c r="W45" s="63">
        <v>490.41</v>
      </c>
      <c r="X45" s="63">
        <v>489.38</v>
      </c>
      <c r="Y45" s="63">
        <v>488.36</v>
      </c>
      <c r="Z45" s="63">
        <v>487.33</v>
      </c>
      <c r="AA45" s="63">
        <v>486.31</v>
      </c>
      <c r="AB45" s="63">
        <v>485.28</v>
      </c>
      <c r="AC45" s="63">
        <v>484.26</v>
      </c>
      <c r="AD45" s="63">
        <v>483.23</v>
      </c>
      <c r="AE45" s="63">
        <v>482.21</v>
      </c>
      <c r="AF45" s="63">
        <v>481.18</v>
      </c>
      <c r="AG45" s="63">
        <v>480.16</v>
      </c>
      <c r="AH45" s="63">
        <v>479.13</v>
      </c>
      <c r="AI45" s="63">
        <v>478.11</v>
      </c>
      <c r="AJ45" s="63">
        <v>477.08</v>
      </c>
      <c r="AK45" s="63">
        <v>476.06</v>
      </c>
      <c r="AL45" s="63">
        <v>475.03</v>
      </c>
      <c r="AM45" s="63">
        <v>474.01</v>
      </c>
      <c r="AN45" s="63">
        <v>472.98</v>
      </c>
      <c r="AO45" s="63">
        <v>471.96</v>
      </c>
      <c r="AP45" s="63">
        <v>470.93</v>
      </c>
      <c r="AQ45" s="63">
        <v>469.91</v>
      </c>
      <c r="AR45" s="63">
        <v>468.89</v>
      </c>
      <c r="AS45" s="63">
        <v>467.86</v>
      </c>
      <c r="AT45" s="63">
        <v>466.84</v>
      </c>
      <c r="AU45" s="63">
        <v>465.81</v>
      </c>
      <c r="AV45" s="63">
        <v>464.79</v>
      </c>
      <c r="AW45" s="63">
        <v>463.77</v>
      </c>
      <c r="AX45" s="63">
        <v>462.74</v>
      </c>
      <c r="AY45" s="63">
        <v>461.72</v>
      </c>
      <c r="AZ45" s="63">
        <v>460.7</v>
      </c>
      <c r="BA45" s="63">
        <v>459.67</v>
      </c>
      <c r="BB45" s="63">
        <v>458.65</v>
      </c>
      <c r="BC45" s="63">
        <v>457.63</v>
      </c>
      <c r="BD45" s="63">
        <v>456.61</v>
      </c>
      <c r="BE45" s="63">
        <v>455.58</v>
      </c>
      <c r="BF45" s="63">
        <v>454.56</v>
      </c>
      <c r="BG45" s="63">
        <v>453.54</v>
      </c>
      <c r="BH45" s="63">
        <v>452.52</v>
      </c>
      <c r="BI45" s="63">
        <v>451.5</v>
      </c>
      <c r="BJ45" s="63">
        <v>450.47</v>
      </c>
      <c r="BK45" s="63">
        <v>449.45</v>
      </c>
      <c r="BL45" s="63">
        <v>448.43</v>
      </c>
      <c r="BM45" s="63">
        <v>447.41</v>
      </c>
      <c r="BN45" s="63">
        <v>446.39</v>
      </c>
      <c r="BO45" s="63">
        <v>445.37</v>
      </c>
      <c r="BP45" s="63">
        <v>444.35</v>
      </c>
      <c r="BQ45" s="63">
        <v>443.33</v>
      </c>
      <c r="BR45" s="63">
        <v>442.31</v>
      </c>
      <c r="BS45" s="63">
        <v>441.29</v>
      </c>
      <c r="BT45" s="63">
        <v>440.27</v>
      </c>
      <c r="BU45" s="63">
        <v>439.25</v>
      </c>
      <c r="BV45" s="63">
        <v>438.23</v>
      </c>
      <c r="BW45" s="63">
        <v>437.21</v>
      </c>
      <c r="BX45" s="63">
        <v>436.2</v>
      </c>
      <c r="BY45" s="63">
        <v>435.18</v>
      </c>
      <c r="BZ45" s="63">
        <v>434.16</v>
      </c>
      <c r="CA45" s="63">
        <v>433.15</v>
      </c>
      <c r="CB45" s="63">
        <v>432.13</v>
      </c>
      <c r="CC45" s="63">
        <v>431.11</v>
      </c>
      <c r="CD45" s="63">
        <v>430.1</v>
      </c>
      <c r="CE45" s="63">
        <v>429.08</v>
      </c>
      <c r="CF45" s="63">
        <v>428.07</v>
      </c>
      <c r="CG45" s="63">
        <v>427.05</v>
      </c>
      <c r="CH45" s="63">
        <v>426.04</v>
      </c>
      <c r="CI45" s="63">
        <v>425.02</v>
      </c>
      <c r="CJ45" s="63">
        <v>424.01</v>
      </c>
      <c r="CK45" s="63">
        <v>423</v>
      </c>
      <c r="CL45" s="63">
        <v>421.99</v>
      </c>
      <c r="CM45" s="63">
        <v>420.97</v>
      </c>
      <c r="CN45" s="63">
        <v>419.96</v>
      </c>
      <c r="CO45" s="63">
        <v>418.95</v>
      </c>
      <c r="CP45" s="63">
        <v>417.94</v>
      </c>
      <c r="CQ45" s="63">
        <v>416.93</v>
      </c>
      <c r="CR45" s="63">
        <v>415.92</v>
      </c>
      <c r="CS45" s="63">
        <v>414.91</v>
      </c>
      <c r="CT45" s="63">
        <v>413.9</v>
      </c>
      <c r="CU45" s="63">
        <v>412.89</v>
      </c>
      <c r="CV45" s="63">
        <v>411.88</v>
      </c>
      <c r="CW45" s="63">
        <v>410.88</v>
      </c>
      <c r="CX45" s="63">
        <v>409.87</v>
      </c>
      <c r="CY45" s="63">
        <v>408.87</v>
      </c>
      <c r="CZ45" s="63">
        <v>407.87</v>
      </c>
      <c r="DA45" s="63">
        <v>406.86</v>
      </c>
      <c r="DB45" s="63">
        <v>405.86</v>
      </c>
      <c r="DC45" s="63">
        <v>404.85</v>
      </c>
      <c r="DD45" s="63">
        <v>403.85</v>
      </c>
      <c r="DE45" s="63">
        <v>402.84</v>
      </c>
      <c r="DF45" s="63">
        <v>401.84</v>
      </c>
      <c r="DG45" s="63">
        <v>400.84</v>
      </c>
      <c r="DH45" s="63">
        <v>399.84</v>
      </c>
      <c r="DI45" s="63">
        <v>398.84</v>
      </c>
      <c r="DJ45" s="63">
        <v>397.84</v>
      </c>
      <c r="DK45" s="63">
        <v>396.85</v>
      </c>
      <c r="DL45" s="63">
        <v>395.85</v>
      </c>
      <c r="DM45" s="63">
        <v>394.85</v>
      </c>
      <c r="DN45" s="63">
        <v>393.86</v>
      </c>
      <c r="DO45" s="63">
        <v>392.86</v>
      </c>
      <c r="DP45" s="63">
        <v>391.86</v>
      </c>
      <c r="DQ45" s="63">
        <v>390.87</v>
      </c>
      <c r="DR45" s="63">
        <v>389.87</v>
      </c>
      <c r="DS45" s="63">
        <v>388.88</v>
      </c>
      <c r="DT45" s="63">
        <v>387.89</v>
      </c>
      <c r="DU45" s="63">
        <v>386.9</v>
      </c>
      <c r="DV45" s="63">
        <v>385.91</v>
      </c>
      <c r="DW45" s="63">
        <v>384.92</v>
      </c>
      <c r="DX45" s="63">
        <v>383.94</v>
      </c>
      <c r="DY45" s="63">
        <v>382.95</v>
      </c>
      <c r="DZ45" s="63">
        <v>381.96</v>
      </c>
      <c r="EA45" s="63">
        <v>380.98</v>
      </c>
      <c r="EB45" s="63">
        <v>379.99</v>
      </c>
      <c r="EC45" s="63">
        <v>379.01</v>
      </c>
      <c r="ED45" s="63">
        <v>378.02</v>
      </c>
      <c r="EE45" s="63">
        <v>377.04</v>
      </c>
      <c r="EF45" s="63">
        <v>376.06</v>
      </c>
      <c r="EG45" s="63">
        <v>375.09</v>
      </c>
      <c r="EH45" s="63">
        <v>374.11</v>
      </c>
      <c r="EI45" s="63">
        <v>373.14</v>
      </c>
      <c r="EJ45" s="63">
        <v>372.16</v>
      </c>
      <c r="EK45" s="63">
        <v>371.19</v>
      </c>
      <c r="EL45" s="63">
        <v>370.22</v>
      </c>
      <c r="EM45" s="63">
        <v>369.24</v>
      </c>
      <c r="EN45" s="63">
        <v>368.27</v>
      </c>
      <c r="EO45" s="63">
        <v>367.3</v>
      </c>
      <c r="EP45" s="63">
        <v>366.33</v>
      </c>
      <c r="EQ45" s="63">
        <v>365.36</v>
      </c>
      <c r="ER45" s="63">
        <v>364.39</v>
      </c>
      <c r="ES45" s="63">
        <v>363.43</v>
      </c>
      <c r="ET45" s="63">
        <v>362.46</v>
      </c>
      <c r="EU45" s="63">
        <v>361.5</v>
      </c>
      <c r="EV45" s="63">
        <v>360.53</v>
      </c>
      <c r="EW45" s="63">
        <v>359.57</v>
      </c>
      <c r="EX45" s="63">
        <v>358.61</v>
      </c>
      <c r="EY45" s="63">
        <v>357.65</v>
      </c>
      <c r="EZ45" s="63">
        <v>356.69</v>
      </c>
      <c r="FA45" s="63">
        <v>355.72</v>
      </c>
      <c r="FB45" s="63">
        <v>354.76</v>
      </c>
      <c r="FC45" s="63">
        <v>353.8</v>
      </c>
      <c r="FD45" s="63">
        <v>352.85</v>
      </c>
      <c r="FE45" s="63">
        <v>351.89</v>
      </c>
      <c r="FF45" s="63">
        <v>350.93</v>
      </c>
      <c r="FG45" s="63">
        <v>349.97</v>
      </c>
      <c r="FH45" s="63">
        <v>349.02</v>
      </c>
      <c r="FI45" s="63">
        <v>348.06</v>
      </c>
      <c r="FJ45" s="63">
        <v>347.11</v>
      </c>
      <c r="FK45" s="63">
        <v>346.15</v>
      </c>
      <c r="FL45" s="63">
        <v>345.2</v>
      </c>
      <c r="FM45" s="63">
        <v>344.25</v>
      </c>
      <c r="FN45" s="63">
        <v>343.29</v>
      </c>
      <c r="FO45" s="63">
        <v>342.34</v>
      </c>
      <c r="FP45" s="63">
        <v>341.39</v>
      </c>
      <c r="FQ45" s="63">
        <v>340.44</v>
      </c>
      <c r="FR45" s="63">
        <v>339.49</v>
      </c>
      <c r="FS45" s="63">
        <v>338.55</v>
      </c>
      <c r="FT45" s="63">
        <v>337.6</v>
      </c>
      <c r="FU45" s="63">
        <v>336.65</v>
      </c>
      <c r="FV45" s="63">
        <v>335.7</v>
      </c>
      <c r="FW45" s="63">
        <v>334.76</v>
      </c>
      <c r="FX45" s="63">
        <v>333.81</v>
      </c>
      <c r="FY45" s="63">
        <v>332.87</v>
      </c>
      <c r="FZ45" s="63">
        <v>331.93</v>
      </c>
      <c r="GA45" s="63">
        <v>330.98</v>
      </c>
      <c r="GB45" s="63">
        <v>330.04</v>
      </c>
      <c r="GC45" s="63">
        <v>329.1</v>
      </c>
      <c r="GD45" s="63">
        <v>328.16</v>
      </c>
      <c r="GE45" s="63">
        <v>327.22000000000003</v>
      </c>
      <c r="GF45" s="63">
        <v>326.27999999999997</v>
      </c>
      <c r="GG45" s="63">
        <v>325.35000000000002</v>
      </c>
      <c r="GH45" s="63">
        <v>324.41000000000003</v>
      </c>
      <c r="GI45" s="63">
        <v>323.47000000000003</v>
      </c>
      <c r="GJ45" s="63">
        <v>322.54000000000002</v>
      </c>
      <c r="GK45" s="63">
        <v>321.60000000000002</v>
      </c>
      <c r="GL45" s="63">
        <v>320.67</v>
      </c>
      <c r="GM45" s="63">
        <v>319.74</v>
      </c>
      <c r="GN45" s="63">
        <v>318.81</v>
      </c>
      <c r="GO45" s="63">
        <v>317.88</v>
      </c>
      <c r="GP45" s="63">
        <v>316.95</v>
      </c>
      <c r="GQ45" s="63">
        <v>316.01</v>
      </c>
      <c r="GR45" s="63">
        <v>315.10000000000002</v>
      </c>
      <c r="GS45" s="63">
        <v>314.17</v>
      </c>
      <c r="GT45" s="63">
        <v>313.25</v>
      </c>
      <c r="GU45" s="63">
        <v>312.32</v>
      </c>
      <c r="GV45" s="63">
        <v>311.39999999999998</v>
      </c>
      <c r="GW45" s="63">
        <v>310.48</v>
      </c>
      <c r="GX45" s="63">
        <v>309.56</v>
      </c>
      <c r="GY45" s="63">
        <v>308.64</v>
      </c>
      <c r="GZ45" s="63">
        <v>307.72000000000003</v>
      </c>
      <c r="HA45" s="63">
        <v>306.79000000000002</v>
      </c>
      <c r="HB45" s="63">
        <v>305.89</v>
      </c>
      <c r="HC45" s="63">
        <v>304.97000000000003</v>
      </c>
      <c r="HD45" s="63">
        <v>304.06</v>
      </c>
      <c r="HE45" s="63">
        <v>303.14</v>
      </c>
      <c r="HF45" s="63">
        <v>302.23</v>
      </c>
      <c r="HG45" s="63">
        <v>301.32</v>
      </c>
      <c r="HH45" s="63">
        <v>300.41000000000003</v>
      </c>
      <c r="HI45" s="63">
        <v>299.5</v>
      </c>
      <c r="HJ45" s="63">
        <v>298.60000000000002</v>
      </c>
      <c r="HK45" s="63">
        <v>297.69</v>
      </c>
      <c r="HL45" s="63">
        <v>296.79000000000002</v>
      </c>
      <c r="HM45" s="63">
        <v>295.88</v>
      </c>
      <c r="HN45" s="63">
        <v>294.98</v>
      </c>
      <c r="HO45" s="63">
        <v>294.07</v>
      </c>
      <c r="HP45" s="63">
        <v>293.18</v>
      </c>
      <c r="HQ45" s="63">
        <v>292.27999999999997</v>
      </c>
      <c r="HR45" s="63">
        <v>291.38</v>
      </c>
      <c r="HS45" s="63">
        <v>290.49</v>
      </c>
      <c r="HT45" s="63">
        <v>289.58999999999997</v>
      </c>
      <c r="HU45" s="63">
        <v>288.7</v>
      </c>
      <c r="HV45" s="63">
        <v>287.79000000000002</v>
      </c>
      <c r="HW45" s="63">
        <v>286.91000000000003</v>
      </c>
      <c r="HX45" s="63">
        <v>286.01</v>
      </c>
      <c r="HY45" s="63">
        <v>285.13</v>
      </c>
      <c r="HZ45" s="63">
        <v>284.24</v>
      </c>
      <c r="IA45" s="63">
        <v>283.35000000000002</v>
      </c>
      <c r="IB45" s="63">
        <v>282.47000000000003</v>
      </c>
      <c r="IC45" s="63">
        <v>281.57</v>
      </c>
      <c r="ID45" s="63">
        <v>280.69</v>
      </c>
      <c r="IE45" s="63">
        <v>279.81</v>
      </c>
      <c r="IF45" s="63">
        <v>278.93</v>
      </c>
      <c r="IG45" s="63">
        <v>278.04000000000002</v>
      </c>
      <c r="IH45" s="63">
        <v>277.16000000000003</v>
      </c>
      <c r="II45" s="63">
        <v>276.27999999999997</v>
      </c>
      <c r="IJ45" s="63">
        <v>275.41000000000003</v>
      </c>
      <c r="IK45" s="63">
        <v>274.52999999999997</v>
      </c>
      <c r="IL45" s="63">
        <v>273.64999999999998</v>
      </c>
      <c r="IM45" s="63">
        <v>272.77999999999997</v>
      </c>
      <c r="IN45" s="63">
        <v>271.89999999999998</v>
      </c>
      <c r="IO45" s="63">
        <v>271.02999999999997</v>
      </c>
      <c r="IP45" s="63">
        <v>270.16000000000003</v>
      </c>
      <c r="IQ45" s="63">
        <v>269.29000000000002</v>
      </c>
      <c r="IR45" s="63">
        <v>268.42</v>
      </c>
      <c r="IS45" s="63">
        <v>267.54000000000002</v>
      </c>
      <c r="IT45" s="63">
        <v>266.69</v>
      </c>
      <c r="IU45" s="63">
        <v>265.82</v>
      </c>
      <c r="IV45" s="63">
        <v>264.95999999999998</v>
      </c>
      <c r="IW45" s="63">
        <v>264.08999999999997</v>
      </c>
      <c r="IX45" s="63">
        <v>263.23</v>
      </c>
      <c r="IY45" s="63">
        <v>262.37</v>
      </c>
      <c r="IZ45" s="63">
        <v>261.51</v>
      </c>
      <c r="JA45" s="63">
        <v>260.66000000000003</v>
      </c>
      <c r="JB45" s="63">
        <v>259.79000000000002</v>
      </c>
      <c r="JC45" s="63">
        <v>258.95</v>
      </c>
      <c r="JD45" s="63">
        <v>258.08999999999997</v>
      </c>
      <c r="JE45" s="63">
        <v>257.24</v>
      </c>
      <c r="JF45" s="63">
        <v>256.39</v>
      </c>
      <c r="JG45" s="63">
        <v>255.53</v>
      </c>
      <c r="JH45" s="63">
        <v>254.68</v>
      </c>
      <c r="JI45" s="63">
        <v>253.84</v>
      </c>
      <c r="JJ45" s="63">
        <v>252.99</v>
      </c>
      <c r="JK45" s="63">
        <v>252.14</v>
      </c>
      <c r="JL45" s="63">
        <v>251.3</v>
      </c>
      <c r="JM45" s="63">
        <v>250.45</v>
      </c>
      <c r="JN45" s="63">
        <v>249.61</v>
      </c>
      <c r="JO45" s="63">
        <v>248.76</v>
      </c>
      <c r="JP45" s="63">
        <v>247.92</v>
      </c>
      <c r="JQ45" s="63">
        <v>247.08</v>
      </c>
      <c r="JR45" s="63">
        <v>246.24</v>
      </c>
      <c r="JS45" s="63">
        <v>245.4</v>
      </c>
      <c r="JT45" s="63">
        <v>244.57</v>
      </c>
      <c r="JU45" s="63">
        <v>243.73</v>
      </c>
      <c r="JV45" s="63">
        <v>242.89</v>
      </c>
      <c r="JW45" s="63">
        <v>242.06</v>
      </c>
      <c r="JX45" s="63">
        <v>241.23</v>
      </c>
      <c r="JY45" s="63">
        <v>240.39</v>
      </c>
      <c r="JZ45" s="63">
        <v>239.56</v>
      </c>
      <c r="KA45" s="63">
        <v>238.73</v>
      </c>
      <c r="KB45" s="63">
        <v>237.9</v>
      </c>
      <c r="KC45" s="63">
        <v>237.08</v>
      </c>
      <c r="KD45" s="63">
        <v>236.25</v>
      </c>
      <c r="KE45" s="63">
        <v>235.42</v>
      </c>
      <c r="KF45" s="63">
        <v>234.6</v>
      </c>
      <c r="KG45" s="63">
        <v>233.77</v>
      </c>
      <c r="KH45" s="63">
        <v>232.95</v>
      </c>
      <c r="KI45" s="63">
        <v>232.13</v>
      </c>
      <c r="KJ45" s="63">
        <v>231.3</v>
      </c>
      <c r="KK45" s="63">
        <v>230.49</v>
      </c>
      <c r="KL45" s="63">
        <v>229.67</v>
      </c>
      <c r="KM45" s="63">
        <v>228.85</v>
      </c>
      <c r="KN45" s="63">
        <v>228.03</v>
      </c>
      <c r="KO45" s="63">
        <v>227.22</v>
      </c>
      <c r="KP45" s="63">
        <v>226.41</v>
      </c>
      <c r="KQ45" s="63">
        <v>225.6</v>
      </c>
      <c r="KR45" s="63">
        <v>224.57000000000033</v>
      </c>
      <c r="KS45" s="63">
        <v>223.82000000000033</v>
      </c>
      <c r="KT45" s="63">
        <v>223.07000000000033</v>
      </c>
      <c r="KU45" s="63">
        <v>222.32000000000033</v>
      </c>
      <c r="KV45" s="63">
        <v>221.57000000000033</v>
      </c>
      <c r="KW45" s="63">
        <v>220.82000000000033</v>
      </c>
      <c r="KX45" s="63">
        <v>220.07000000000033</v>
      </c>
      <c r="KY45" s="63">
        <v>219.32000000000033</v>
      </c>
      <c r="KZ45" s="63">
        <v>218.57000000000033</v>
      </c>
      <c r="LA45" s="63">
        <v>217.82000000000033</v>
      </c>
      <c r="LB45" s="63">
        <v>217.07000000000033</v>
      </c>
      <c r="LC45" s="63">
        <v>216.32000000000033</v>
      </c>
      <c r="LD45" s="63">
        <v>215.57000000000033</v>
      </c>
      <c r="LE45" s="63">
        <v>214.82000000000033</v>
      </c>
      <c r="LF45" s="63">
        <v>214.07000000000033</v>
      </c>
      <c r="LG45" s="63">
        <v>213.32000000000033</v>
      </c>
      <c r="LH45" s="63">
        <v>212.57000000000033</v>
      </c>
      <c r="LI45" s="63">
        <v>211.82000000000033</v>
      </c>
      <c r="LJ45" s="63">
        <v>211.07000000000033</v>
      </c>
      <c r="LK45" s="63">
        <v>210.32000000000033</v>
      </c>
      <c r="LL45" s="63">
        <v>209.57000000000033</v>
      </c>
      <c r="LM45" s="63">
        <v>208.82000000000033</v>
      </c>
      <c r="LN45" s="63">
        <v>208.07000000000033</v>
      </c>
      <c r="LO45" s="63">
        <v>207.32000000000033</v>
      </c>
      <c r="LP45" s="63">
        <v>206.57000000000033</v>
      </c>
      <c r="LQ45" s="63">
        <v>205.82000000000033</v>
      </c>
      <c r="LR45" s="63">
        <v>205.07000000000033</v>
      </c>
      <c r="LS45" s="63">
        <v>204.32000000000033</v>
      </c>
      <c r="LT45" s="63">
        <v>203.57000000000033</v>
      </c>
      <c r="LU45" s="63">
        <v>202.82000000000033</v>
      </c>
      <c r="LV45" s="63">
        <v>202.07000000000033</v>
      </c>
      <c r="LW45" s="63">
        <v>201.32000000000033</v>
      </c>
      <c r="LX45" s="63">
        <v>200.57000000000033</v>
      </c>
      <c r="LY45" s="63">
        <v>199.82000000000033</v>
      </c>
      <c r="LZ45" s="63">
        <v>199.07000000000033</v>
      </c>
      <c r="MA45" s="63">
        <v>198.32000000000033</v>
      </c>
      <c r="MB45" s="63">
        <v>197.57000000000033</v>
      </c>
      <c r="MC45" s="63">
        <v>196.82000000000033</v>
      </c>
      <c r="MD45" s="63">
        <v>196.07000000000033</v>
      </c>
      <c r="ME45" s="63">
        <v>195.32000000000033</v>
      </c>
      <c r="MF45" s="63">
        <v>194.57000000000033</v>
      </c>
      <c r="MG45" s="63">
        <v>193.82000000000033</v>
      </c>
      <c r="MH45" s="63">
        <v>193.07000000000033</v>
      </c>
      <c r="MI45" s="63">
        <v>192.32000000000033</v>
      </c>
      <c r="MJ45" s="63">
        <v>191.57000000000033</v>
      </c>
      <c r="MK45" s="63">
        <v>190.82000000000033</v>
      </c>
      <c r="ML45" s="63">
        <v>190.07000000000033</v>
      </c>
      <c r="MM45" s="63">
        <v>189.32000000000033</v>
      </c>
      <c r="MN45" s="63">
        <v>188.57000000000033</v>
      </c>
      <c r="MO45" s="63">
        <v>187.82000000000033</v>
      </c>
      <c r="MP45" s="63">
        <v>187.07000000000033</v>
      </c>
      <c r="MQ45" s="63">
        <v>186.32000000000033</v>
      </c>
      <c r="MR45" s="63">
        <v>185.57000000000033</v>
      </c>
      <c r="MS45" s="63">
        <v>184.82000000000033</v>
      </c>
      <c r="MT45" s="63">
        <v>184.07000000000033</v>
      </c>
      <c r="MU45" s="63">
        <v>183.32000000000033</v>
      </c>
      <c r="MV45" s="63">
        <v>182.57000000000033</v>
      </c>
      <c r="MW45" s="63">
        <v>181.82000000000033</v>
      </c>
      <c r="MX45" s="63">
        <v>181.07000000000033</v>
      </c>
      <c r="MY45" s="63">
        <v>180.32000000000033</v>
      </c>
    </row>
    <row r="46" spans="1:363" ht="15.75" x14ac:dyDescent="0.25">
      <c r="A46" s="60" t="s">
        <v>7</v>
      </c>
      <c r="B46" s="65">
        <v>2056</v>
      </c>
      <c r="C46" s="63">
        <v>511.46</v>
      </c>
      <c r="D46" s="63">
        <v>510.43</v>
      </c>
      <c r="E46" s="63">
        <v>509.4</v>
      </c>
      <c r="F46" s="63">
        <v>508.38</v>
      </c>
      <c r="G46" s="63">
        <v>507.35</v>
      </c>
      <c r="H46" s="63">
        <v>506.33</v>
      </c>
      <c r="I46" s="63">
        <v>505.3</v>
      </c>
      <c r="J46" s="63">
        <v>504.28</v>
      </c>
      <c r="K46" s="63">
        <v>503.25</v>
      </c>
      <c r="L46" s="63">
        <v>502.22</v>
      </c>
      <c r="M46" s="63">
        <v>501.2</v>
      </c>
      <c r="N46" s="63">
        <v>500.17</v>
      </c>
      <c r="O46" s="63">
        <v>499.15</v>
      </c>
      <c r="P46" s="63">
        <v>498.12</v>
      </c>
      <c r="Q46" s="63">
        <v>497.1</v>
      </c>
      <c r="R46" s="63">
        <v>496.07</v>
      </c>
      <c r="S46" s="63">
        <v>495.05</v>
      </c>
      <c r="T46" s="63">
        <v>494.02</v>
      </c>
      <c r="U46" s="63">
        <v>493</v>
      </c>
      <c r="V46" s="63">
        <v>491.97</v>
      </c>
      <c r="W46" s="63">
        <v>490.94</v>
      </c>
      <c r="X46" s="63">
        <v>489.92</v>
      </c>
      <c r="Y46" s="63">
        <v>488.89</v>
      </c>
      <c r="Z46" s="63">
        <v>487.87</v>
      </c>
      <c r="AA46" s="63">
        <v>486.84</v>
      </c>
      <c r="AB46" s="63">
        <v>485.82</v>
      </c>
      <c r="AC46" s="63">
        <v>484.79</v>
      </c>
      <c r="AD46" s="63">
        <v>483.77</v>
      </c>
      <c r="AE46" s="63">
        <v>482.74</v>
      </c>
      <c r="AF46" s="63">
        <v>481.72</v>
      </c>
      <c r="AG46" s="63">
        <v>480.69</v>
      </c>
      <c r="AH46" s="63">
        <v>479.67</v>
      </c>
      <c r="AI46" s="63">
        <v>478.64</v>
      </c>
      <c r="AJ46" s="63">
        <v>477.62</v>
      </c>
      <c r="AK46" s="63">
        <v>476.59</v>
      </c>
      <c r="AL46" s="63">
        <v>475.57</v>
      </c>
      <c r="AM46" s="63">
        <v>474.54</v>
      </c>
      <c r="AN46" s="63">
        <v>473.52</v>
      </c>
      <c r="AO46" s="63">
        <v>472.49</v>
      </c>
      <c r="AP46" s="63">
        <v>471.47</v>
      </c>
      <c r="AQ46" s="63">
        <v>470.44</v>
      </c>
      <c r="AR46" s="63">
        <v>469.42</v>
      </c>
      <c r="AS46" s="63">
        <v>468.4</v>
      </c>
      <c r="AT46" s="63">
        <v>467.37</v>
      </c>
      <c r="AU46" s="63">
        <v>466.35</v>
      </c>
      <c r="AV46" s="63">
        <v>465.32</v>
      </c>
      <c r="AW46" s="63">
        <v>464.3</v>
      </c>
      <c r="AX46" s="63">
        <v>463.28</v>
      </c>
      <c r="AY46" s="63">
        <v>462.25</v>
      </c>
      <c r="AZ46" s="63">
        <v>461.23</v>
      </c>
      <c r="BA46" s="63">
        <v>460.21</v>
      </c>
      <c r="BB46" s="63">
        <v>459.18</v>
      </c>
      <c r="BC46" s="63">
        <v>458.16</v>
      </c>
      <c r="BD46" s="63">
        <v>457.14</v>
      </c>
      <c r="BE46" s="63">
        <v>456.12</v>
      </c>
      <c r="BF46" s="63">
        <v>455.09</v>
      </c>
      <c r="BG46" s="63">
        <v>454.07</v>
      </c>
      <c r="BH46" s="63">
        <v>453.05</v>
      </c>
      <c r="BI46" s="63">
        <v>452.03</v>
      </c>
      <c r="BJ46" s="63">
        <v>451</v>
      </c>
      <c r="BK46" s="63">
        <v>449.98</v>
      </c>
      <c r="BL46" s="63">
        <v>448.96</v>
      </c>
      <c r="BM46" s="63">
        <v>447.94</v>
      </c>
      <c r="BN46" s="63">
        <v>446.92</v>
      </c>
      <c r="BO46" s="63">
        <v>445.9</v>
      </c>
      <c r="BP46" s="63">
        <v>444.88</v>
      </c>
      <c r="BQ46" s="63">
        <v>443.86</v>
      </c>
      <c r="BR46" s="63">
        <v>442.84</v>
      </c>
      <c r="BS46" s="63">
        <v>441.82</v>
      </c>
      <c r="BT46" s="63">
        <v>440.8</v>
      </c>
      <c r="BU46" s="63">
        <v>439.78</v>
      </c>
      <c r="BV46" s="63">
        <v>438.76</v>
      </c>
      <c r="BW46" s="63">
        <v>437.74</v>
      </c>
      <c r="BX46" s="63">
        <v>436.72</v>
      </c>
      <c r="BY46" s="63">
        <v>435.71</v>
      </c>
      <c r="BZ46" s="63">
        <v>434.69</v>
      </c>
      <c r="CA46" s="63">
        <v>433.67</v>
      </c>
      <c r="CB46" s="63">
        <v>432.66</v>
      </c>
      <c r="CC46" s="63">
        <v>431.64</v>
      </c>
      <c r="CD46" s="63">
        <v>430.62</v>
      </c>
      <c r="CE46" s="63">
        <v>429.61</v>
      </c>
      <c r="CF46" s="63">
        <v>428.59</v>
      </c>
      <c r="CG46" s="63">
        <v>427.57</v>
      </c>
      <c r="CH46" s="63">
        <v>426.56</v>
      </c>
      <c r="CI46" s="63">
        <v>425.54</v>
      </c>
      <c r="CJ46" s="63">
        <v>424.53</v>
      </c>
      <c r="CK46" s="63">
        <v>423.52</v>
      </c>
      <c r="CL46" s="63">
        <v>422.51</v>
      </c>
      <c r="CM46" s="63">
        <v>421.5</v>
      </c>
      <c r="CN46" s="63">
        <v>420.49</v>
      </c>
      <c r="CO46" s="63">
        <v>419.47</v>
      </c>
      <c r="CP46" s="63">
        <v>418.46</v>
      </c>
      <c r="CQ46" s="63">
        <v>417.45</v>
      </c>
      <c r="CR46" s="63">
        <v>416.44</v>
      </c>
      <c r="CS46" s="63">
        <v>415.43</v>
      </c>
      <c r="CT46" s="63">
        <v>414.42</v>
      </c>
      <c r="CU46" s="63">
        <v>413.41</v>
      </c>
      <c r="CV46" s="63">
        <v>412.4</v>
      </c>
      <c r="CW46" s="63">
        <v>411.4</v>
      </c>
      <c r="CX46" s="63">
        <v>410.39</v>
      </c>
      <c r="CY46" s="63">
        <v>409.39</v>
      </c>
      <c r="CZ46" s="63">
        <v>408.38</v>
      </c>
      <c r="DA46" s="63">
        <v>407.38</v>
      </c>
      <c r="DB46" s="63">
        <v>406.37</v>
      </c>
      <c r="DC46" s="63">
        <v>405.37</v>
      </c>
      <c r="DD46" s="63">
        <v>404.37</v>
      </c>
      <c r="DE46" s="63">
        <v>403.36</v>
      </c>
      <c r="DF46" s="63">
        <v>402.36</v>
      </c>
      <c r="DG46" s="63">
        <v>401.35</v>
      </c>
      <c r="DH46" s="63">
        <v>400.35</v>
      </c>
      <c r="DI46" s="63">
        <v>399.36</v>
      </c>
      <c r="DJ46" s="63">
        <v>398.36</v>
      </c>
      <c r="DK46" s="63">
        <v>397.36</v>
      </c>
      <c r="DL46" s="63">
        <v>396.36</v>
      </c>
      <c r="DM46" s="63">
        <v>395.37</v>
      </c>
      <c r="DN46" s="63">
        <v>394.37</v>
      </c>
      <c r="DO46" s="63">
        <v>393.37</v>
      </c>
      <c r="DP46" s="63">
        <v>392.38</v>
      </c>
      <c r="DQ46" s="63">
        <v>391.38</v>
      </c>
      <c r="DR46" s="63">
        <v>390.38</v>
      </c>
      <c r="DS46" s="63">
        <v>389.39</v>
      </c>
      <c r="DT46" s="63">
        <v>388.4</v>
      </c>
      <c r="DU46" s="63">
        <v>387.41</v>
      </c>
      <c r="DV46" s="63">
        <v>386.42</v>
      </c>
      <c r="DW46" s="63">
        <v>385.44</v>
      </c>
      <c r="DX46" s="63">
        <v>384.45</v>
      </c>
      <c r="DY46" s="63">
        <v>383.46</v>
      </c>
      <c r="DZ46" s="63">
        <v>382.47</v>
      </c>
      <c r="EA46" s="63">
        <v>381.49</v>
      </c>
      <c r="EB46" s="63">
        <v>380.5</v>
      </c>
      <c r="EC46" s="63">
        <v>379.52</v>
      </c>
      <c r="ED46" s="63">
        <v>378.53</v>
      </c>
      <c r="EE46" s="63">
        <v>377.55</v>
      </c>
      <c r="EF46" s="63">
        <v>376.57</v>
      </c>
      <c r="EG46" s="63">
        <v>375.59</v>
      </c>
      <c r="EH46" s="63">
        <v>374.62</v>
      </c>
      <c r="EI46" s="63">
        <v>373.64</v>
      </c>
      <c r="EJ46" s="63">
        <v>372.67</v>
      </c>
      <c r="EK46" s="63">
        <v>371.7</v>
      </c>
      <c r="EL46" s="63">
        <v>370.72</v>
      </c>
      <c r="EM46" s="63">
        <v>369.75</v>
      </c>
      <c r="EN46" s="63">
        <v>368.78</v>
      </c>
      <c r="EO46" s="63">
        <v>367.81</v>
      </c>
      <c r="EP46" s="63">
        <v>366.83</v>
      </c>
      <c r="EQ46" s="63">
        <v>365.86</v>
      </c>
      <c r="ER46" s="63">
        <v>364.9</v>
      </c>
      <c r="ES46" s="63">
        <v>363.93</v>
      </c>
      <c r="ET46" s="63">
        <v>362.97</v>
      </c>
      <c r="EU46" s="63">
        <v>362</v>
      </c>
      <c r="EV46" s="63">
        <v>361.04</v>
      </c>
      <c r="EW46" s="63">
        <v>360.08</v>
      </c>
      <c r="EX46" s="63">
        <v>359.11</v>
      </c>
      <c r="EY46" s="63">
        <v>358.15</v>
      </c>
      <c r="EZ46" s="63">
        <v>357.19</v>
      </c>
      <c r="FA46" s="63">
        <v>356.23</v>
      </c>
      <c r="FB46" s="63">
        <v>355.27</v>
      </c>
      <c r="FC46" s="63">
        <v>354.31</v>
      </c>
      <c r="FD46" s="63">
        <v>353.35</v>
      </c>
      <c r="FE46" s="63">
        <v>352.39</v>
      </c>
      <c r="FF46" s="63">
        <v>351.43</v>
      </c>
      <c r="FG46" s="63">
        <v>350.48</v>
      </c>
      <c r="FH46" s="63">
        <v>349.52</v>
      </c>
      <c r="FI46" s="63">
        <v>348.57</v>
      </c>
      <c r="FJ46" s="63">
        <v>347.61</v>
      </c>
      <c r="FK46" s="63">
        <v>346.66</v>
      </c>
      <c r="FL46" s="63">
        <v>345.7</v>
      </c>
      <c r="FM46" s="63">
        <v>344.75</v>
      </c>
      <c r="FN46" s="63">
        <v>343.8</v>
      </c>
      <c r="FO46" s="63">
        <v>342.84</v>
      </c>
      <c r="FP46" s="63">
        <v>341.89</v>
      </c>
      <c r="FQ46" s="63">
        <v>340.94</v>
      </c>
      <c r="FR46" s="63">
        <v>339.99</v>
      </c>
      <c r="FS46" s="63">
        <v>339.05</v>
      </c>
      <c r="FT46" s="63">
        <v>338.1</v>
      </c>
      <c r="FU46" s="63">
        <v>337.15</v>
      </c>
      <c r="FV46" s="63">
        <v>336.2</v>
      </c>
      <c r="FW46" s="63">
        <v>335.26</v>
      </c>
      <c r="FX46" s="63">
        <v>334.31</v>
      </c>
      <c r="FY46" s="63">
        <v>333.37</v>
      </c>
      <c r="FZ46" s="63">
        <v>332.42</v>
      </c>
      <c r="GA46" s="63">
        <v>331.48</v>
      </c>
      <c r="GB46" s="63">
        <v>330.54</v>
      </c>
      <c r="GC46" s="63">
        <v>329.6</v>
      </c>
      <c r="GD46" s="63">
        <v>328.66</v>
      </c>
      <c r="GE46" s="63">
        <v>327.72</v>
      </c>
      <c r="GF46" s="63">
        <v>326.77999999999997</v>
      </c>
      <c r="GG46" s="63">
        <v>325.83999999999997</v>
      </c>
      <c r="GH46" s="63">
        <v>324.91000000000003</v>
      </c>
      <c r="GI46" s="63">
        <v>323.97000000000003</v>
      </c>
      <c r="GJ46" s="63">
        <v>323.02999999999997</v>
      </c>
      <c r="GK46" s="63">
        <v>322.10000000000002</v>
      </c>
      <c r="GL46" s="63">
        <v>321.17</v>
      </c>
      <c r="GM46" s="63">
        <v>320.23</v>
      </c>
      <c r="GN46" s="63">
        <v>319.29000000000002</v>
      </c>
      <c r="GO46" s="63">
        <v>318.37</v>
      </c>
      <c r="GP46" s="63">
        <v>317.45</v>
      </c>
      <c r="GQ46" s="63">
        <v>316.51</v>
      </c>
      <c r="GR46" s="63">
        <v>315.58999999999997</v>
      </c>
      <c r="GS46" s="63">
        <v>314.67</v>
      </c>
      <c r="GT46" s="63">
        <v>313.74</v>
      </c>
      <c r="GU46" s="63">
        <v>312.82</v>
      </c>
      <c r="GV46" s="63">
        <v>311.89</v>
      </c>
      <c r="GW46" s="63">
        <v>310.97000000000003</v>
      </c>
      <c r="GX46" s="63">
        <v>310.04000000000002</v>
      </c>
      <c r="GY46" s="63">
        <v>309.13</v>
      </c>
      <c r="GZ46" s="63">
        <v>308.20999999999998</v>
      </c>
      <c r="HA46" s="63">
        <v>307.29000000000002</v>
      </c>
      <c r="HB46" s="63">
        <v>306.38</v>
      </c>
      <c r="HC46" s="63">
        <v>305.45999999999998</v>
      </c>
      <c r="HD46" s="63">
        <v>304.54000000000002</v>
      </c>
      <c r="HE46" s="63">
        <v>303.63</v>
      </c>
      <c r="HF46" s="63">
        <v>302.72000000000003</v>
      </c>
      <c r="HG46" s="63">
        <v>301.81</v>
      </c>
      <c r="HH46" s="63">
        <v>300.89999999999998</v>
      </c>
      <c r="HI46" s="63">
        <v>299.99</v>
      </c>
      <c r="HJ46" s="63">
        <v>299.07</v>
      </c>
      <c r="HK46" s="63">
        <v>298.18</v>
      </c>
      <c r="HL46" s="63">
        <v>297.26</v>
      </c>
      <c r="HM46" s="63">
        <v>296.37</v>
      </c>
      <c r="HN46" s="63">
        <v>295.47000000000003</v>
      </c>
      <c r="HO46" s="63">
        <v>294.56</v>
      </c>
      <c r="HP46" s="63">
        <v>293.66000000000003</v>
      </c>
      <c r="HQ46" s="63">
        <v>292.76</v>
      </c>
      <c r="HR46" s="63">
        <v>291.87</v>
      </c>
      <c r="HS46" s="63">
        <v>290.97000000000003</v>
      </c>
      <c r="HT46" s="63">
        <v>290.07</v>
      </c>
      <c r="HU46" s="63">
        <v>289.18</v>
      </c>
      <c r="HV46" s="63">
        <v>288.29000000000002</v>
      </c>
      <c r="HW46" s="63">
        <v>287.39</v>
      </c>
      <c r="HX46" s="63">
        <v>286.5</v>
      </c>
      <c r="HY46" s="63">
        <v>285.60000000000002</v>
      </c>
      <c r="HZ46" s="63">
        <v>284.72000000000003</v>
      </c>
      <c r="IA46" s="63">
        <v>283.82</v>
      </c>
      <c r="IB46" s="63">
        <v>282.95</v>
      </c>
      <c r="IC46" s="63">
        <v>282.06</v>
      </c>
      <c r="ID46" s="63">
        <v>281.17</v>
      </c>
      <c r="IE46" s="63">
        <v>280.29000000000002</v>
      </c>
      <c r="IF46" s="63">
        <v>279.41000000000003</v>
      </c>
      <c r="IG46" s="63">
        <v>278.51</v>
      </c>
      <c r="IH46" s="63">
        <v>277.64</v>
      </c>
      <c r="II46" s="63">
        <v>276.76</v>
      </c>
      <c r="IJ46" s="63">
        <v>275.88</v>
      </c>
      <c r="IK46" s="63">
        <v>275.01</v>
      </c>
      <c r="IL46" s="63">
        <v>274.13</v>
      </c>
      <c r="IM46" s="63">
        <v>273.25</v>
      </c>
      <c r="IN46" s="63">
        <v>272.38</v>
      </c>
      <c r="IO46" s="63">
        <v>271.51</v>
      </c>
      <c r="IP46" s="63">
        <v>270.63</v>
      </c>
      <c r="IQ46" s="63">
        <v>269.76</v>
      </c>
      <c r="IR46" s="63">
        <v>268.89</v>
      </c>
      <c r="IS46" s="63">
        <v>268.01</v>
      </c>
      <c r="IT46" s="63">
        <v>267.16000000000003</v>
      </c>
      <c r="IU46" s="63">
        <v>266.29000000000002</v>
      </c>
      <c r="IV46" s="63">
        <v>265.43</v>
      </c>
      <c r="IW46" s="63">
        <v>264.57</v>
      </c>
      <c r="IX46" s="63">
        <v>263.7</v>
      </c>
      <c r="IY46" s="63">
        <v>262.83999999999997</v>
      </c>
      <c r="IZ46" s="63">
        <v>261.98</v>
      </c>
      <c r="JA46" s="63">
        <v>261.13</v>
      </c>
      <c r="JB46" s="63">
        <v>260.26</v>
      </c>
      <c r="JC46" s="63">
        <v>259.41000000000003</v>
      </c>
      <c r="JD46" s="63">
        <v>258.56</v>
      </c>
      <c r="JE46" s="63">
        <v>257.7</v>
      </c>
      <c r="JF46" s="63">
        <v>256.85000000000002</v>
      </c>
      <c r="JG46" s="63">
        <v>256</v>
      </c>
      <c r="JH46" s="63">
        <v>255.15</v>
      </c>
      <c r="JI46" s="63">
        <v>254.3</v>
      </c>
      <c r="JJ46" s="63">
        <v>253.45</v>
      </c>
      <c r="JK46" s="63">
        <v>252.61</v>
      </c>
      <c r="JL46" s="63">
        <v>251.76</v>
      </c>
      <c r="JM46" s="63">
        <v>250.91</v>
      </c>
      <c r="JN46" s="63">
        <v>250.07</v>
      </c>
      <c r="JO46" s="63">
        <v>249.23</v>
      </c>
      <c r="JP46" s="63">
        <v>248.38</v>
      </c>
      <c r="JQ46" s="63">
        <v>247.54</v>
      </c>
      <c r="JR46" s="63">
        <v>246.7</v>
      </c>
      <c r="JS46" s="63">
        <v>245.86</v>
      </c>
      <c r="JT46" s="63">
        <v>245.02</v>
      </c>
      <c r="JU46" s="63">
        <v>244.19</v>
      </c>
      <c r="JV46" s="63">
        <v>243.35</v>
      </c>
      <c r="JW46" s="63">
        <v>242.52</v>
      </c>
      <c r="JX46" s="63">
        <v>241.68</v>
      </c>
      <c r="JY46" s="63">
        <v>240.85</v>
      </c>
      <c r="JZ46" s="63">
        <v>240.02</v>
      </c>
      <c r="KA46" s="63">
        <v>239.19</v>
      </c>
      <c r="KB46" s="63">
        <v>238.36</v>
      </c>
      <c r="KC46" s="63">
        <v>237.53</v>
      </c>
      <c r="KD46" s="63">
        <v>236.7</v>
      </c>
      <c r="KE46" s="63">
        <v>235.87</v>
      </c>
      <c r="KF46" s="63">
        <v>235.05</v>
      </c>
      <c r="KG46" s="63">
        <v>234.22</v>
      </c>
      <c r="KH46" s="63">
        <v>233.4</v>
      </c>
      <c r="KI46" s="63">
        <v>232.58</v>
      </c>
      <c r="KJ46" s="63">
        <v>231.75</v>
      </c>
      <c r="KK46" s="63">
        <v>230.93</v>
      </c>
      <c r="KL46" s="63">
        <v>230.12</v>
      </c>
      <c r="KM46" s="63">
        <v>229.3</v>
      </c>
      <c r="KN46" s="63">
        <v>228.48</v>
      </c>
      <c r="KO46" s="63">
        <v>227.67</v>
      </c>
      <c r="KP46" s="63">
        <v>226.85</v>
      </c>
      <c r="KQ46" s="63">
        <v>226.04</v>
      </c>
      <c r="KR46" s="63">
        <v>225.03000000000034</v>
      </c>
      <c r="KS46" s="63">
        <v>224.28000000000034</v>
      </c>
      <c r="KT46" s="63">
        <v>223.53000000000034</v>
      </c>
      <c r="KU46" s="63">
        <v>222.78000000000034</v>
      </c>
      <c r="KV46" s="63">
        <v>222.03000000000034</v>
      </c>
      <c r="KW46" s="63">
        <v>221.28000000000034</v>
      </c>
      <c r="KX46" s="63">
        <v>220.53000000000034</v>
      </c>
      <c r="KY46" s="63">
        <v>219.78000000000034</v>
      </c>
      <c r="KZ46" s="63">
        <v>219.03000000000034</v>
      </c>
      <c r="LA46" s="63">
        <v>218.28000000000034</v>
      </c>
      <c r="LB46" s="63">
        <v>217.53000000000034</v>
      </c>
      <c r="LC46" s="63">
        <v>216.78000000000034</v>
      </c>
      <c r="LD46" s="63">
        <v>216.03000000000034</v>
      </c>
      <c r="LE46" s="63">
        <v>215.28000000000034</v>
      </c>
      <c r="LF46" s="63">
        <v>214.53000000000034</v>
      </c>
      <c r="LG46" s="63">
        <v>213.78000000000034</v>
      </c>
      <c r="LH46" s="63">
        <v>213.03000000000034</v>
      </c>
      <c r="LI46" s="63">
        <v>212.28000000000034</v>
      </c>
      <c r="LJ46" s="63">
        <v>211.53000000000034</v>
      </c>
      <c r="LK46" s="63">
        <v>210.78000000000034</v>
      </c>
      <c r="LL46" s="63">
        <v>210.03000000000034</v>
      </c>
      <c r="LM46" s="63">
        <v>209.28000000000034</v>
      </c>
      <c r="LN46" s="63">
        <v>208.53000000000034</v>
      </c>
      <c r="LO46" s="63">
        <v>207.78000000000034</v>
      </c>
      <c r="LP46" s="63">
        <v>207.03000000000034</v>
      </c>
      <c r="LQ46" s="63">
        <v>206.28000000000034</v>
      </c>
      <c r="LR46" s="63">
        <v>205.53000000000034</v>
      </c>
      <c r="LS46" s="63">
        <v>204.78000000000034</v>
      </c>
      <c r="LT46" s="63">
        <v>204.03000000000034</v>
      </c>
      <c r="LU46" s="63">
        <v>203.28000000000034</v>
      </c>
      <c r="LV46" s="63">
        <v>202.53000000000034</v>
      </c>
      <c r="LW46" s="63">
        <v>201.78000000000034</v>
      </c>
      <c r="LX46" s="63">
        <v>201.03000000000034</v>
      </c>
      <c r="LY46" s="63">
        <v>200.28000000000034</v>
      </c>
      <c r="LZ46" s="63">
        <v>199.53000000000034</v>
      </c>
      <c r="MA46" s="63">
        <v>198.78000000000034</v>
      </c>
      <c r="MB46" s="63">
        <v>198.03000000000034</v>
      </c>
      <c r="MC46" s="63">
        <v>197.28000000000034</v>
      </c>
      <c r="MD46" s="63">
        <v>196.53000000000034</v>
      </c>
      <c r="ME46" s="63">
        <v>195.78000000000034</v>
      </c>
      <c r="MF46" s="63">
        <v>195.03000000000034</v>
      </c>
      <c r="MG46" s="63">
        <v>194.28000000000034</v>
      </c>
      <c r="MH46" s="63">
        <v>193.53000000000034</v>
      </c>
      <c r="MI46" s="63">
        <v>192.78000000000034</v>
      </c>
      <c r="MJ46" s="63">
        <v>192.03000000000034</v>
      </c>
      <c r="MK46" s="63">
        <v>191.28000000000034</v>
      </c>
      <c r="ML46" s="63">
        <v>190.53000000000034</v>
      </c>
      <c r="MM46" s="63">
        <v>189.78000000000034</v>
      </c>
      <c r="MN46" s="63">
        <v>189.03000000000034</v>
      </c>
      <c r="MO46" s="63">
        <v>188.28000000000034</v>
      </c>
      <c r="MP46" s="63">
        <v>187.53000000000034</v>
      </c>
      <c r="MQ46" s="63">
        <v>186.78000000000034</v>
      </c>
      <c r="MR46" s="63">
        <v>186.03000000000034</v>
      </c>
      <c r="MS46" s="63">
        <v>185.28000000000034</v>
      </c>
      <c r="MT46" s="63">
        <v>184.53000000000034</v>
      </c>
      <c r="MU46" s="63">
        <v>183.78000000000034</v>
      </c>
      <c r="MV46" s="63">
        <v>183.03000000000034</v>
      </c>
      <c r="MW46" s="63">
        <v>182.28000000000034</v>
      </c>
      <c r="MX46" s="63">
        <v>181.53000000000034</v>
      </c>
      <c r="MY46" s="63">
        <v>180.78000000000034</v>
      </c>
    </row>
    <row r="47" spans="1:363" ht="15.75" x14ac:dyDescent="0.25">
      <c r="A47" s="60" t="s">
        <v>7</v>
      </c>
      <c r="B47" s="65">
        <v>2057</v>
      </c>
      <c r="C47" s="63">
        <v>512</v>
      </c>
      <c r="D47" s="63">
        <v>510.97</v>
      </c>
      <c r="E47" s="63">
        <v>509.94</v>
      </c>
      <c r="F47" s="63">
        <v>508.92</v>
      </c>
      <c r="G47" s="63">
        <v>507.89</v>
      </c>
      <c r="H47" s="63">
        <v>506.87</v>
      </c>
      <c r="I47" s="63">
        <v>505.84</v>
      </c>
      <c r="J47" s="63">
        <v>504.81</v>
      </c>
      <c r="K47" s="63">
        <v>503.79</v>
      </c>
      <c r="L47" s="63">
        <v>502.76</v>
      </c>
      <c r="M47" s="63">
        <v>501.74</v>
      </c>
      <c r="N47" s="63">
        <v>500.71</v>
      </c>
      <c r="O47" s="63">
        <v>499.69</v>
      </c>
      <c r="P47" s="63">
        <v>498.66</v>
      </c>
      <c r="Q47" s="63">
        <v>497.64</v>
      </c>
      <c r="R47" s="63">
        <v>496.61</v>
      </c>
      <c r="S47" s="63">
        <v>495.58</v>
      </c>
      <c r="T47" s="63">
        <v>494.56</v>
      </c>
      <c r="U47" s="63">
        <v>493.53</v>
      </c>
      <c r="V47" s="63">
        <v>492.51</v>
      </c>
      <c r="W47" s="63">
        <v>491.48</v>
      </c>
      <c r="X47" s="63">
        <v>490.46</v>
      </c>
      <c r="Y47" s="63">
        <v>489.43</v>
      </c>
      <c r="Z47" s="63">
        <v>488.41</v>
      </c>
      <c r="AA47" s="63">
        <v>487.38</v>
      </c>
      <c r="AB47" s="63">
        <v>486.35</v>
      </c>
      <c r="AC47" s="63">
        <v>485.33</v>
      </c>
      <c r="AD47" s="63">
        <v>484.3</v>
      </c>
      <c r="AE47" s="63">
        <v>483.28</v>
      </c>
      <c r="AF47" s="63">
        <v>482.25</v>
      </c>
      <c r="AG47" s="63">
        <v>481.23</v>
      </c>
      <c r="AH47" s="63">
        <v>480.2</v>
      </c>
      <c r="AI47" s="63">
        <v>479.18</v>
      </c>
      <c r="AJ47" s="63">
        <v>478.15</v>
      </c>
      <c r="AK47" s="63">
        <v>477.13</v>
      </c>
      <c r="AL47" s="63">
        <v>476.1</v>
      </c>
      <c r="AM47" s="63">
        <v>475.07</v>
      </c>
      <c r="AN47" s="63">
        <v>474.05</v>
      </c>
      <c r="AO47" s="63">
        <v>473.03</v>
      </c>
      <c r="AP47" s="63">
        <v>472</v>
      </c>
      <c r="AQ47" s="63">
        <v>470.98</v>
      </c>
      <c r="AR47" s="63">
        <v>469.95</v>
      </c>
      <c r="AS47" s="63">
        <v>468.93</v>
      </c>
      <c r="AT47" s="63">
        <v>467.9</v>
      </c>
      <c r="AU47" s="63">
        <v>466.88</v>
      </c>
      <c r="AV47" s="63">
        <v>465.86</v>
      </c>
      <c r="AW47" s="63">
        <v>464.83</v>
      </c>
      <c r="AX47" s="63">
        <v>463.81</v>
      </c>
      <c r="AY47" s="63">
        <v>462.78</v>
      </c>
      <c r="AZ47" s="63">
        <v>461.76</v>
      </c>
      <c r="BA47" s="63">
        <v>460.74</v>
      </c>
      <c r="BB47" s="63">
        <v>459.71</v>
      </c>
      <c r="BC47" s="63">
        <v>458.69</v>
      </c>
      <c r="BD47" s="63">
        <v>457.67</v>
      </c>
      <c r="BE47" s="63">
        <v>456.65</v>
      </c>
      <c r="BF47" s="63">
        <v>455.62</v>
      </c>
      <c r="BG47" s="63">
        <v>454.6</v>
      </c>
      <c r="BH47" s="63">
        <v>453.58</v>
      </c>
      <c r="BI47" s="63">
        <v>452.55</v>
      </c>
      <c r="BJ47" s="63">
        <v>451.53</v>
      </c>
      <c r="BK47" s="63">
        <v>450.51</v>
      </c>
      <c r="BL47" s="63">
        <v>449.49</v>
      </c>
      <c r="BM47" s="63">
        <v>448.47</v>
      </c>
      <c r="BN47" s="63">
        <v>447.45</v>
      </c>
      <c r="BO47" s="63">
        <v>446.43</v>
      </c>
      <c r="BP47" s="63">
        <v>445.41</v>
      </c>
      <c r="BQ47" s="63">
        <v>444.39</v>
      </c>
      <c r="BR47" s="63">
        <v>443.37</v>
      </c>
      <c r="BS47" s="63">
        <v>442.35</v>
      </c>
      <c r="BT47" s="63">
        <v>441.33</v>
      </c>
      <c r="BU47" s="63">
        <v>440.31</v>
      </c>
      <c r="BV47" s="63">
        <v>439.29</v>
      </c>
      <c r="BW47" s="63">
        <v>438.27</v>
      </c>
      <c r="BX47" s="63">
        <v>437.25</v>
      </c>
      <c r="BY47" s="63">
        <v>436.23</v>
      </c>
      <c r="BZ47" s="63">
        <v>435.21</v>
      </c>
      <c r="CA47" s="63">
        <v>434.2</v>
      </c>
      <c r="CB47" s="63">
        <v>433.18</v>
      </c>
      <c r="CC47" s="63">
        <v>432.16</v>
      </c>
      <c r="CD47" s="63">
        <v>431.15</v>
      </c>
      <c r="CE47" s="63">
        <v>430.13</v>
      </c>
      <c r="CF47" s="63">
        <v>429.11</v>
      </c>
      <c r="CG47" s="63">
        <v>428.1</v>
      </c>
      <c r="CH47" s="63">
        <v>427.08</v>
      </c>
      <c r="CI47" s="63">
        <v>426.06</v>
      </c>
      <c r="CJ47" s="63">
        <v>425.05</v>
      </c>
      <c r="CK47" s="63">
        <v>424.04</v>
      </c>
      <c r="CL47" s="63">
        <v>423.03</v>
      </c>
      <c r="CM47" s="63">
        <v>422.02</v>
      </c>
      <c r="CN47" s="63">
        <v>421.01</v>
      </c>
      <c r="CO47" s="63">
        <v>419.99</v>
      </c>
      <c r="CP47" s="63">
        <v>418.98</v>
      </c>
      <c r="CQ47" s="63">
        <v>417.97</v>
      </c>
      <c r="CR47" s="63">
        <v>416.96</v>
      </c>
      <c r="CS47" s="63">
        <v>415.95</v>
      </c>
      <c r="CT47" s="63">
        <v>414.94</v>
      </c>
      <c r="CU47" s="63">
        <v>413.93</v>
      </c>
      <c r="CV47" s="63">
        <v>412.92</v>
      </c>
      <c r="CW47" s="63">
        <v>411.92</v>
      </c>
      <c r="CX47" s="63">
        <v>410.91</v>
      </c>
      <c r="CY47" s="63">
        <v>409.91</v>
      </c>
      <c r="CZ47" s="63">
        <v>408.9</v>
      </c>
      <c r="DA47" s="63">
        <v>407.89</v>
      </c>
      <c r="DB47" s="63">
        <v>406.89</v>
      </c>
      <c r="DC47" s="63">
        <v>405.89</v>
      </c>
      <c r="DD47" s="63">
        <v>404.88</v>
      </c>
      <c r="DE47" s="63">
        <v>403.88</v>
      </c>
      <c r="DF47" s="63">
        <v>402.87</v>
      </c>
      <c r="DG47" s="63">
        <v>401.87</v>
      </c>
      <c r="DH47" s="63">
        <v>400.87</v>
      </c>
      <c r="DI47" s="63">
        <v>399.87</v>
      </c>
      <c r="DJ47" s="63">
        <v>398.87</v>
      </c>
      <c r="DK47" s="63">
        <v>397.87</v>
      </c>
      <c r="DL47" s="63">
        <v>396.88</v>
      </c>
      <c r="DM47" s="63">
        <v>395.88</v>
      </c>
      <c r="DN47" s="63">
        <v>394.88</v>
      </c>
      <c r="DO47" s="63">
        <v>393.89</v>
      </c>
      <c r="DP47" s="63">
        <v>392.89</v>
      </c>
      <c r="DQ47" s="63">
        <v>391.89</v>
      </c>
      <c r="DR47" s="63">
        <v>390.9</v>
      </c>
      <c r="DS47" s="63">
        <v>389.9</v>
      </c>
      <c r="DT47" s="63">
        <v>388.91</v>
      </c>
      <c r="DU47" s="63">
        <v>387.92</v>
      </c>
      <c r="DV47" s="63">
        <v>386.93</v>
      </c>
      <c r="DW47" s="63">
        <v>385.95</v>
      </c>
      <c r="DX47" s="63">
        <v>384.96</v>
      </c>
      <c r="DY47" s="63">
        <v>383.97</v>
      </c>
      <c r="DZ47" s="63">
        <v>382.98</v>
      </c>
      <c r="EA47" s="63">
        <v>382</v>
      </c>
      <c r="EB47" s="63">
        <v>381.01</v>
      </c>
      <c r="EC47" s="63">
        <v>380.02</v>
      </c>
      <c r="ED47" s="63">
        <v>379.04</v>
      </c>
      <c r="EE47" s="63">
        <v>378.05</v>
      </c>
      <c r="EF47" s="63">
        <v>377.08</v>
      </c>
      <c r="EG47" s="63">
        <v>376.1</v>
      </c>
      <c r="EH47" s="63">
        <v>375.13</v>
      </c>
      <c r="EI47" s="63">
        <v>374.15</v>
      </c>
      <c r="EJ47" s="63">
        <v>373.18</v>
      </c>
      <c r="EK47" s="63">
        <v>372.2</v>
      </c>
      <c r="EL47" s="63">
        <v>371.23</v>
      </c>
      <c r="EM47" s="63">
        <v>370.26</v>
      </c>
      <c r="EN47" s="63">
        <v>369.28</v>
      </c>
      <c r="EO47" s="63">
        <v>368.31</v>
      </c>
      <c r="EP47" s="63">
        <v>367.34</v>
      </c>
      <c r="EQ47" s="63">
        <v>366.37</v>
      </c>
      <c r="ER47" s="63">
        <v>365.4</v>
      </c>
      <c r="ES47" s="63">
        <v>364.44</v>
      </c>
      <c r="ET47" s="63">
        <v>363.47</v>
      </c>
      <c r="EU47" s="63">
        <v>362.51</v>
      </c>
      <c r="EV47" s="63">
        <v>361.54</v>
      </c>
      <c r="EW47" s="63">
        <v>360.58</v>
      </c>
      <c r="EX47" s="63">
        <v>359.62</v>
      </c>
      <c r="EY47" s="63">
        <v>358.66</v>
      </c>
      <c r="EZ47" s="63">
        <v>357.69</v>
      </c>
      <c r="FA47" s="63">
        <v>356.73</v>
      </c>
      <c r="FB47" s="63">
        <v>355.77</v>
      </c>
      <c r="FC47" s="63">
        <v>354.81</v>
      </c>
      <c r="FD47" s="63">
        <v>353.85</v>
      </c>
      <c r="FE47" s="63">
        <v>352.89</v>
      </c>
      <c r="FF47" s="63">
        <v>351.94</v>
      </c>
      <c r="FG47" s="63">
        <v>350.98</v>
      </c>
      <c r="FH47" s="63">
        <v>350.02</v>
      </c>
      <c r="FI47" s="63">
        <v>349.07</v>
      </c>
      <c r="FJ47" s="63">
        <v>348.11</v>
      </c>
      <c r="FK47" s="63">
        <v>347.16</v>
      </c>
      <c r="FL47" s="63">
        <v>346.2</v>
      </c>
      <c r="FM47" s="63">
        <v>345.25</v>
      </c>
      <c r="FN47" s="63">
        <v>344.3</v>
      </c>
      <c r="FO47" s="63">
        <v>343.34</v>
      </c>
      <c r="FP47" s="63">
        <v>342.39</v>
      </c>
      <c r="FQ47" s="63">
        <v>341.44</v>
      </c>
      <c r="FR47" s="63">
        <v>340.49</v>
      </c>
      <c r="FS47" s="63">
        <v>339.54</v>
      </c>
      <c r="FT47" s="63">
        <v>338.6</v>
      </c>
      <c r="FU47" s="63">
        <v>337.65</v>
      </c>
      <c r="FV47" s="63">
        <v>336.7</v>
      </c>
      <c r="FW47" s="63">
        <v>335.76</v>
      </c>
      <c r="FX47" s="63">
        <v>334.81</v>
      </c>
      <c r="FY47" s="63">
        <v>333.87</v>
      </c>
      <c r="FZ47" s="63">
        <v>332.92</v>
      </c>
      <c r="GA47" s="63">
        <v>331.98</v>
      </c>
      <c r="GB47" s="63">
        <v>331.04</v>
      </c>
      <c r="GC47" s="63">
        <v>330.09</v>
      </c>
      <c r="GD47" s="63">
        <v>329.15</v>
      </c>
      <c r="GE47" s="63">
        <v>328.21</v>
      </c>
      <c r="GF47" s="63">
        <v>327.27999999999997</v>
      </c>
      <c r="GG47" s="63">
        <v>326.33999999999997</v>
      </c>
      <c r="GH47" s="63">
        <v>325.39999999999998</v>
      </c>
      <c r="GI47" s="63">
        <v>324.45999999999998</v>
      </c>
      <c r="GJ47" s="63">
        <v>323.52999999999997</v>
      </c>
      <c r="GK47" s="63">
        <v>322.58999999999997</v>
      </c>
      <c r="GL47" s="63">
        <v>321.66000000000003</v>
      </c>
      <c r="GM47" s="63">
        <v>320.73</v>
      </c>
      <c r="GN47" s="63">
        <v>319.79000000000002</v>
      </c>
      <c r="GO47" s="63">
        <v>318.87</v>
      </c>
      <c r="GP47" s="63">
        <v>317.94</v>
      </c>
      <c r="GQ47" s="63">
        <v>317.01</v>
      </c>
      <c r="GR47" s="63">
        <v>316.07</v>
      </c>
      <c r="GS47" s="63">
        <v>315.16000000000003</v>
      </c>
      <c r="GT47" s="63">
        <v>314.23</v>
      </c>
      <c r="GU47" s="63">
        <v>313.31</v>
      </c>
      <c r="GV47" s="63">
        <v>312.38</v>
      </c>
      <c r="GW47" s="63">
        <v>311.45999999999998</v>
      </c>
      <c r="GX47" s="63">
        <v>310.54000000000002</v>
      </c>
      <c r="GY47" s="63">
        <v>309.62</v>
      </c>
      <c r="GZ47" s="63">
        <v>308.7</v>
      </c>
      <c r="HA47" s="63">
        <v>307.77999999999997</v>
      </c>
      <c r="HB47" s="63">
        <v>306.87</v>
      </c>
      <c r="HC47" s="63">
        <v>305.95</v>
      </c>
      <c r="HD47" s="63">
        <v>305.04000000000002</v>
      </c>
      <c r="HE47" s="63">
        <v>304.12</v>
      </c>
      <c r="HF47" s="63">
        <v>303.20999999999998</v>
      </c>
      <c r="HG47" s="63">
        <v>302.29000000000002</v>
      </c>
      <c r="HH47" s="63">
        <v>301.39</v>
      </c>
      <c r="HI47" s="63">
        <v>300.48</v>
      </c>
      <c r="HJ47" s="63">
        <v>299.57</v>
      </c>
      <c r="HK47" s="63">
        <v>298.66000000000003</v>
      </c>
      <c r="HL47" s="63">
        <v>297.76</v>
      </c>
      <c r="HM47" s="63">
        <v>296.85000000000002</v>
      </c>
      <c r="HN47" s="63">
        <v>295.95</v>
      </c>
      <c r="HO47" s="63">
        <v>295.04000000000002</v>
      </c>
      <c r="HP47" s="63">
        <v>294.14999999999998</v>
      </c>
      <c r="HQ47" s="63">
        <v>293.25</v>
      </c>
      <c r="HR47" s="63">
        <v>292.35000000000002</v>
      </c>
      <c r="HS47" s="63">
        <v>291.45</v>
      </c>
      <c r="HT47" s="63">
        <v>290.56</v>
      </c>
      <c r="HU47" s="63">
        <v>289.66000000000003</v>
      </c>
      <c r="HV47" s="63">
        <v>288.76</v>
      </c>
      <c r="HW47" s="63">
        <v>287.87</v>
      </c>
      <c r="HX47" s="63">
        <v>286.98</v>
      </c>
      <c r="HY47" s="63">
        <v>286.08999999999997</v>
      </c>
      <c r="HZ47" s="63">
        <v>285.2</v>
      </c>
      <c r="IA47" s="63">
        <v>284.31</v>
      </c>
      <c r="IB47" s="63">
        <v>283.43</v>
      </c>
      <c r="IC47" s="63">
        <v>282.54000000000002</v>
      </c>
      <c r="ID47" s="63">
        <v>281.64999999999998</v>
      </c>
      <c r="IE47" s="63">
        <v>280.76</v>
      </c>
      <c r="IF47" s="63">
        <v>279.88</v>
      </c>
      <c r="IG47" s="63">
        <v>279</v>
      </c>
      <c r="IH47" s="63">
        <v>278.12</v>
      </c>
      <c r="II47" s="63">
        <v>277.24</v>
      </c>
      <c r="IJ47" s="63">
        <v>276.35000000000002</v>
      </c>
      <c r="IK47" s="63">
        <v>275.48</v>
      </c>
      <c r="IL47" s="63">
        <v>274.60000000000002</v>
      </c>
      <c r="IM47" s="63">
        <v>273.73</v>
      </c>
      <c r="IN47" s="63">
        <v>272.85000000000002</v>
      </c>
      <c r="IO47" s="63">
        <v>271.98</v>
      </c>
      <c r="IP47" s="63">
        <v>271.10000000000002</v>
      </c>
      <c r="IQ47" s="63">
        <v>270.24</v>
      </c>
      <c r="IR47" s="63">
        <v>269.37</v>
      </c>
      <c r="IS47" s="63">
        <v>268.5</v>
      </c>
      <c r="IT47" s="63">
        <v>267.63</v>
      </c>
      <c r="IU47" s="63">
        <v>266.76</v>
      </c>
      <c r="IV47" s="63">
        <v>265.89999999999998</v>
      </c>
      <c r="IW47" s="63">
        <v>265.02999999999997</v>
      </c>
      <c r="IX47" s="63">
        <v>264.17</v>
      </c>
      <c r="IY47" s="63">
        <v>263.31</v>
      </c>
      <c r="IZ47" s="63">
        <v>262.45</v>
      </c>
      <c r="JA47" s="63">
        <v>261.58999999999997</v>
      </c>
      <c r="JB47" s="63">
        <v>260.74</v>
      </c>
      <c r="JC47" s="63">
        <v>259.88</v>
      </c>
      <c r="JD47" s="63">
        <v>259.02999999999997</v>
      </c>
      <c r="JE47" s="63">
        <v>258.17</v>
      </c>
      <c r="JF47" s="63">
        <v>257.32</v>
      </c>
      <c r="JG47" s="63">
        <v>256.47000000000003</v>
      </c>
      <c r="JH47" s="63">
        <v>255.61</v>
      </c>
      <c r="JI47" s="63">
        <v>254.76</v>
      </c>
      <c r="JJ47" s="63">
        <v>253.92</v>
      </c>
      <c r="JK47" s="63">
        <v>253.07</v>
      </c>
      <c r="JL47" s="63">
        <v>252.22</v>
      </c>
      <c r="JM47" s="63">
        <v>251.38</v>
      </c>
      <c r="JN47" s="63">
        <v>250.53</v>
      </c>
      <c r="JO47" s="63">
        <v>249.69</v>
      </c>
      <c r="JP47" s="63">
        <v>248.84</v>
      </c>
      <c r="JQ47" s="63">
        <v>248</v>
      </c>
      <c r="JR47" s="63">
        <v>247.16</v>
      </c>
      <c r="JS47" s="63">
        <v>246.32</v>
      </c>
      <c r="JT47" s="63">
        <v>245.48</v>
      </c>
      <c r="JU47" s="63">
        <v>244.65</v>
      </c>
      <c r="JV47" s="63">
        <v>243.81</v>
      </c>
      <c r="JW47" s="63">
        <v>242.97</v>
      </c>
      <c r="JX47" s="63">
        <v>242.14</v>
      </c>
      <c r="JY47" s="63">
        <v>241.31</v>
      </c>
      <c r="JZ47" s="63">
        <v>240.47</v>
      </c>
      <c r="KA47" s="63">
        <v>239.64</v>
      </c>
      <c r="KB47" s="63">
        <v>238.81</v>
      </c>
      <c r="KC47" s="63">
        <v>237.98</v>
      </c>
      <c r="KD47" s="63">
        <v>237.15</v>
      </c>
      <c r="KE47" s="63">
        <v>236.33</v>
      </c>
      <c r="KF47" s="63">
        <v>235.5</v>
      </c>
      <c r="KG47" s="63">
        <v>234.67</v>
      </c>
      <c r="KH47" s="63">
        <v>233.85</v>
      </c>
      <c r="KI47" s="63">
        <v>233.03</v>
      </c>
      <c r="KJ47" s="63">
        <v>232.2</v>
      </c>
      <c r="KK47" s="63">
        <v>231.38</v>
      </c>
      <c r="KL47" s="63">
        <v>230.56</v>
      </c>
      <c r="KM47" s="63">
        <v>229.74</v>
      </c>
      <c r="KN47" s="63">
        <v>228.93</v>
      </c>
      <c r="KO47" s="63">
        <v>228.11</v>
      </c>
      <c r="KP47" s="63">
        <v>227.3</v>
      </c>
      <c r="KQ47" s="63">
        <v>226.49</v>
      </c>
      <c r="KR47" s="63">
        <v>225.49000000000035</v>
      </c>
      <c r="KS47" s="63">
        <v>224.74000000000035</v>
      </c>
      <c r="KT47" s="63">
        <v>223.99000000000035</v>
      </c>
      <c r="KU47" s="63">
        <v>223.24000000000035</v>
      </c>
      <c r="KV47" s="63">
        <v>222.49000000000035</v>
      </c>
      <c r="KW47" s="63">
        <v>221.74000000000035</v>
      </c>
      <c r="KX47" s="63">
        <v>220.99000000000035</v>
      </c>
      <c r="KY47" s="63">
        <v>220.24000000000035</v>
      </c>
      <c r="KZ47" s="63">
        <v>219.49000000000035</v>
      </c>
      <c r="LA47" s="63">
        <v>218.74000000000035</v>
      </c>
      <c r="LB47" s="63">
        <v>217.99000000000035</v>
      </c>
      <c r="LC47" s="63">
        <v>217.24000000000035</v>
      </c>
      <c r="LD47" s="63">
        <v>216.49000000000035</v>
      </c>
      <c r="LE47" s="63">
        <v>215.74000000000035</v>
      </c>
      <c r="LF47" s="63">
        <v>214.99000000000035</v>
      </c>
      <c r="LG47" s="63">
        <v>214.24000000000035</v>
      </c>
      <c r="LH47" s="63">
        <v>213.49000000000035</v>
      </c>
      <c r="LI47" s="63">
        <v>212.74000000000035</v>
      </c>
      <c r="LJ47" s="63">
        <v>211.99000000000035</v>
      </c>
      <c r="LK47" s="63">
        <v>211.24000000000035</v>
      </c>
      <c r="LL47" s="63">
        <v>210.49000000000035</v>
      </c>
      <c r="LM47" s="63">
        <v>209.74000000000035</v>
      </c>
      <c r="LN47" s="63">
        <v>208.99000000000035</v>
      </c>
      <c r="LO47" s="63">
        <v>208.24000000000035</v>
      </c>
      <c r="LP47" s="63">
        <v>207.49000000000035</v>
      </c>
      <c r="LQ47" s="63">
        <v>206.74000000000035</v>
      </c>
      <c r="LR47" s="63">
        <v>205.99000000000035</v>
      </c>
      <c r="LS47" s="63">
        <v>205.24000000000035</v>
      </c>
      <c r="LT47" s="63">
        <v>204.49000000000035</v>
      </c>
      <c r="LU47" s="63">
        <v>203.74000000000035</v>
      </c>
      <c r="LV47" s="63">
        <v>202.99000000000035</v>
      </c>
      <c r="LW47" s="63">
        <v>202.24000000000035</v>
      </c>
      <c r="LX47" s="63">
        <v>201.49000000000035</v>
      </c>
      <c r="LY47" s="63">
        <v>200.74000000000035</v>
      </c>
      <c r="LZ47" s="63">
        <v>199.99000000000035</v>
      </c>
      <c r="MA47" s="63">
        <v>199.24000000000035</v>
      </c>
      <c r="MB47" s="63">
        <v>198.49000000000035</v>
      </c>
      <c r="MC47" s="63">
        <v>197.74000000000035</v>
      </c>
      <c r="MD47" s="63">
        <v>196.99000000000035</v>
      </c>
      <c r="ME47" s="63">
        <v>196.24000000000035</v>
      </c>
      <c r="MF47" s="63">
        <v>195.49000000000035</v>
      </c>
      <c r="MG47" s="63">
        <v>194.74000000000035</v>
      </c>
      <c r="MH47" s="63">
        <v>193.99000000000035</v>
      </c>
      <c r="MI47" s="63">
        <v>193.24000000000035</v>
      </c>
      <c r="MJ47" s="63">
        <v>192.49000000000035</v>
      </c>
      <c r="MK47" s="63">
        <v>191.74000000000035</v>
      </c>
      <c r="ML47" s="63">
        <v>190.99000000000035</v>
      </c>
      <c r="MM47" s="63">
        <v>190.24000000000035</v>
      </c>
      <c r="MN47" s="63">
        <v>189.49000000000035</v>
      </c>
      <c r="MO47" s="63">
        <v>188.74000000000035</v>
      </c>
      <c r="MP47" s="63">
        <v>187.99000000000035</v>
      </c>
      <c r="MQ47" s="63">
        <v>187.24000000000035</v>
      </c>
      <c r="MR47" s="63">
        <v>186.49000000000035</v>
      </c>
      <c r="MS47" s="63">
        <v>185.74000000000035</v>
      </c>
      <c r="MT47" s="63">
        <v>184.99000000000035</v>
      </c>
      <c r="MU47" s="63">
        <v>184.24000000000035</v>
      </c>
      <c r="MV47" s="63">
        <v>183.49000000000035</v>
      </c>
      <c r="MW47" s="63">
        <v>182.74000000000035</v>
      </c>
      <c r="MX47" s="63">
        <v>181.99000000000035</v>
      </c>
      <c r="MY47" s="63">
        <v>181.24000000000035</v>
      </c>
    </row>
    <row r="48" spans="1:363" ht="15.75" x14ac:dyDescent="0.25">
      <c r="A48" s="60" t="s">
        <v>7</v>
      </c>
      <c r="B48" s="65">
        <v>2058</v>
      </c>
      <c r="C48" s="63">
        <v>512.53</v>
      </c>
      <c r="D48" s="63">
        <v>511.51</v>
      </c>
      <c r="E48" s="63">
        <v>510.48</v>
      </c>
      <c r="F48" s="63">
        <v>509.46</v>
      </c>
      <c r="G48" s="63">
        <v>508.43</v>
      </c>
      <c r="H48" s="63">
        <v>507.4</v>
      </c>
      <c r="I48" s="63">
        <v>506.38</v>
      </c>
      <c r="J48" s="63">
        <v>505.35</v>
      </c>
      <c r="K48" s="63">
        <v>504.33</v>
      </c>
      <c r="L48" s="63">
        <v>503.3</v>
      </c>
      <c r="M48" s="63">
        <v>502.27</v>
      </c>
      <c r="N48" s="63">
        <v>501.25</v>
      </c>
      <c r="O48" s="63">
        <v>500.22</v>
      </c>
      <c r="P48" s="63">
        <v>499.2</v>
      </c>
      <c r="Q48" s="63">
        <v>498.17</v>
      </c>
      <c r="R48" s="63">
        <v>497.15</v>
      </c>
      <c r="S48" s="63">
        <v>496.12</v>
      </c>
      <c r="T48" s="63">
        <v>495.09</v>
      </c>
      <c r="U48" s="63">
        <v>494.07</v>
      </c>
      <c r="V48" s="63">
        <v>493.04</v>
      </c>
      <c r="W48" s="63">
        <v>492.02</v>
      </c>
      <c r="X48" s="63">
        <v>490.99</v>
      </c>
      <c r="Y48" s="63">
        <v>489.97</v>
      </c>
      <c r="Z48" s="63">
        <v>488.94</v>
      </c>
      <c r="AA48" s="63">
        <v>487.91</v>
      </c>
      <c r="AB48" s="63">
        <v>486.89</v>
      </c>
      <c r="AC48" s="63">
        <v>485.86</v>
      </c>
      <c r="AD48" s="63">
        <v>484.84</v>
      </c>
      <c r="AE48" s="63">
        <v>483.81</v>
      </c>
      <c r="AF48" s="63">
        <v>482.79</v>
      </c>
      <c r="AG48" s="63">
        <v>481.76</v>
      </c>
      <c r="AH48" s="63">
        <v>480.73</v>
      </c>
      <c r="AI48" s="63">
        <v>479.71</v>
      </c>
      <c r="AJ48" s="63">
        <v>478.68</v>
      </c>
      <c r="AK48" s="63">
        <v>477.66</v>
      </c>
      <c r="AL48" s="63">
        <v>476.63</v>
      </c>
      <c r="AM48" s="63">
        <v>475.61</v>
      </c>
      <c r="AN48" s="63">
        <v>474.58</v>
      </c>
      <c r="AO48" s="63">
        <v>473.56</v>
      </c>
      <c r="AP48" s="63">
        <v>472.53</v>
      </c>
      <c r="AQ48" s="63">
        <v>471.51</v>
      </c>
      <c r="AR48" s="63">
        <v>470.48</v>
      </c>
      <c r="AS48" s="63">
        <v>469.46</v>
      </c>
      <c r="AT48" s="63">
        <v>468.44</v>
      </c>
      <c r="AU48" s="63">
        <v>467.41</v>
      </c>
      <c r="AV48" s="63">
        <v>466.39</v>
      </c>
      <c r="AW48" s="63">
        <v>465.36</v>
      </c>
      <c r="AX48" s="63">
        <v>464.34</v>
      </c>
      <c r="AY48" s="63">
        <v>463.31</v>
      </c>
      <c r="AZ48" s="63">
        <v>462.29</v>
      </c>
      <c r="BA48" s="63">
        <v>461.27</v>
      </c>
      <c r="BB48" s="63">
        <v>460.24</v>
      </c>
      <c r="BC48" s="63">
        <v>459.22</v>
      </c>
      <c r="BD48" s="63">
        <v>458.2</v>
      </c>
      <c r="BE48" s="63">
        <v>457.17</v>
      </c>
      <c r="BF48" s="63">
        <v>456.15</v>
      </c>
      <c r="BG48" s="63">
        <v>455.13</v>
      </c>
      <c r="BH48" s="63">
        <v>454.1</v>
      </c>
      <c r="BI48" s="63">
        <v>453.08</v>
      </c>
      <c r="BJ48" s="63">
        <v>452.06</v>
      </c>
      <c r="BK48" s="63">
        <v>451.04</v>
      </c>
      <c r="BL48" s="63">
        <v>450.01</v>
      </c>
      <c r="BM48" s="63">
        <v>448.99</v>
      </c>
      <c r="BN48" s="63">
        <v>447.97</v>
      </c>
      <c r="BO48" s="63">
        <v>446.95</v>
      </c>
      <c r="BP48" s="63">
        <v>445.93</v>
      </c>
      <c r="BQ48" s="63">
        <v>444.91</v>
      </c>
      <c r="BR48" s="63">
        <v>443.89</v>
      </c>
      <c r="BS48" s="63">
        <v>442.87</v>
      </c>
      <c r="BT48" s="63">
        <v>441.85</v>
      </c>
      <c r="BU48" s="63">
        <v>440.83</v>
      </c>
      <c r="BV48" s="63">
        <v>439.81</v>
      </c>
      <c r="BW48" s="63">
        <v>438.79</v>
      </c>
      <c r="BX48" s="63">
        <v>437.77</v>
      </c>
      <c r="BY48" s="63">
        <v>436.75</v>
      </c>
      <c r="BZ48" s="63">
        <v>435.74</v>
      </c>
      <c r="CA48" s="63">
        <v>434.72</v>
      </c>
      <c r="CB48" s="63">
        <v>433.7</v>
      </c>
      <c r="CC48" s="63">
        <v>432.69</v>
      </c>
      <c r="CD48" s="63">
        <v>431.67</v>
      </c>
      <c r="CE48" s="63">
        <v>430.65</v>
      </c>
      <c r="CF48" s="63">
        <v>429.63</v>
      </c>
      <c r="CG48" s="63">
        <v>428.62</v>
      </c>
      <c r="CH48" s="63">
        <v>427.6</v>
      </c>
      <c r="CI48" s="63">
        <v>426.58</v>
      </c>
      <c r="CJ48" s="63">
        <v>425.57</v>
      </c>
      <c r="CK48" s="63">
        <v>424.56</v>
      </c>
      <c r="CL48" s="63">
        <v>423.55</v>
      </c>
      <c r="CM48" s="63">
        <v>422.54</v>
      </c>
      <c r="CN48" s="63">
        <v>421.52</v>
      </c>
      <c r="CO48" s="63">
        <v>420.51</v>
      </c>
      <c r="CP48" s="63">
        <v>419.5</v>
      </c>
      <c r="CQ48" s="63">
        <v>418.49</v>
      </c>
      <c r="CR48" s="63">
        <v>417.48</v>
      </c>
      <c r="CS48" s="63">
        <v>416.47</v>
      </c>
      <c r="CT48" s="63">
        <v>415.46</v>
      </c>
      <c r="CU48" s="63">
        <v>414.44</v>
      </c>
      <c r="CV48" s="63">
        <v>413.44</v>
      </c>
      <c r="CW48" s="63">
        <v>412.43</v>
      </c>
      <c r="CX48" s="63">
        <v>411.43</v>
      </c>
      <c r="CY48" s="63">
        <v>410.42</v>
      </c>
      <c r="CZ48" s="63">
        <v>409.42</v>
      </c>
      <c r="DA48" s="63">
        <v>408.41</v>
      </c>
      <c r="DB48" s="63">
        <v>407.4</v>
      </c>
      <c r="DC48" s="63">
        <v>406.4</v>
      </c>
      <c r="DD48" s="63">
        <v>405.39</v>
      </c>
      <c r="DE48" s="63">
        <v>404.39</v>
      </c>
      <c r="DF48" s="63">
        <v>403.39</v>
      </c>
      <c r="DG48" s="63">
        <v>402.38</v>
      </c>
      <c r="DH48" s="63">
        <v>401.38</v>
      </c>
      <c r="DI48" s="63">
        <v>400.38</v>
      </c>
      <c r="DJ48" s="63">
        <v>399.38</v>
      </c>
      <c r="DK48" s="63">
        <v>398.39</v>
      </c>
      <c r="DL48" s="63">
        <v>397.39</v>
      </c>
      <c r="DM48" s="63">
        <v>396.39</v>
      </c>
      <c r="DN48" s="63">
        <v>395.39</v>
      </c>
      <c r="DO48" s="63">
        <v>394.4</v>
      </c>
      <c r="DP48" s="63">
        <v>393.4</v>
      </c>
      <c r="DQ48" s="63">
        <v>392.4</v>
      </c>
      <c r="DR48" s="63">
        <v>391.41</v>
      </c>
      <c r="DS48" s="63">
        <v>390.41</v>
      </c>
      <c r="DT48" s="63">
        <v>389.42</v>
      </c>
      <c r="DU48" s="63">
        <v>388.43</v>
      </c>
      <c r="DV48" s="63">
        <v>387.44</v>
      </c>
      <c r="DW48" s="63">
        <v>386.45</v>
      </c>
      <c r="DX48" s="63">
        <v>385.47</v>
      </c>
      <c r="DY48" s="63">
        <v>384.48</v>
      </c>
      <c r="DZ48" s="63">
        <v>383.49</v>
      </c>
      <c r="EA48" s="63">
        <v>382.5</v>
      </c>
      <c r="EB48" s="63">
        <v>381.52</v>
      </c>
      <c r="EC48" s="63">
        <v>380.53</v>
      </c>
      <c r="ED48" s="63">
        <v>379.55</v>
      </c>
      <c r="EE48" s="63">
        <v>378.56</v>
      </c>
      <c r="EF48" s="63">
        <v>377.58</v>
      </c>
      <c r="EG48" s="63">
        <v>376.61</v>
      </c>
      <c r="EH48" s="63">
        <v>375.63</v>
      </c>
      <c r="EI48" s="63">
        <v>374.66</v>
      </c>
      <c r="EJ48" s="63">
        <v>373.68</v>
      </c>
      <c r="EK48" s="63">
        <v>372.71</v>
      </c>
      <c r="EL48" s="63">
        <v>371.73</v>
      </c>
      <c r="EM48" s="63">
        <v>370.76</v>
      </c>
      <c r="EN48" s="63">
        <v>369.79</v>
      </c>
      <c r="EO48" s="63">
        <v>368.82</v>
      </c>
      <c r="EP48" s="63">
        <v>367.84</v>
      </c>
      <c r="EQ48" s="63">
        <v>366.87</v>
      </c>
      <c r="ER48" s="63">
        <v>365.91</v>
      </c>
      <c r="ES48" s="63">
        <v>364.94</v>
      </c>
      <c r="ET48" s="63">
        <v>363.98</v>
      </c>
      <c r="EU48" s="63">
        <v>363.01</v>
      </c>
      <c r="EV48" s="63">
        <v>362.05</v>
      </c>
      <c r="EW48" s="63">
        <v>361.08</v>
      </c>
      <c r="EX48" s="63">
        <v>360.12</v>
      </c>
      <c r="EY48" s="63">
        <v>359.16</v>
      </c>
      <c r="EZ48" s="63">
        <v>358.2</v>
      </c>
      <c r="FA48" s="63">
        <v>357.23</v>
      </c>
      <c r="FB48" s="63">
        <v>356.27</v>
      </c>
      <c r="FC48" s="63">
        <v>355.31</v>
      </c>
      <c r="FD48" s="63">
        <v>354.35</v>
      </c>
      <c r="FE48" s="63">
        <v>353.4</v>
      </c>
      <c r="FF48" s="63">
        <v>352.44</v>
      </c>
      <c r="FG48" s="63">
        <v>351.48</v>
      </c>
      <c r="FH48" s="63">
        <v>350.52</v>
      </c>
      <c r="FI48" s="63">
        <v>349.57</v>
      </c>
      <c r="FJ48" s="63">
        <v>348.61</v>
      </c>
      <c r="FK48" s="63">
        <v>347.66</v>
      </c>
      <c r="FL48" s="63">
        <v>346.7</v>
      </c>
      <c r="FM48" s="63">
        <v>345.75</v>
      </c>
      <c r="FN48" s="63">
        <v>344.8</v>
      </c>
      <c r="FO48" s="63">
        <v>343.84</v>
      </c>
      <c r="FP48" s="63">
        <v>342.89</v>
      </c>
      <c r="FQ48" s="63">
        <v>341.94</v>
      </c>
      <c r="FR48" s="63">
        <v>340.99</v>
      </c>
      <c r="FS48" s="63">
        <v>340.04</v>
      </c>
      <c r="FT48" s="63">
        <v>339.09</v>
      </c>
      <c r="FU48" s="63">
        <v>338.15</v>
      </c>
      <c r="FV48" s="63">
        <v>337.2</v>
      </c>
      <c r="FW48" s="63">
        <v>336.25</v>
      </c>
      <c r="FX48" s="63">
        <v>335.31</v>
      </c>
      <c r="FY48" s="63">
        <v>334.36</v>
      </c>
      <c r="FZ48" s="63">
        <v>333.42</v>
      </c>
      <c r="GA48" s="63">
        <v>332.47</v>
      </c>
      <c r="GB48" s="63">
        <v>331.53</v>
      </c>
      <c r="GC48" s="63">
        <v>330.59</v>
      </c>
      <c r="GD48" s="63">
        <v>329.65</v>
      </c>
      <c r="GE48" s="63">
        <v>328.71</v>
      </c>
      <c r="GF48" s="63">
        <v>327.77</v>
      </c>
      <c r="GG48" s="63">
        <v>326.82</v>
      </c>
      <c r="GH48" s="63">
        <v>325.89</v>
      </c>
      <c r="GI48" s="63">
        <v>324.95999999999998</v>
      </c>
      <c r="GJ48" s="63">
        <v>324.01</v>
      </c>
      <c r="GK48" s="63">
        <v>323.08999999999997</v>
      </c>
      <c r="GL48" s="63">
        <v>322.14999999999998</v>
      </c>
      <c r="GM48" s="63">
        <v>321.22000000000003</v>
      </c>
      <c r="GN48" s="63">
        <v>320.29000000000002</v>
      </c>
      <c r="GO48" s="63">
        <v>319.35000000000002</v>
      </c>
      <c r="GP48" s="63">
        <v>318.43</v>
      </c>
      <c r="GQ48" s="63">
        <v>317.5</v>
      </c>
      <c r="GR48" s="63">
        <v>316.57</v>
      </c>
      <c r="GS48" s="63">
        <v>315.64999999999998</v>
      </c>
      <c r="GT48" s="63">
        <v>314.72000000000003</v>
      </c>
      <c r="GU48" s="63">
        <v>313.79000000000002</v>
      </c>
      <c r="GV48" s="63">
        <v>312.87</v>
      </c>
      <c r="GW48" s="63">
        <v>311.95</v>
      </c>
      <c r="GX48" s="63">
        <v>311.02999999999997</v>
      </c>
      <c r="GY48" s="63">
        <v>310.10000000000002</v>
      </c>
      <c r="GZ48" s="63">
        <v>309.19</v>
      </c>
      <c r="HA48" s="63">
        <v>308.26</v>
      </c>
      <c r="HB48" s="63">
        <v>307.35000000000002</v>
      </c>
      <c r="HC48" s="63">
        <v>306.44</v>
      </c>
      <c r="HD48" s="63">
        <v>305.51</v>
      </c>
      <c r="HE48" s="63">
        <v>304.60000000000002</v>
      </c>
      <c r="HF48" s="63">
        <v>303.7</v>
      </c>
      <c r="HG48" s="63">
        <v>302.77999999999997</v>
      </c>
      <c r="HH48" s="63">
        <v>301.87</v>
      </c>
      <c r="HI48" s="63">
        <v>300.95999999999998</v>
      </c>
      <c r="HJ48" s="63">
        <v>300.04000000000002</v>
      </c>
      <c r="HK48" s="63">
        <v>299.14999999999998</v>
      </c>
      <c r="HL48" s="63">
        <v>298.24</v>
      </c>
      <c r="HM48" s="63">
        <v>297.33999999999997</v>
      </c>
      <c r="HN48" s="63">
        <v>296.43</v>
      </c>
      <c r="HO48" s="63">
        <v>295.52999999999997</v>
      </c>
      <c r="HP48" s="63">
        <v>294.63</v>
      </c>
      <c r="HQ48" s="63">
        <v>293.73</v>
      </c>
      <c r="HR48" s="63">
        <v>292.82</v>
      </c>
      <c r="HS48" s="63">
        <v>291.94</v>
      </c>
      <c r="HT48" s="63">
        <v>291.04000000000002</v>
      </c>
      <c r="HU48" s="63">
        <v>290.14</v>
      </c>
      <c r="HV48" s="63">
        <v>289.25</v>
      </c>
      <c r="HW48" s="63">
        <v>288.35000000000002</v>
      </c>
      <c r="HX48" s="63">
        <v>287.45999999999998</v>
      </c>
      <c r="HY48" s="63">
        <v>286.57</v>
      </c>
      <c r="HZ48" s="63">
        <v>285.68</v>
      </c>
      <c r="IA48" s="63">
        <v>284.79000000000002</v>
      </c>
      <c r="IB48" s="63">
        <v>283.89999999999998</v>
      </c>
      <c r="IC48" s="63">
        <v>283.01</v>
      </c>
      <c r="ID48" s="63">
        <v>282.13</v>
      </c>
      <c r="IE48" s="63">
        <v>281.24</v>
      </c>
      <c r="IF48" s="63">
        <v>280.35000000000002</v>
      </c>
      <c r="IG48" s="63">
        <v>279.48</v>
      </c>
      <c r="IH48" s="63">
        <v>278.58999999999997</v>
      </c>
      <c r="II48" s="63">
        <v>277.70999999999998</v>
      </c>
      <c r="IJ48" s="63">
        <v>276.82</v>
      </c>
      <c r="IK48" s="63">
        <v>275.95999999999998</v>
      </c>
      <c r="IL48" s="63">
        <v>275.07</v>
      </c>
      <c r="IM48" s="63">
        <v>274.2</v>
      </c>
      <c r="IN48" s="63">
        <v>273.32</v>
      </c>
      <c r="IO48" s="63">
        <v>272.45</v>
      </c>
      <c r="IP48" s="63">
        <v>271.57</v>
      </c>
      <c r="IQ48" s="63">
        <v>270.70999999999998</v>
      </c>
      <c r="IR48" s="63">
        <v>269.83999999999997</v>
      </c>
      <c r="IS48" s="63">
        <v>268.97000000000003</v>
      </c>
      <c r="IT48" s="63">
        <v>268.10000000000002</v>
      </c>
      <c r="IU48" s="63">
        <v>267.23</v>
      </c>
      <c r="IV48" s="63">
        <v>266.37</v>
      </c>
      <c r="IW48" s="63">
        <v>265.5</v>
      </c>
      <c r="IX48" s="63">
        <v>264.64</v>
      </c>
      <c r="IY48" s="63">
        <v>263.77999999999997</v>
      </c>
      <c r="IZ48" s="63">
        <v>262.92</v>
      </c>
      <c r="JA48" s="63">
        <v>262.06</v>
      </c>
      <c r="JB48" s="63">
        <v>261.2</v>
      </c>
      <c r="JC48" s="63">
        <v>260.35000000000002</v>
      </c>
      <c r="JD48" s="63">
        <v>259.49</v>
      </c>
      <c r="JE48" s="63">
        <v>258.64</v>
      </c>
      <c r="JF48" s="63">
        <v>257.77999999999997</v>
      </c>
      <c r="JG48" s="63">
        <v>256.93</v>
      </c>
      <c r="JH48" s="63">
        <v>256.07</v>
      </c>
      <c r="JI48" s="63">
        <v>255.23</v>
      </c>
      <c r="JJ48" s="63">
        <v>254.38</v>
      </c>
      <c r="JK48" s="63">
        <v>253.53</v>
      </c>
      <c r="JL48" s="63">
        <v>252.68</v>
      </c>
      <c r="JM48" s="63">
        <v>251.84</v>
      </c>
      <c r="JN48" s="63">
        <v>250.99</v>
      </c>
      <c r="JO48" s="63">
        <v>250.15</v>
      </c>
      <c r="JP48" s="63">
        <v>249.3</v>
      </c>
      <c r="JQ48" s="63">
        <v>248.46</v>
      </c>
      <c r="JR48" s="63">
        <v>247.62</v>
      </c>
      <c r="JS48" s="63">
        <v>246.78</v>
      </c>
      <c r="JT48" s="63">
        <v>245.94</v>
      </c>
      <c r="JU48" s="63">
        <v>245.1</v>
      </c>
      <c r="JV48" s="63">
        <v>244.26</v>
      </c>
      <c r="JW48" s="63">
        <v>243.43</v>
      </c>
      <c r="JX48" s="63">
        <v>242.59</v>
      </c>
      <c r="JY48" s="63">
        <v>241.76</v>
      </c>
      <c r="JZ48" s="63">
        <v>240.93</v>
      </c>
      <c r="KA48" s="63">
        <v>240.1</v>
      </c>
      <c r="KB48" s="63">
        <v>239.26</v>
      </c>
      <c r="KC48" s="63">
        <v>238.43</v>
      </c>
      <c r="KD48" s="63">
        <v>237.6</v>
      </c>
      <c r="KE48" s="63">
        <v>236.78</v>
      </c>
      <c r="KF48" s="63">
        <v>235.95</v>
      </c>
      <c r="KG48" s="63">
        <v>235.12</v>
      </c>
      <c r="KH48" s="63">
        <v>234.3</v>
      </c>
      <c r="KI48" s="63">
        <v>233.47</v>
      </c>
      <c r="KJ48" s="63">
        <v>232.65</v>
      </c>
      <c r="KK48" s="63">
        <v>231.83</v>
      </c>
      <c r="KL48" s="63">
        <v>231.01</v>
      </c>
      <c r="KM48" s="63">
        <v>230.19</v>
      </c>
      <c r="KN48" s="63">
        <v>229.37</v>
      </c>
      <c r="KO48" s="63">
        <v>228.56</v>
      </c>
      <c r="KP48" s="63">
        <v>227.74</v>
      </c>
      <c r="KQ48" s="63">
        <v>226.93</v>
      </c>
      <c r="KR48" s="63">
        <v>225.95000000000036</v>
      </c>
      <c r="KS48" s="63">
        <v>225.20000000000036</v>
      </c>
      <c r="KT48" s="63">
        <v>224.45000000000036</v>
      </c>
      <c r="KU48" s="63">
        <v>223.70000000000036</v>
      </c>
      <c r="KV48" s="63">
        <v>222.95000000000036</v>
      </c>
      <c r="KW48" s="63">
        <v>222.20000000000036</v>
      </c>
      <c r="KX48" s="63">
        <v>221.45000000000036</v>
      </c>
      <c r="KY48" s="63">
        <v>220.70000000000036</v>
      </c>
      <c r="KZ48" s="63">
        <v>219.95000000000036</v>
      </c>
      <c r="LA48" s="63">
        <v>219.20000000000036</v>
      </c>
      <c r="LB48" s="63">
        <v>218.45000000000036</v>
      </c>
      <c r="LC48" s="63">
        <v>217.70000000000036</v>
      </c>
      <c r="LD48" s="63">
        <v>216.95000000000036</v>
      </c>
      <c r="LE48" s="63">
        <v>216.20000000000036</v>
      </c>
      <c r="LF48" s="63">
        <v>215.45000000000036</v>
      </c>
      <c r="LG48" s="63">
        <v>214.70000000000036</v>
      </c>
      <c r="LH48" s="63">
        <v>213.95000000000036</v>
      </c>
      <c r="LI48" s="63">
        <v>213.20000000000036</v>
      </c>
      <c r="LJ48" s="63">
        <v>212.45000000000036</v>
      </c>
      <c r="LK48" s="63">
        <v>211.70000000000036</v>
      </c>
      <c r="LL48" s="63">
        <v>210.95000000000036</v>
      </c>
      <c r="LM48" s="63">
        <v>210.20000000000036</v>
      </c>
      <c r="LN48" s="63">
        <v>209.45000000000036</v>
      </c>
      <c r="LO48" s="63">
        <v>208.70000000000036</v>
      </c>
      <c r="LP48" s="63">
        <v>207.95000000000036</v>
      </c>
      <c r="LQ48" s="63">
        <v>207.20000000000036</v>
      </c>
      <c r="LR48" s="63">
        <v>206.45000000000036</v>
      </c>
      <c r="LS48" s="63">
        <v>205.70000000000036</v>
      </c>
      <c r="LT48" s="63">
        <v>204.95000000000036</v>
      </c>
      <c r="LU48" s="63">
        <v>204.20000000000036</v>
      </c>
      <c r="LV48" s="63">
        <v>203.45000000000036</v>
      </c>
      <c r="LW48" s="63">
        <v>202.70000000000036</v>
      </c>
      <c r="LX48" s="63">
        <v>201.95000000000036</v>
      </c>
      <c r="LY48" s="63">
        <v>201.20000000000036</v>
      </c>
      <c r="LZ48" s="63">
        <v>200.45000000000036</v>
      </c>
      <c r="MA48" s="63">
        <v>199.70000000000036</v>
      </c>
      <c r="MB48" s="63">
        <v>198.95000000000036</v>
      </c>
      <c r="MC48" s="63">
        <v>198.20000000000036</v>
      </c>
      <c r="MD48" s="63">
        <v>197.45000000000036</v>
      </c>
      <c r="ME48" s="63">
        <v>196.70000000000036</v>
      </c>
      <c r="MF48" s="63">
        <v>195.95000000000036</v>
      </c>
      <c r="MG48" s="63">
        <v>195.20000000000036</v>
      </c>
      <c r="MH48" s="63">
        <v>194.45000000000036</v>
      </c>
      <c r="MI48" s="63">
        <v>193.70000000000036</v>
      </c>
      <c r="MJ48" s="63">
        <v>192.95000000000036</v>
      </c>
      <c r="MK48" s="63">
        <v>192.20000000000036</v>
      </c>
      <c r="ML48" s="63">
        <v>191.45000000000036</v>
      </c>
      <c r="MM48" s="63">
        <v>190.70000000000036</v>
      </c>
      <c r="MN48" s="63">
        <v>189.95000000000036</v>
      </c>
      <c r="MO48" s="63">
        <v>189.20000000000036</v>
      </c>
      <c r="MP48" s="63">
        <v>188.45000000000036</v>
      </c>
      <c r="MQ48" s="63">
        <v>187.70000000000036</v>
      </c>
      <c r="MR48" s="63">
        <v>186.95000000000036</v>
      </c>
      <c r="MS48" s="63">
        <v>186.20000000000036</v>
      </c>
      <c r="MT48" s="63">
        <v>185.45000000000036</v>
      </c>
      <c r="MU48" s="63">
        <v>184.70000000000036</v>
      </c>
      <c r="MV48" s="63">
        <v>183.95000000000036</v>
      </c>
      <c r="MW48" s="63">
        <v>183.20000000000036</v>
      </c>
      <c r="MX48" s="63">
        <v>182.45000000000036</v>
      </c>
      <c r="MY48" s="63">
        <v>181.70000000000036</v>
      </c>
    </row>
    <row r="49" spans="1:363" ht="15.75" x14ac:dyDescent="0.25">
      <c r="A49" s="60" t="s">
        <v>7</v>
      </c>
      <c r="B49" s="65">
        <v>2059</v>
      </c>
      <c r="C49" s="63">
        <v>513.07000000000005</v>
      </c>
      <c r="D49" s="63">
        <v>512.03</v>
      </c>
      <c r="E49" s="63">
        <v>511.02</v>
      </c>
      <c r="F49" s="63">
        <v>509.99</v>
      </c>
      <c r="G49" s="63">
        <v>508.97</v>
      </c>
      <c r="H49" s="63">
        <v>507.94</v>
      </c>
      <c r="I49" s="63">
        <v>506.91</v>
      </c>
      <c r="J49" s="63">
        <v>505.89</v>
      </c>
      <c r="K49" s="63">
        <v>504.86</v>
      </c>
      <c r="L49" s="63">
        <v>503.84</v>
      </c>
      <c r="M49" s="63">
        <v>502.81</v>
      </c>
      <c r="N49" s="63">
        <v>501.78</v>
      </c>
      <c r="O49" s="63">
        <v>500.76</v>
      </c>
      <c r="P49" s="63">
        <v>499.73</v>
      </c>
      <c r="Q49" s="63">
        <v>498.71</v>
      </c>
      <c r="R49" s="63">
        <v>497.68</v>
      </c>
      <c r="S49" s="63">
        <v>496.65</v>
      </c>
      <c r="T49" s="63">
        <v>495.63</v>
      </c>
      <c r="U49" s="63">
        <v>494.6</v>
      </c>
      <c r="V49" s="63">
        <v>493.58</v>
      </c>
      <c r="W49" s="63">
        <v>492.55</v>
      </c>
      <c r="X49" s="63">
        <v>491.52</v>
      </c>
      <c r="Y49" s="63">
        <v>490.5</v>
      </c>
      <c r="Z49" s="63">
        <v>489.47</v>
      </c>
      <c r="AA49" s="63">
        <v>488.45</v>
      </c>
      <c r="AB49" s="63">
        <v>487.42</v>
      </c>
      <c r="AC49" s="63">
        <v>486.39</v>
      </c>
      <c r="AD49" s="63">
        <v>485.37</v>
      </c>
      <c r="AE49" s="63">
        <v>484.34</v>
      </c>
      <c r="AF49" s="63">
        <v>483.32</v>
      </c>
      <c r="AG49" s="63">
        <v>482.29</v>
      </c>
      <c r="AH49" s="63">
        <v>481.27</v>
      </c>
      <c r="AI49" s="63">
        <v>480.24</v>
      </c>
      <c r="AJ49" s="63">
        <v>479.21</v>
      </c>
      <c r="AK49" s="63">
        <v>478.19</v>
      </c>
      <c r="AL49" s="63">
        <v>477.16</v>
      </c>
      <c r="AM49" s="63">
        <v>476.14</v>
      </c>
      <c r="AN49" s="63">
        <v>475.11</v>
      </c>
      <c r="AO49" s="63">
        <v>474.09</v>
      </c>
      <c r="AP49" s="63">
        <v>473.06</v>
      </c>
      <c r="AQ49" s="63">
        <v>472.04</v>
      </c>
      <c r="AR49" s="63">
        <v>471.01</v>
      </c>
      <c r="AS49" s="63">
        <v>469.99</v>
      </c>
      <c r="AT49" s="63">
        <v>468.96</v>
      </c>
      <c r="AU49" s="63">
        <v>467.94</v>
      </c>
      <c r="AV49" s="63">
        <v>466.91</v>
      </c>
      <c r="AW49" s="63">
        <v>465.89</v>
      </c>
      <c r="AX49" s="63">
        <v>464.87</v>
      </c>
      <c r="AY49" s="63">
        <v>463.84</v>
      </c>
      <c r="AZ49" s="63">
        <v>462.82</v>
      </c>
      <c r="BA49" s="63">
        <v>461.79</v>
      </c>
      <c r="BB49" s="63">
        <v>460.77</v>
      </c>
      <c r="BC49" s="63">
        <v>459.75</v>
      </c>
      <c r="BD49" s="63">
        <v>458.72</v>
      </c>
      <c r="BE49" s="63">
        <v>457.7</v>
      </c>
      <c r="BF49" s="63">
        <v>456.68</v>
      </c>
      <c r="BG49" s="63">
        <v>455.65</v>
      </c>
      <c r="BH49" s="63">
        <v>454.63</v>
      </c>
      <c r="BI49" s="63">
        <v>453.61</v>
      </c>
      <c r="BJ49" s="63">
        <v>452.58</v>
      </c>
      <c r="BK49" s="63">
        <v>451.56</v>
      </c>
      <c r="BL49" s="63">
        <v>450.54</v>
      </c>
      <c r="BM49" s="63">
        <v>449.52</v>
      </c>
      <c r="BN49" s="63">
        <v>448.5</v>
      </c>
      <c r="BO49" s="63">
        <v>447.48</v>
      </c>
      <c r="BP49" s="63">
        <v>446.46</v>
      </c>
      <c r="BQ49" s="63">
        <v>445.44</v>
      </c>
      <c r="BR49" s="63">
        <v>444.41</v>
      </c>
      <c r="BS49" s="63">
        <v>443.39</v>
      </c>
      <c r="BT49" s="63">
        <v>442.37</v>
      </c>
      <c r="BU49" s="63">
        <v>441.35</v>
      </c>
      <c r="BV49" s="63">
        <v>440.33</v>
      </c>
      <c r="BW49" s="63">
        <v>439.31</v>
      </c>
      <c r="BX49" s="63">
        <v>438.29</v>
      </c>
      <c r="BY49" s="63">
        <v>437.28</v>
      </c>
      <c r="BZ49" s="63">
        <v>436.26</v>
      </c>
      <c r="CA49" s="63">
        <v>435.24</v>
      </c>
      <c r="CB49" s="63">
        <v>434.22</v>
      </c>
      <c r="CC49" s="63">
        <v>433.21</v>
      </c>
      <c r="CD49" s="63">
        <v>432.19</v>
      </c>
      <c r="CE49" s="63">
        <v>431.17</v>
      </c>
      <c r="CF49" s="63">
        <v>430.15</v>
      </c>
      <c r="CG49" s="63">
        <v>429.14</v>
      </c>
      <c r="CH49" s="63">
        <v>428.12</v>
      </c>
      <c r="CI49" s="63">
        <v>427.1</v>
      </c>
      <c r="CJ49" s="63">
        <v>426.09</v>
      </c>
      <c r="CK49" s="63">
        <v>425.08</v>
      </c>
      <c r="CL49" s="63">
        <v>424.07</v>
      </c>
      <c r="CM49" s="63">
        <v>423.05</v>
      </c>
      <c r="CN49" s="63">
        <v>422.04</v>
      </c>
      <c r="CO49" s="63">
        <v>421.03</v>
      </c>
      <c r="CP49" s="63">
        <v>420.02</v>
      </c>
      <c r="CQ49" s="63">
        <v>419.01</v>
      </c>
      <c r="CR49" s="63">
        <v>417.99</v>
      </c>
      <c r="CS49" s="63">
        <v>416.98</v>
      </c>
      <c r="CT49" s="63">
        <v>415.97</v>
      </c>
      <c r="CU49" s="63">
        <v>414.96</v>
      </c>
      <c r="CV49" s="63">
        <v>413.95</v>
      </c>
      <c r="CW49" s="63">
        <v>412.95</v>
      </c>
      <c r="CX49" s="63">
        <v>411.94</v>
      </c>
      <c r="CY49" s="63">
        <v>410.94</v>
      </c>
      <c r="CZ49" s="63">
        <v>409.93</v>
      </c>
      <c r="DA49" s="63">
        <v>408.92</v>
      </c>
      <c r="DB49" s="63">
        <v>407.92</v>
      </c>
      <c r="DC49" s="63">
        <v>406.91</v>
      </c>
      <c r="DD49" s="63">
        <v>405.91</v>
      </c>
      <c r="DE49" s="63">
        <v>404.9</v>
      </c>
      <c r="DF49" s="63">
        <v>403.9</v>
      </c>
      <c r="DG49" s="63">
        <v>402.89</v>
      </c>
      <c r="DH49" s="63">
        <v>401.89</v>
      </c>
      <c r="DI49" s="63">
        <v>400.89</v>
      </c>
      <c r="DJ49" s="63">
        <v>399.9</v>
      </c>
      <c r="DK49" s="63">
        <v>398.9</v>
      </c>
      <c r="DL49" s="63">
        <v>397.9</v>
      </c>
      <c r="DM49" s="63">
        <v>396.9</v>
      </c>
      <c r="DN49" s="63">
        <v>395.9</v>
      </c>
      <c r="DO49" s="63">
        <v>394.91</v>
      </c>
      <c r="DP49" s="63">
        <v>393.91</v>
      </c>
      <c r="DQ49" s="63">
        <v>392.91</v>
      </c>
      <c r="DR49" s="63">
        <v>391.91</v>
      </c>
      <c r="DS49" s="63">
        <v>390.92</v>
      </c>
      <c r="DT49" s="63">
        <v>389.93</v>
      </c>
      <c r="DU49" s="63">
        <v>388.94</v>
      </c>
      <c r="DV49" s="63">
        <v>387.95</v>
      </c>
      <c r="DW49" s="63">
        <v>386.96</v>
      </c>
      <c r="DX49" s="63">
        <v>385.97</v>
      </c>
      <c r="DY49" s="63">
        <v>384.99</v>
      </c>
      <c r="DZ49" s="63">
        <v>384</v>
      </c>
      <c r="EA49" s="63">
        <v>383.01</v>
      </c>
      <c r="EB49" s="63">
        <v>382.02</v>
      </c>
      <c r="EC49" s="63">
        <v>381.04</v>
      </c>
      <c r="ED49" s="63">
        <v>380.05</v>
      </c>
      <c r="EE49" s="63">
        <v>379.07</v>
      </c>
      <c r="EF49" s="63">
        <v>378.09</v>
      </c>
      <c r="EG49" s="63">
        <v>377.11</v>
      </c>
      <c r="EH49" s="63">
        <v>376.14</v>
      </c>
      <c r="EI49" s="63">
        <v>375.16</v>
      </c>
      <c r="EJ49" s="63">
        <v>374.19</v>
      </c>
      <c r="EK49" s="63">
        <v>373.21</v>
      </c>
      <c r="EL49" s="63">
        <v>372.24</v>
      </c>
      <c r="EM49" s="63">
        <v>371.26</v>
      </c>
      <c r="EN49" s="63">
        <v>370.29</v>
      </c>
      <c r="EO49" s="63">
        <v>369.32</v>
      </c>
      <c r="EP49" s="63">
        <v>368.35</v>
      </c>
      <c r="EQ49" s="63">
        <v>367.37</v>
      </c>
      <c r="ER49" s="63">
        <v>366.41</v>
      </c>
      <c r="ES49" s="63">
        <v>365.44</v>
      </c>
      <c r="ET49" s="63">
        <v>364.48</v>
      </c>
      <c r="EU49" s="63">
        <v>363.51</v>
      </c>
      <c r="EV49" s="63">
        <v>362.55</v>
      </c>
      <c r="EW49" s="63">
        <v>361.58</v>
      </c>
      <c r="EX49" s="63">
        <v>360.62</v>
      </c>
      <c r="EY49" s="63">
        <v>359.66</v>
      </c>
      <c r="EZ49" s="63">
        <v>358.7</v>
      </c>
      <c r="FA49" s="63">
        <v>357.73</v>
      </c>
      <c r="FB49" s="63">
        <v>356.77</v>
      </c>
      <c r="FC49" s="63">
        <v>355.81</v>
      </c>
      <c r="FD49" s="63">
        <v>354.85</v>
      </c>
      <c r="FE49" s="63">
        <v>353.89</v>
      </c>
      <c r="FF49" s="63">
        <v>352.94</v>
      </c>
      <c r="FG49" s="63">
        <v>351.98</v>
      </c>
      <c r="FH49" s="63">
        <v>351.02</v>
      </c>
      <c r="FI49" s="63">
        <v>350.07</v>
      </c>
      <c r="FJ49" s="63">
        <v>349.11</v>
      </c>
      <c r="FK49" s="63">
        <v>348.15</v>
      </c>
      <c r="FL49" s="63">
        <v>347.2</v>
      </c>
      <c r="FM49" s="63">
        <v>346.25</v>
      </c>
      <c r="FN49" s="63">
        <v>345.29</v>
      </c>
      <c r="FO49" s="63">
        <v>344.34</v>
      </c>
      <c r="FP49" s="63">
        <v>343.39</v>
      </c>
      <c r="FQ49" s="63">
        <v>342.44</v>
      </c>
      <c r="FR49" s="63">
        <v>341.49</v>
      </c>
      <c r="FS49" s="63">
        <v>340.54</v>
      </c>
      <c r="FT49" s="63">
        <v>339.59</v>
      </c>
      <c r="FU49" s="63">
        <v>338.64</v>
      </c>
      <c r="FV49" s="63">
        <v>337.69</v>
      </c>
      <c r="FW49" s="63">
        <v>336.75</v>
      </c>
      <c r="FX49" s="63">
        <v>335.8</v>
      </c>
      <c r="FY49" s="63">
        <v>334.86</v>
      </c>
      <c r="FZ49" s="63">
        <v>333.91</v>
      </c>
      <c r="GA49" s="63">
        <v>332.97</v>
      </c>
      <c r="GB49" s="63">
        <v>332.03</v>
      </c>
      <c r="GC49" s="63">
        <v>331.08</v>
      </c>
      <c r="GD49" s="63">
        <v>330.14</v>
      </c>
      <c r="GE49" s="63">
        <v>329.2</v>
      </c>
      <c r="GF49" s="63">
        <v>328.26</v>
      </c>
      <c r="GG49" s="63">
        <v>327.32</v>
      </c>
      <c r="GH49" s="63">
        <v>326.39</v>
      </c>
      <c r="GI49" s="63">
        <v>325.45</v>
      </c>
      <c r="GJ49" s="63">
        <v>324.51</v>
      </c>
      <c r="GK49" s="63">
        <v>323.57</v>
      </c>
      <c r="GL49" s="63">
        <v>322.64999999999998</v>
      </c>
      <c r="GM49" s="63">
        <v>321.70999999999998</v>
      </c>
      <c r="GN49" s="63">
        <v>320.77999999999997</v>
      </c>
      <c r="GO49" s="63">
        <v>319.85000000000002</v>
      </c>
      <c r="GP49" s="63">
        <v>318.92</v>
      </c>
      <c r="GQ49" s="63">
        <v>317.99</v>
      </c>
      <c r="GR49" s="63">
        <v>317.06</v>
      </c>
      <c r="GS49" s="63">
        <v>316.14</v>
      </c>
      <c r="GT49" s="63">
        <v>315.20999999999998</v>
      </c>
      <c r="GU49" s="63">
        <v>314.29000000000002</v>
      </c>
      <c r="GV49" s="63">
        <v>313.35000000000002</v>
      </c>
      <c r="GW49" s="63">
        <v>312.44</v>
      </c>
      <c r="GX49" s="63">
        <v>311.51</v>
      </c>
      <c r="GY49" s="63">
        <v>310.60000000000002</v>
      </c>
      <c r="GZ49" s="63">
        <v>309.68</v>
      </c>
      <c r="HA49" s="63">
        <v>308.76</v>
      </c>
      <c r="HB49" s="63">
        <v>307.83999999999997</v>
      </c>
      <c r="HC49" s="63">
        <v>306.93</v>
      </c>
      <c r="HD49" s="63">
        <v>306.01</v>
      </c>
      <c r="HE49" s="63">
        <v>305.10000000000002</v>
      </c>
      <c r="HF49" s="63">
        <v>304.18</v>
      </c>
      <c r="HG49" s="63">
        <v>303.26</v>
      </c>
      <c r="HH49" s="63">
        <v>302.35000000000002</v>
      </c>
      <c r="HI49" s="63">
        <v>301.45</v>
      </c>
      <c r="HJ49" s="63">
        <v>300.54000000000002</v>
      </c>
      <c r="HK49" s="63">
        <v>299.63</v>
      </c>
      <c r="HL49" s="63">
        <v>298.73</v>
      </c>
      <c r="HM49" s="63">
        <v>297.82</v>
      </c>
      <c r="HN49" s="63">
        <v>296.92</v>
      </c>
      <c r="HO49" s="63">
        <v>296.01</v>
      </c>
      <c r="HP49" s="63">
        <v>295.10000000000002</v>
      </c>
      <c r="HQ49" s="63">
        <v>294.20999999999998</v>
      </c>
      <c r="HR49" s="63">
        <v>293.31</v>
      </c>
      <c r="HS49" s="63">
        <v>292.42</v>
      </c>
      <c r="HT49" s="63">
        <v>291.51</v>
      </c>
      <c r="HU49" s="63">
        <v>290.62</v>
      </c>
      <c r="HV49" s="63">
        <v>289.73</v>
      </c>
      <c r="HW49" s="63">
        <v>288.82</v>
      </c>
      <c r="HX49" s="63">
        <v>287.94</v>
      </c>
      <c r="HY49" s="63">
        <v>287.04000000000002</v>
      </c>
      <c r="HZ49" s="63">
        <v>286.16000000000003</v>
      </c>
      <c r="IA49" s="63">
        <v>285.26</v>
      </c>
      <c r="IB49" s="63">
        <v>284.38</v>
      </c>
      <c r="IC49" s="63">
        <v>283.49</v>
      </c>
      <c r="ID49" s="63">
        <v>282.60000000000002</v>
      </c>
      <c r="IE49" s="63">
        <v>281.72000000000003</v>
      </c>
      <c r="IF49" s="63">
        <v>280.83999999999997</v>
      </c>
      <c r="IG49" s="63">
        <v>279.95</v>
      </c>
      <c r="IH49" s="63">
        <v>279.07</v>
      </c>
      <c r="II49" s="63">
        <v>278.19</v>
      </c>
      <c r="IJ49" s="63">
        <v>277.31</v>
      </c>
      <c r="IK49" s="63">
        <v>276.43</v>
      </c>
      <c r="IL49" s="63">
        <v>275.54000000000002</v>
      </c>
      <c r="IM49" s="63">
        <v>274.67</v>
      </c>
      <c r="IN49" s="63">
        <v>273.79000000000002</v>
      </c>
      <c r="IO49" s="63">
        <v>272.92</v>
      </c>
      <c r="IP49" s="63">
        <v>272.04000000000002</v>
      </c>
      <c r="IQ49" s="63">
        <v>271.18</v>
      </c>
      <c r="IR49" s="63">
        <v>270.31</v>
      </c>
      <c r="IS49" s="63">
        <v>269.44</v>
      </c>
      <c r="IT49" s="63">
        <v>268.57</v>
      </c>
      <c r="IU49" s="63">
        <v>267.7</v>
      </c>
      <c r="IV49" s="63">
        <v>266.83999999999997</v>
      </c>
      <c r="IW49" s="63">
        <v>265.97000000000003</v>
      </c>
      <c r="IX49" s="63">
        <v>265.10000000000002</v>
      </c>
      <c r="IY49" s="63">
        <v>264.25</v>
      </c>
      <c r="IZ49" s="63">
        <v>263.39</v>
      </c>
      <c r="JA49" s="63">
        <v>262.52999999999997</v>
      </c>
      <c r="JB49" s="63">
        <v>261.67</v>
      </c>
      <c r="JC49" s="63">
        <v>260.81</v>
      </c>
      <c r="JD49" s="63">
        <v>259.95</v>
      </c>
      <c r="JE49" s="63">
        <v>259.10000000000002</v>
      </c>
      <c r="JF49" s="63">
        <v>258.24</v>
      </c>
      <c r="JG49" s="63">
        <v>257.39</v>
      </c>
      <c r="JH49" s="63">
        <v>256.54000000000002</v>
      </c>
      <c r="JI49" s="63">
        <v>255.69</v>
      </c>
      <c r="JJ49" s="63">
        <v>254.84</v>
      </c>
      <c r="JK49" s="63">
        <v>253.99</v>
      </c>
      <c r="JL49" s="63">
        <v>253.14</v>
      </c>
      <c r="JM49" s="63">
        <v>252.3</v>
      </c>
      <c r="JN49" s="63">
        <v>251.45</v>
      </c>
      <c r="JO49" s="63">
        <v>250.6</v>
      </c>
      <c r="JP49" s="63">
        <v>249.76</v>
      </c>
      <c r="JQ49" s="63">
        <v>248.92</v>
      </c>
      <c r="JR49" s="63">
        <v>248.08</v>
      </c>
      <c r="JS49" s="63">
        <v>247.23</v>
      </c>
      <c r="JT49" s="63">
        <v>246.4</v>
      </c>
      <c r="JU49" s="63">
        <v>245.56</v>
      </c>
      <c r="JV49" s="63">
        <v>244.72</v>
      </c>
      <c r="JW49" s="63">
        <v>243.88</v>
      </c>
      <c r="JX49" s="63">
        <v>243.05</v>
      </c>
      <c r="JY49" s="63">
        <v>242.21</v>
      </c>
      <c r="JZ49" s="63">
        <v>241.38</v>
      </c>
      <c r="KA49" s="63">
        <v>240.55</v>
      </c>
      <c r="KB49" s="63">
        <v>239.72</v>
      </c>
      <c r="KC49" s="63">
        <v>238.88</v>
      </c>
      <c r="KD49" s="63">
        <v>238.06</v>
      </c>
      <c r="KE49" s="63">
        <v>237.23</v>
      </c>
      <c r="KF49" s="63">
        <v>236.4</v>
      </c>
      <c r="KG49" s="63">
        <v>235.57</v>
      </c>
      <c r="KH49" s="63">
        <v>234.75</v>
      </c>
      <c r="KI49" s="63">
        <v>233.92</v>
      </c>
      <c r="KJ49" s="63">
        <v>233.1</v>
      </c>
      <c r="KK49" s="63">
        <v>232.28</v>
      </c>
      <c r="KL49" s="63">
        <v>231.46</v>
      </c>
      <c r="KM49" s="63">
        <v>230.64</v>
      </c>
      <c r="KN49" s="63">
        <v>229.82</v>
      </c>
      <c r="KO49" s="63">
        <v>229</v>
      </c>
      <c r="KP49" s="63">
        <v>228.19</v>
      </c>
      <c r="KQ49" s="63">
        <v>227.37</v>
      </c>
      <c r="KR49" s="63">
        <v>226.41000000000037</v>
      </c>
      <c r="KS49" s="63">
        <v>225.66000000000037</v>
      </c>
      <c r="KT49" s="63">
        <v>224.91000000000037</v>
      </c>
      <c r="KU49" s="63">
        <v>224.16000000000037</v>
      </c>
      <c r="KV49" s="63">
        <v>223.41000000000037</v>
      </c>
      <c r="KW49" s="63">
        <v>222.66000000000037</v>
      </c>
      <c r="KX49" s="63">
        <v>221.91000000000037</v>
      </c>
      <c r="KY49" s="63">
        <v>221.16000000000037</v>
      </c>
      <c r="KZ49" s="63">
        <v>220.41000000000037</v>
      </c>
      <c r="LA49" s="63">
        <v>219.66000000000037</v>
      </c>
      <c r="LB49" s="63">
        <v>218.91000000000037</v>
      </c>
      <c r="LC49" s="63">
        <v>218.16000000000037</v>
      </c>
      <c r="LD49" s="63">
        <v>217.41000000000037</v>
      </c>
      <c r="LE49" s="63">
        <v>216.66000000000037</v>
      </c>
      <c r="LF49" s="63">
        <v>215.91000000000037</v>
      </c>
      <c r="LG49" s="63">
        <v>215.16000000000037</v>
      </c>
      <c r="LH49" s="63">
        <v>214.41000000000037</v>
      </c>
      <c r="LI49" s="63">
        <v>213.66000000000037</v>
      </c>
      <c r="LJ49" s="63">
        <v>212.91000000000037</v>
      </c>
      <c r="LK49" s="63">
        <v>212.16000000000037</v>
      </c>
      <c r="LL49" s="63">
        <v>211.41000000000037</v>
      </c>
      <c r="LM49" s="63">
        <v>210.66000000000037</v>
      </c>
      <c r="LN49" s="63">
        <v>209.91000000000037</v>
      </c>
      <c r="LO49" s="63">
        <v>209.16000000000037</v>
      </c>
      <c r="LP49" s="63">
        <v>208.41000000000037</v>
      </c>
      <c r="LQ49" s="63">
        <v>207.66000000000037</v>
      </c>
      <c r="LR49" s="63">
        <v>206.91000000000037</v>
      </c>
      <c r="LS49" s="63">
        <v>206.16000000000037</v>
      </c>
      <c r="LT49" s="63">
        <v>205.41000000000037</v>
      </c>
      <c r="LU49" s="63">
        <v>204.66000000000037</v>
      </c>
      <c r="LV49" s="63">
        <v>203.91000000000037</v>
      </c>
      <c r="LW49" s="63">
        <v>203.16000000000037</v>
      </c>
      <c r="LX49" s="63">
        <v>202.41000000000037</v>
      </c>
      <c r="LY49" s="63">
        <v>201.66000000000037</v>
      </c>
      <c r="LZ49" s="63">
        <v>200.91000000000037</v>
      </c>
      <c r="MA49" s="63">
        <v>200.16000000000037</v>
      </c>
      <c r="MB49" s="63">
        <v>199.41000000000037</v>
      </c>
      <c r="MC49" s="63">
        <v>198.66000000000037</v>
      </c>
      <c r="MD49" s="63">
        <v>197.91000000000037</v>
      </c>
      <c r="ME49" s="63">
        <v>197.16000000000037</v>
      </c>
      <c r="MF49" s="63">
        <v>196.41000000000037</v>
      </c>
      <c r="MG49" s="63">
        <v>195.66000000000037</v>
      </c>
      <c r="MH49" s="63">
        <v>194.91000000000037</v>
      </c>
      <c r="MI49" s="63">
        <v>194.16000000000037</v>
      </c>
      <c r="MJ49" s="63">
        <v>193.41000000000037</v>
      </c>
      <c r="MK49" s="63">
        <v>192.66000000000037</v>
      </c>
      <c r="ML49" s="63">
        <v>191.91000000000037</v>
      </c>
      <c r="MM49" s="63">
        <v>191.16000000000037</v>
      </c>
      <c r="MN49" s="63">
        <v>190.41000000000037</v>
      </c>
      <c r="MO49" s="63">
        <v>189.66000000000037</v>
      </c>
      <c r="MP49" s="63">
        <v>188.91000000000037</v>
      </c>
      <c r="MQ49" s="63">
        <v>188.16000000000037</v>
      </c>
      <c r="MR49" s="63">
        <v>187.41000000000037</v>
      </c>
      <c r="MS49" s="63">
        <v>186.66000000000037</v>
      </c>
      <c r="MT49" s="63">
        <v>185.91000000000037</v>
      </c>
      <c r="MU49" s="63">
        <v>185.16000000000037</v>
      </c>
      <c r="MV49" s="63">
        <v>184.41000000000037</v>
      </c>
      <c r="MW49" s="63">
        <v>183.66000000000037</v>
      </c>
      <c r="MX49" s="63">
        <v>182.91000000000037</v>
      </c>
      <c r="MY49" s="63">
        <v>182.16000000000037</v>
      </c>
    </row>
    <row r="50" spans="1:363" ht="15.75" x14ac:dyDescent="0.25">
      <c r="A50" s="60" t="s">
        <v>7</v>
      </c>
      <c r="B50" s="65">
        <v>2060</v>
      </c>
      <c r="C50" s="63">
        <v>513.59</v>
      </c>
      <c r="D50" s="63">
        <v>512.58000000000004</v>
      </c>
      <c r="E50" s="63">
        <v>511.55</v>
      </c>
      <c r="F50" s="63">
        <v>510.53</v>
      </c>
      <c r="G50" s="63">
        <v>509.5</v>
      </c>
      <c r="H50" s="63">
        <v>508.47</v>
      </c>
      <c r="I50" s="63">
        <v>507.45</v>
      </c>
      <c r="J50" s="63">
        <v>506.42</v>
      </c>
      <c r="K50" s="63">
        <v>505.39</v>
      </c>
      <c r="L50" s="63">
        <v>504.37</v>
      </c>
      <c r="M50" s="63">
        <v>503.34</v>
      </c>
      <c r="N50" s="63">
        <v>502.32</v>
      </c>
      <c r="O50" s="63">
        <v>501.29</v>
      </c>
      <c r="P50" s="63">
        <v>500.26</v>
      </c>
      <c r="Q50" s="63">
        <v>499.24</v>
      </c>
      <c r="R50" s="63">
        <v>498.21</v>
      </c>
      <c r="S50" s="63">
        <v>497.19</v>
      </c>
      <c r="T50" s="63">
        <v>496.16</v>
      </c>
      <c r="U50" s="63">
        <v>495.13</v>
      </c>
      <c r="V50" s="63">
        <v>494.11</v>
      </c>
      <c r="W50" s="63">
        <v>493.08</v>
      </c>
      <c r="X50" s="63">
        <v>492.06</v>
      </c>
      <c r="Y50" s="63">
        <v>491.03</v>
      </c>
      <c r="Z50" s="63">
        <v>490</v>
      </c>
      <c r="AA50" s="63">
        <v>488.98</v>
      </c>
      <c r="AB50" s="63">
        <v>487.95</v>
      </c>
      <c r="AC50" s="63">
        <v>486.93</v>
      </c>
      <c r="AD50" s="63">
        <v>485.9</v>
      </c>
      <c r="AE50" s="63">
        <v>484.87</v>
      </c>
      <c r="AF50" s="63">
        <v>483.85</v>
      </c>
      <c r="AG50" s="63">
        <v>482.82</v>
      </c>
      <c r="AH50" s="63">
        <v>481.8</v>
      </c>
      <c r="AI50" s="63">
        <v>480.77</v>
      </c>
      <c r="AJ50" s="63">
        <v>479.74</v>
      </c>
      <c r="AK50" s="63">
        <v>478.72</v>
      </c>
      <c r="AL50" s="63">
        <v>477.69</v>
      </c>
      <c r="AM50" s="63">
        <v>476.67</v>
      </c>
      <c r="AN50" s="63">
        <v>475.64</v>
      </c>
      <c r="AO50" s="63">
        <v>474.62</v>
      </c>
      <c r="AP50" s="63">
        <v>473.59</v>
      </c>
      <c r="AQ50" s="63">
        <v>472.57</v>
      </c>
      <c r="AR50" s="63">
        <v>471.54</v>
      </c>
      <c r="AS50" s="63">
        <v>470.52</v>
      </c>
      <c r="AT50" s="63">
        <v>469.49</v>
      </c>
      <c r="AU50" s="63">
        <v>468.47</v>
      </c>
      <c r="AV50" s="63">
        <v>467.44</v>
      </c>
      <c r="AW50" s="63">
        <v>466.42</v>
      </c>
      <c r="AX50" s="63">
        <v>465.39</v>
      </c>
      <c r="AY50" s="63">
        <v>464.37</v>
      </c>
      <c r="AZ50" s="63">
        <v>463.34</v>
      </c>
      <c r="BA50" s="63">
        <v>462.32</v>
      </c>
      <c r="BB50" s="63">
        <v>461.3</v>
      </c>
      <c r="BC50" s="63">
        <v>460.27</v>
      </c>
      <c r="BD50" s="63">
        <v>459.25</v>
      </c>
      <c r="BE50" s="63">
        <v>458.23</v>
      </c>
      <c r="BF50" s="63">
        <v>457.2</v>
      </c>
      <c r="BG50" s="63">
        <v>456.18</v>
      </c>
      <c r="BH50" s="63">
        <v>455.16</v>
      </c>
      <c r="BI50" s="63">
        <v>454.13</v>
      </c>
      <c r="BJ50" s="63">
        <v>453.11</v>
      </c>
      <c r="BK50" s="63">
        <v>452.08</v>
      </c>
      <c r="BL50" s="63">
        <v>451.06</v>
      </c>
      <c r="BM50" s="63">
        <v>450.04</v>
      </c>
      <c r="BN50" s="63">
        <v>449.02</v>
      </c>
      <c r="BO50" s="63">
        <v>448</v>
      </c>
      <c r="BP50" s="63">
        <v>446.98</v>
      </c>
      <c r="BQ50" s="63">
        <v>445.96</v>
      </c>
      <c r="BR50" s="63">
        <v>444.94</v>
      </c>
      <c r="BS50" s="63">
        <v>443.92</v>
      </c>
      <c r="BT50" s="63">
        <v>442.89</v>
      </c>
      <c r="BU50" s="63">
        <v>441.87</v>
      </c>
      <c r="BV50" s="63">
        <v>440.85</v>
      </c>
      <c r="BW50" s="63">
        <v>439.83</v>
      </c>
      <c r="BX50" s="63">
        <v>438.81</v>
      </c>
      <c r="BY50" s="63">
        <v>437.8</v>
      </c>
      <c r="BZ50" s="63">
        <v>436.78</v>
      </c>
      <c r="CA50" s="63">
        <v>435.76</v>
      </c>
      <c r="CB50" s="63">
        <v>434.74</v>
      </c>
      <c r="CC50" s="63">
        <v>433.73</v>
      </c>
      <c r="CD50" s="63">
        <v>432.71</v>
      </c>
      <c r="CE50" s="63">
        <v>431.69</v>
      </c>
      <c r="CF50" s="63">
        <v>430.67</v>
      </c>
      <c r="CG50" s="63">
        <v>429.66</v>
      </c>
      <c r="CH50" s="63">
        <v>428.64</v>
      </c>
      <c r="CI50" s="63">
        <v>427.62</v>
      </c>
      <c r="CJ50" s="63">
        <v>426.61</v>
      </c>
      <c r="CK50" s="63">
        <v>425.6</v>
      </c>
      <c r="CL50" s="63">
        <v>424.58</v>
      </c>
      <c r="CM50" s="63">
        <v>423.57</v>
      </c>
      <c r="CN50" s="63">
        <v>422.56</v>
      </c>
      <c r="CO50" s="63">
        <v>421.55</v>
      </c>
      <c r="CP50" s="63">
        <v>420.53</v>
      </c>
      <c r="CQ50" s="63">
        <v>419.52</v>
      </c>
      <c r="CR50" s="63">
        <v>418.51</v>
      </c>
      <c r="CS50" s="63">
        <v>417.5</v>
      </c>
      <c r="CT50" s="63">
        <v>416.49</v>
      </c>
      <c r="CU50" s="63">
        <v>415.47</v>
      </c>
      <c r="CV50" s="63">
        <v>414.47</v>
      </c>
      <c r="CW50" s="63">
        <v>413.46</v>
      </c>
      <c r="CX50" s="63">
        <v>412.45</v>
      </c>
      <c r="CY50" s="63">
        <v>411.45</v>
      </c>
      <c r="CZ50" s="63">
        <v>410.44</v>
      </c>
      <c r="DA50" s="63">
        <v>409.44</v>
      </c>
      <c r="DB50" s="63">
        <v>408.43</v>
      </c>
      <c r="DC50" s="63">
        <v>407.42</v>
      </c>
      <c r="DD50" s="63">
        <v>406.42</v>
      </c>
      <c r="DE50" s="63">
        <v>405.41</v>
      </c>
      <c r="DF50" s="63">
        <v>404.41</v>
      </c>
      <c r="DG50" s="63">
        <v>403.4</v>
      </c>
      <c r="DH50" s="63">
        <v>402.4</v>
      </c>
      <c r="DI50" s="63">
        <v>401.4</v>
      </c>
      <c r="DJ50" s="63">
        <v>400.41</v>
      </c>
      <c r="DK50" s="63">
        <v>399.41</v>
      </c>
      <c r="DL50" s="63">
        <v>398.41</v>
      </c>
      <c r="DM50" s="63">
        <v>397.41</v>
      </c>
      <c r="DN50" s="63">
        <v>396.41</v>
      </c>
      <c r="DO50" s="63">
        <v>395.41</v>
      </c>
      <c r="DP50" s="63">
        <v>394.42</v>
      </c>
      <c r="DQ50" s="63">
        <v>393.42</v>
      </c>
      <c r="DR50" s="63">
        <v>392.42</v>
      </c>
      <c r="DS50" s="63">
        <v>391.43</v>
      </c>
      <c r="DT50" s="63">
        <v>390.44</v>
      </c>
      <c r="DU50" s="63">
        <v>389.45</v>
      </c>
      <c r="DV50" s="63">
        <v>388.46</v>
      </c>
      <c r="DW50" s="63">
        <v>387.47</v>
      </c>
      <c r="DX50" s="63">
        <v>386.48</v>
      </c>
      <c r="DY50" s="63">
        <v>385.49</v>
      </c>
      <c r="DZ50" s="63">
        <v>384.5</v>
      </c>
      <c r="EA50" s="63">
        <v>383.52</v>
      </c>
      <c r="EB50" s="63">
        <v>382.53</v>
      </c>
      <c r="EC50" s="63">
        <v>381.54</v>
      </c>
      <c r="ED50" s="63">
        <v>380.56</v>
      </c>
      <c r="EE50" s="63">
        <v>379.57</v>
      </c>
      <c r="EF50" s="63">
        <v>378.59</v>
      </c>
      <c r="EG50" s="63">
        <v>377.62</v>
      </c>
      <c r="EH50" s="63">
        <v>376.64</v>
      </c>
      <c r="EI50" s="63">
        <v>375.66</v>
      </c>
      <c r="EJ50" s="63">
        <v>374.69</v>
      </c>
      <c r="EK50" s="63">
        <v>373.71</v>
      </c>
      <c r="EL50" s="63">
        <v>372.74</v>
      </c>
      <c r="EM50" s="63">
        <v>371.77</v>
      </c>
      <c r="EN50" s="63">
        <v>370.79</v>
      </c>
      <c r="EO50" s="63">
        <v>369.82</v>
      </c>
      <c r="EP50" s="63">
        <v>368.85</v>
      </c>
      <c r="EQ50" s="63">
        <v>367.88</v>
      </c>
      <c r="ER50" s="63">
        <v>366.91</v>
      </c>
      <c r="ES50" s="63">
        <v>365.94</v>
      </c>
      <c r="ET50" s="63">
        <v>364.98</v>
      </c>
      <c r="EU50" s="63">
        <v>364.01</v>
      </c>
      <c r="EV50" s="63">
        <v>363.05</v>
      </c>
      <c r="EW50" s="63">
        <v>362.08</v>
      </c>
      <c r="EX50" s="63">
        <v>361.12</v>
      </c>
      <c r="EY50" s="63">
        <v>360.16</v>
      </c>
      <c r="EZ50" s="63">
        <v>359.2</v>
      </c>
      <c r="FA50" s="63">
        <v>358.23</v>
      </c>
      <c r="FB50" s="63">
        <v>357.27</v>
      </c>
      <c r="FC50" s="63">
        <v>356.31</v>
      </c>
      <c r="FD50" s="63">
        <v>355.35</v>
      </c>
      <c r="FE50" s="63">
        <v>354.39</v>
      </c>
      <c r="FF50" s="63">
        <v>353.44</v>
      </c>
      <c r="FG50" s="63">
        <v>352.48</v>
      </c>
      <c r="FH50" s="63">
        <v>351.52</v>
      </c>
      <c r="FI50" s="63">
        <v>350.56</v>
      </c>
      <c r="FJ50" s="63">
        <v>349.61</v>
      </c>
      <c r="FK50" s="63">
        <v>348.65</v>
      </c>
      <c r="FL50" s="63">
        <v>347.7</v>
      </c>
      <c r="FM50" s="63">
        <v>346.74</v>
      </c>
      <c r="FN50" s="63">
        <v>345.79</v>
      </c>
      <c r="FO50" s="63">
        <v>344.84</v>
      </c>
      <c r="FP50" s="63">
        <v>343.89</v>
      </c>
      <c r="FQ50" s="63">
        <v>342.93</v>
      </c>
      <c r="FR50" s="63">
        <v>341.98</v>
      </c>
      <c r="FS50" s="63">
        <v>341.03</v>
      </c>
      <c r="FT50" s="63">
        <v>340.09</v>
      </c>
      <c r="FU50" s="63">
        <v>339.14</v>
      </c>
      <c r="FV50" s="63">
        <v>338.19</v>
      </c>
      <c r="FW50" s="63">
        <v>337.24</v>
      </c>
      <c r="FX50" s="63">
        <v>336.3</v>
      </c>
      <c r="FY50" s="63">
        <v>335.35</v>
      </c>
      <c r="FZ50" s="63">
        <v>334.41</v>
      </c>
      <c r="GA50" s="63">
        <v>333.46</v>
      </c>
      <c r="GB50" s="63">
        <v>332.52</v>
      </c>
      <c r="GC50" s="63">
        <v>331.58</v>
      </c>
      <c r="GD50" s="63">
        <v>330.64</v>
      </c>
      <c r="GE50" s="63">
        <v>329.7</v>
      </c>
      <c r="GF50" s="63">
        <v>328.76</v>
      </c>
      <c r="GG50" s="63">
        <v>327.82</v>
      </c>
      <c r="GH50" s="63">
        <v>326.88</v>
      </c>
      <c r="GI50" s="63">
        <v>325.94</v>
      </c>
      <c r="GJ50" s="63">
        <v>325.01</v>
      </c>
      <c r="GK50" s="63">
        <v>324.07</v>
      </c>
      <c r="GL50" s="63">
        <v>323.14</v>
      </c>
      <c r="GM50" s="63">
        <v>322.2</v>
      </c>
      <c r="GN50" s="63">
        <v>321.26</v>
      </c>
      <c r="GO50" s="63">
        <v>320.33999999999997</v>
      </c>
      <c r="GP50" s="63">
        <v>319.41000000000003</v>
      </c>
      <c r="GQ50" s="63">
        <v>318.48</v>
      </c>
      <c r="GR50" s="63">
        <v>317.54000000000002</v>
      </c>
      <c r="GS50" s="63">
        <v>316.63</v>
      </c>
      <c r="GT50" s="63">
        <v>315.7</v>
      </c>
      <c r="GU50" s="63">
        <v>314.77999999999997</v>
      </c>
      <c r="GV50" s="63">
        <v>313.85000000000002</v>
      </c>
      <c r="GW50" s="63">
        <v>312.93</v>
      </c>
      <c r="GX50" s="63">
        <v>312.01</v>
      </c>
      <c r="GY50" s="63">
        <v>311.07</v>
      </c>
      <c r="GZ50" s="63">
        <v>310.16000000000003</v>
      </c>
      <c r="HA50" s="63">
        <v>309.25</v>
      </c>
      <c r="HB50" s="63">
        <v>308.32</v>
      </c>
      <c r="HC50" s="63">
        <v>307.41000000000003</v>
      </c>
      <c r="HD50" s="63">
        <v>306.5</v>
      </c>
      <c r="HE50" s="63">
        <v>305.57</v>
      </c>
      <c r="HF50" s="63">
        <v>304.67</v>
      </c>
      <c r="HG50" s="63">
        <v>303.75</v>
      </c>
      <c r="HH50" s="63">
        <v>302.83999999999997</v>
      </c>
      <c r="HI50" s="63">
        <v>301.93</v>
      </c>
      <c r="HJ50" s="63">
        <v>301.01</v>
      </c>
      <c r="HK50" s="63">
        <v>300.10000000000002</v>
      </c>
      <c r="HL50" s="63">
        <v>299.20999999999998</v>
      </c>
      <c r="HM50" s="63">
        <v>298.29000000000002</v>
      </c>
      <c r="HN50" s="63">
        <v>297.39999999999998</v>
      </c>
      <c r="HO50" s="63">
        <v>296.5</v>
      </c>
      <c r="HP50" s="63">
        <v>295.58999999999997</v>
      </c>
      <c r="HQ50" s="63">
        <v>294.69</v>
      </c>
      <c r="HR50" s="63">
        <v>293.79000000000002</v>
      </c>
      <c r="HS50" s="63">
        <v>292.89999999999998</v>
      </c>
      <c r="HT50" s="63">
        <v>292</v>
      </c>
      <c r="HU50" s="63">
        <v>291.10000000000002</v>
      </c>
      <c r="HV50" s="63">
        <v>290.20999999999998</v>
      </c>
      <c r="HW50" s="63">
        <v>289.31</v>
      </c>
      <c r="HX50" s="63">
        <v>288.42</v>
      </c>
      <c r="HY50" s="63">
        <v>287.52999999999997</v>
      </c>
      <c r="HZ50" s="63">
        <v>286.64</v>
      </c>
      <c r="IA50" s="63">
        <v>285.75</v>
      </c>
      <c r="IB50" s="63">
        <v>284.85000000000002</v>
      </c>
      <c r="IC50" s="63">
        <v>283.97000000000003</v>
      </c>
      <c r="ID50" s="63">
        <v>283.07</v>
      </c>
      <c r="IE50" s="63">
        <v>282.2</v>
      </c>
      <c r="IF50" s="63">
        <v>281.31</v>
      </c>
      <c r="IG50" s="63">
        <v>280.43</v>
      </c>
      <c r="IH50" s="63">
        <v>279.54000000000002</v>
      </c>
      <c r="II50" s="63">
        <v>278.66000000000003</v>
      </c>
      <c r="IJ50" s="63">
        <v>277.77999999999997</v>
      </c>
      <c r="IK50" s="63">
        <v>276.89999999999998</v>
      </c>
      <c r="IL50" s="63">
        <v>276.01</v>
      </c>
      <c r="IM50" s="63">
        <v>275.14999999999998</v>
      </c>
      <c r="IN50" s="63">
        <v>274.26</v>
      </c>
      <c r="IO50" s="63">
        <v>273.39</v>
      </c>
      <c r="IP50" s="63">
        <v>272.51</v>
      </c>
      <c r="IQ50" s="63">
        <v>271.64999999999998</v>
      </c>
      <c r="IR50" s="63">
        <v>270.77999999999997</v>
      </c>
      <c r="IS50" s="63">
        <v>269.91000000000003</v>
      </c>
      <c r="IT50" s="63">
        <v>269.04000000000002</v>
      </c>
      <c r="IU50" s="63">
        <v>268.17</v>
      </c>
      <c r="IV50" s="63">
        <v>267.29000000000002</v>
      </c>
      <c r="IW50" s="63">
        <v>266.44</v>
      </c>
      <c r="IX50" s="63">
        <v>265.57</v>
      </c>
      <c r="IY50" s="63">
        <v>264.70999999999998</v>
      </c>
      <c r="IZ50" s="63">
        <v>263.85000000000002</v>
      </c>
      <c r="JA50" s="63">
        <v>262.99</v>
      </c>
      <c r="JB50" s="63">
        <v>262.13</v>
      </c>
      <c r="JC50" s="63">
        <v>261.26</v>
      </c>
      <c r="JD50" s="63">
        <v>260.42</v>
      </c>
      <c r="JE50" s="63">
        <v>259.56</v>
      </c>
      <c r="JF50" s="63">
        <v>258.70999999999998</v>
      </c>
      <c r="JG50" s="63">
        <v>257.85000000000002</v>
      </c>
      <c r="JH50" s="63">
        <v>257</v>
      </c>
      <c r="JI50" s="63">
        <v>256.14999999999998</v>
      </c>
      <c r="JJ50" s="63">
        <v>255.3</v>
      </c>
      <c r="JK50" s="63">
        <v>254.45</v>
      </c>
      <c r="JL50" s="63">
        <v>253.6</v>
      </c>
      <c r="JM50" s="63">
        <v>252.75</v>
      </c>
      <c r="JN50" s="63">
        <v>251.91</v>
      </c>
      <c r="JO50" s="63">
        <v>251.06</v>
      </c>
      <c r="JP50" s="63">
        <v>250.22</v>
      </c>
      <c r="JQ50" s="63">
        <v>249.37</v>
      </c>
      <c r="JR50" s="63">
        <v>248.53</v>
      </c>
      <c r="JS50" s="63">
        <v>247.69</v>
      </c>
      <c r="JT50" s="63">
        <v>246.85</v>
      </c>
      <c r="JU50" s="63">
        <v>246.01</v>
      </c>
      <c r="JV50" s="63">
        <v>245.17</v>
      </c>
      <c r="JW50" s="63">
        <v>244.34</v>
      </c>
      <c r="JX50" s="63">
        <v>243.5</v>
      </c>
      <c r="JY50" s="63">
        <v>242.67</v>
      </c>
      <c r="JZ50" s="63">
        <v>241.83</v>
      </c>
      <c r="KA50" s="63">
        <v>241</v>
      </c>
      <c r="KB50" s="63">
        <v>240.17</v>
      </c>
      <c r="KC50" s="63">
        <v>239.33</v>
      </c>
      <c r="KD50" s="63">
        <v>238.5</v>
      </c>
      <c r="KE50" s="63">
        <v>237.67</v>
      </c>
      <c r="KF50" s="63">
        <v>236.85</v>
      </c>
      <c r="KG50" s="63">
        <v>236.02</v>
      </c>
      <c r="KH50" s="63">
        <v>235.19</v>
      </c>
      <c r="KI50" s="63">
        <v>234.37</v>
      </c>
      <c r="KJ50" s="63">
        <v>233.54</v>
      </c>
      <c r="KK50" s="63">
        <v>232.72</v>
      </c>
      <c r="KL50" s="63">
        <v>231.9</v>
      </c>
      <c r="KM50" s="63">
        <v>231.08</v>
      </c>
      <c r="KN50" s="63">
        <v>230.26</v>
      </c>
      <c r="KO50" s="63">
        <v>229.44</v>
      </c>
      <c r="KP50" s="63">
        <v>228.63</v>
      </c>
      <c r="KQ50" s="63">
        <v>227.81</v>
      </c>
      <c r="KR50" s="63">
        <v>226.87000000000037</v>
      </c>
      <c r="KS50" s="63">
        <v>226.12000000000037</v>
      </c>
      <c r="KT50" s="63">
        <v>225.37000000000037</v>
      </c>
      <c r="KU50" s="63">
        <v>224.62000000000037</v>
      </c>
      <c r="KV50" s="63">
        <v>223.87000000000037</v>
      </c>
      <c r="KW50" s="63">
        <v>223.12000000000037</v>
      </c>
      <c r="KX50" s="63">
        <v>222.37000000000037</v>
      </c>
      <c r="KY50" s="63">
        <v>221.62000000000037</v>
      </c>
      <c r="KZ50" s="63">
        <v>220.87000000000037</v>
      </c>
      <c r="LA50" s="63">
        <v>220.12000000000037</v>
      </c>
      <c r="LB50" s="63">
        <v>219.37000000000037</v>
      </c>
      <c r="LC50" s="63">
        <v>218.62000000000037</v>
      </c>
      <c r="LD50" s="63">
        <v>217.87000000000037</v>
      </c>
      <c r="LE50" s="63">
        <v>217.12000000000037</v>
      </c>
      <c r="LF50" s="63">
        <v>216.37000000000037</v>
      </c>
      <c r="LG50" s="63">
        <v>215.62000000000037</v>
      </c>
      <c r="LH50" s="63">
        <v>214.87000000000037</v>
      </c>
      <c r="LI50" s="63">
        <v>214.12000000000037</v>
      </c>
      <c r="LJ50" s="63">
        <v>213.37000000000037</v>
      </c>
      <c r="LK50" s="63">
        <v>212.62000000000037</v>
      </c>
      <c r="LL50" s="63">
        <v>211.87000000000037</v>
      </c>
      <c r="LM50" s="63">
        <v>211.12000000000037</v>
      </c>
      <c r="LN50" s="63">
        <v>210.37000000000037</v>
      </c>
      <c r="LO50" s="63">
        <v>209.62000000000037</v>
      </c>
      <c r="LP50" s="63">
        <v>208.87000000000037</v>
      </c>
      <c r="LQ50" s="63">
        <v>208.12000000000037</v>
      </c>
      <c r="LR50" s="63">
        <v>207.37000000000037</v>
      </c>
      <c r="LS50" s="63">
        <v>206.62000000000037</v>
      </c>
      <c r="LT50" s="63">
        <v>205.87000000000037</v>
      </c>
      <c r="LU50" s="63">
        <v>205.12000000000037</v>
      </c>
      <c r="LV50" s="63">
        <v>204.37000000000037</v>
      </c>
      <c r="LW50" s="63">
        <v>203.62000000000037</v>
      </c>
      <c r="LX50" s="63">
        <v>202.87000000000037</v>
      </c>
      <c r="LY50" s="63">
        <v>202.12000000000037</v>
      </c>
      <c r="LZ50" s="63">
        <v>201.37000000000037</v>
      </c>
      <c r="MA50" s="63">
        <v>200.62000000000037</v>
      </c>
      <c r="MB50" s="63">
        <v>199.87000000000037</v>
      </c>
      <c r="MC50" s="63">
        <v>199.12000000000037</v>
      </c>
      <c r="MD50" s="63">
        <v>198.37000000000037</v>
      </c>
      <c r="ME50" s="63">
        <v>197.62000000000037</v>
      </c>
      <c r="MF50" s="63">
        <v>196.87000000000037</v>
      </c>
      <c r="MG50" s="63">
        <v>196.12000000000037</v>
      </c>
      <c r="MH50" s="63">
        <v>195.37000000000037</v>
      </c>
      <c r="MI50" s="63">
        <v>194.62000000000037</v>
      </c>
      <c r="MJ50" s="63">
        <v>193.87000000000037</v>
      </c>
      <c r="MK50" s="63">
        <v>193.12000000000037</v>
      </c>
      <c r="ML50" s="63">
        <v>192.37000000000037</v>
      </c>
      <c r="MM50" s="63">
        <v>191.62000000000037</v>
      </c>
      <c r="MN50" s="63">
        <v>190.87000000000037</v>
      </c>
      <c r="MO50" s="63">
        <v>190.12000000000037</v>
      </c>
      <c r="MP50" s="63">
        <v>189.37000000000037</v>
      </c>
      <c r="MQ50" s="63">
        <v>188.62000000000037</v>
      </c>
      <c r="MR50" s="63">
        <v>187.87000000000037</v>
      </c>
      <c r="MS50" s="63">
        <v>187.12000000000037</v>
      </c>
      <c r="MT50" s="63">
        <v>186.37000000000037</v>
      </c>
      <c r="MU50" s="63">
        <v>185.62000000000037</v>
      </c>
      <c r="MV50" s="63">
        <v>184.87000000000037</v>
      </c>
      <c r="MW50" s="63">
        <v>184.12000000000037</v>
      </c>
      <c r="MX50" s="63">
        <v>183.37000000000037</v>
      </c>
      <c r="MY50" s="63">
        <v>182.62000000000037</v>
      </c>
    </row>
    <row r="51" spans="1:363" ht="15.75" x14ac:dyDescent="0.25">
      <c r="A51" s="60" t="s">
        <v>7</v>
      </c>
      <c r="B51" s="65">
        <v>2061</v>
      </c>
      <c r="C51" s="63">
        <v>514.14</v>
      </c>
      <c r="D51" s="63">
        <v>513.11</v>
      </c>
      <c r="E51" s="63">
        <v>512.08000000000004</v>
      </c>
      <c r="F51" s="63">
        <v>511.06</v>
      </c>
      <c r="G51" s="63">
        <v>510.03</v>
      </c>
      <c r="H51" s="63">
        <v>509.01</v>
      </c>
      <c r="I51" s="63">
        <v>507.98</v>
      </c>
      <c r="J51" s="63">
        <v>506.95</v>
      </c>
      <c r="K51" s="63">
        <v>505.93</v>
      </c>
      <c r="L51" s="63">
        <v>504.9</v>
      </c>
      <c r="M51" s="63">
        <v>503.87</v>
      </c>
      <c r="N51" s="63">
        <v>502.85</v>
      </c>
      <c r="O51" s="63">
        <v>501.82</v>
      </c>
      <c r="P51" s="63">
        <v>500.8</v>
      </c>
      <c r="Q51" s="63">
        <v>499.77</v>
      </c>
      <c r="R51" s="63">
        <v>498.74</v>
      </c>
      <c r="S51" s="63">
        <v>497.72</v>
      </c>
      <c r="T51" s="63">
        <v>496.69</v>
      </c>
      <c r="U51" s="63">
        <v>495.66</v>
      </c>
      <c r="V51" s="63">
        <v>494.64</v>
      </c>
      <c r="W51" s="63">
        <v>493.61</v>
      </c>
      <c r="X51" s="63">
        <v>492.59</v>
      </c>
      <c r="Y51" s="63">
        <v>491.56</v>
      </c>
      <c r="Z51" s="63">
        <v>490.53</v>
      </c>
      <c r="AA51" s="63">
        <v>489.51</v>
      </c>
      <c r="AB51" s="63">
        <v>488.48</v>
      </c>
      <c r="AC51" s="63">
        <v>487.45</v>
      </c>
      <c r="AD51" s="63">
        <v>486.43</v>
      </c>
      <c r="AE51" s="63">
        <v>485.4</v>
      </c>
      <c r="AF51" s="63">
        <v>484.38</v>
      </c>
      <c r="AG51" s="63">
        <v>483.35</v>
      </c>
      <c r="AH51" s="63">
        <v>482.32</v>
      </c>
      <c r="AI51" s="63">
        <v>481.3</v>
      </c>
      <c r="AJ51" s="63">
        <v>480.27</v>
      </c>
      <c r="AK51" s="63">
        <v>479.25</v>
      </c>
      <c r="AL51" s="63">
        <v>478.22</v>
      </c>
      <c r="AM51" s="63">
        <v>477.19</v>
      </c>
      <c r="AN51" s="63">
        <v>476.17</v>
      </c>
      <c r="AO51" s="63">
        <v>475.14</v>
      </c>
      <c r="AP51" s="63">
        <v>474.12</v>
      </c>
      <c r="AQ51" s="63">
        <v>473.09</v>
      </c>
      <c r="AR51" s="63">
        <v>472.07</v>
      </c>
      <c r="AS51" s="63">
        <v>471.04</v>
      </c>
      <c r="AT51" s="63">
        <v>470.02</v>
      </c>
      <c r="AU51" s="63">
        <v>468.99</v>
      </c>
      <c r="AV51" s="63">
        <v>467.97</v>
      </c>
      <c r="AW51" s="63">
        <v>466.94</v>
      </c>
      <c r="AX51" s="63">
        <v>465.92</v>
      </c>
      <c r="AY51" s="63">
        <v>464.89</v>
      </c>
      <c r="AZ51" s="63">
        <v>463.87</v>
      </c>
      <c r="BA51" s="63">
        <v>462.85</v>
      </c>
      <c r="BB51" s="63">
        <v>461.82</v>
      </c>
      <c r="BC51" s="63">
        <v>460.8</v>
      </c>
      <c r="BD51" s="63">
        <v>459.77</v>
      </c>
      <c r="BE51" s="63">
        <v>458.75</v>
      </c>
      <c r="BF51" s="63">
        <v>457.73</v>
      </c>
      <c r="BG51" s="63">
        <v>456.7</v>
      </c>
      <c r="BH51" s="63">
        <v>455.68</v>
      </c>
      <c r="BI51" s="63">
        <v>454.65</v>
      </c>
      <c r="BJ51" s="63">
        <v>453.63</v>
      </c>
      <c r="BK51" s="63">
        <v>452.61</v>
      </c>
      <c r="BL51" s="63">
        <v>451.59</v>
      </c>
      <c r="BM51" s="63">
        <v>450.56</v>
      </c>
      <c r="BN51" s="63">
        <v>449.54</v>
      </c>
      <c r="BO51" s="63">
        <v>448.52</v>
      </c>
      <c r="BP51" s="63">
        <v>447.5</v>
      </c>
      <c r="BQ51" s="63">
        <v>446.48</v>
      </c>
      <c r="BR51" s="63">
        <v>445.46</v>
      </c>
      <c r="BS51" s="63">
        <v>444.44</v>
      </c>
      <c r="BT51" s="63">
        <v>443.42</v>
      </c>
      <c r="BU51" s="63">
        <v>442.39</v>
      </c>
      <c r="BV51" s="63">
        <v>441.37</v>
      </c>
      <c r="BW51" s="63">
        <v>440.35</v>
      </c>
      <c r="BX51" s="63">
        <v>439.33</v>
      </c>
      <c r="BY51" s="63">
        <v>438.32</v>
      </c>
      <c r="BZ51" s="63">
        <v>437.3</v>
      </c>
      <c r="CA51" s="63">
        <v>436.28</v>
      </c>
      <c r="CB51" s="63">
        <v>435.26</v>
      </c>
      <c r="CC51" s="63">
        <v>434.24</v>
      </c>
      <c r="CD51" s="63">
        <v>433.23</v>
      </c>
      <c r="CE51" s="63">
        <v>432.21</v>
      </c>
      <c r="CF51" s="63">
        <v>431.19</v>
      </c>
      <c r="CG51" s="63">
        <v>430.17</v>
      </c>
      <c r="CH51" s="63">
        <v>429.16</v>
      </c>
      <c r="CI51" s="63">
        <v>428.14</v>
      </c>
      <c r="CJ51" s="63">
        <v>427.13</v>
      </c>
      <c r="CK51" s="63">
        <v>426.11</v>
      </c>
      <c r="CL51" s="63">
        <v>425.1</v>
      </c>
      <c r="CM51" s="63">
        <v>424.09</v>
      </c>
      <c r="CN51" s="63">
        <v>423.07</v>
      </c>
      <c r="CO51" s="63">
        <v>422.06</v>
      </c>
      <c r="CP51" s="63">
        <v>421.05</v>
      </c>
      <c r="CQ51" s="63">
        <v>420.04</v>
      </c>
      <c r="CR51" s="63">
        <v>419.02</v>
      </c>
      <c r="CS51" s="63">
        <v>418.01</v>
      </c>
      <c r="CT51" s="63">
        <v>417</v>
      </c>
      <c r="CU51" s="63">
        <v>415.99</v>
      </c>
      <c r="CV51" s="63">
        <v>414.98</v>
      </c>
      <c r="CW51" s="63">
        <v>413.97</v>
      </c>
      <c r="CX51" s="63">
        <v>412.97</v>
      </c>
      <c r="CY51" s="63">
        <v>411.96</v>
      </c>
      <c r="CZ51" s="63">
        <v>410.95</v>
      </c>
      <c r="DA51" s="63">
        <v>409.95</v>
      </c>
      <c r="DB51" s="63">
        <v>408.94</v>
      </c>
      <c r="DC51" s="63">
        <v>407.94</v>
      </c>
      <c r="DD51" s="63">
        <v>406.93</v>
      </c>
      <c r="DE51" s="63">
        <v>405.92</v>
      </c>
      <c r="DF51" s="63">
        <v>404.92</v>
      </c>
      <c r="DG51" s="63">
        <v>403.91</v>
      </c>
      <c r="DH51" s="63">
        <v>402.91</v>
      </c>
      <c r="DI51" s="63">
        <v>401.91</v>
      </c>
      <c r="DJ51" s="63">
        <v>400.91</v>
      </c>
      <c r="DK51" s="63">
        <v>399.92</v>
      </c>
      <c r="DL51" s="63">
        <v>398.92</v>
      </c>
      <c r="DM51" s="63">
        <v>397.92</v>
      </c>
      <c r="DN51" s="63">
        <v>396.92</v>
      </c>
      <c r="DO51" s="63">
        <v>395.92</v>
      </c>
      <c r="DP51" s="63">
        <v>394.92</v>
      </c>
      <c r="DQ51" s="63">
        <v>393.93</v>
      </c>
      <c r="DR51" s="63">
        <v>392.93</v>
      </c>
      <c r="DS51" s="63">
        <v>391.93</v>
      </c>
      <c r="DT51" s="63">
        <v>390.94</v>
      </c>
      <c r="DU51" s="63">
        <v>389.95</v>
      </c>
      <c r="DV51" s="63">
        <v>388.96</v>
      </c>
      <c r="DW51" s="63">
        <v>387.97</v>
      </c>
      <c r="DX51" s="63">
        <v>386.98</v>
      </c>
      <c r="DY51" s="63">
        <v>386</v>
      </c>
      <c r="DZ51" s="63">
        <v>385.01</v>
      </c>
      <c r="EA51" s="63">
        <v>384.02</v>
      </c>
      <c r="EB51" s="63">
        <v>383.03</v>
      </c>
      <c r="EC51" s="63">
        <v>382.05</v>
      </c>
      <c r="ED51" s="63">
        <v>381.06</v>
      </c>
      <c r="EE51" s="63">
        <v>380.07</v>
      </c>
      <c r="EF51" s="63">
        <v>379.1</v>
      </c>
      <c r="EG51" s="63">
        <v>378.12</v>
      </c>
      <c r="EH51" s="63">
        <v>377.14</v>
      </c>
      <c r="EI51" s="63">
        <v>376.17</v>
      </c>
      <c r="EJ51" s="63">
        <v>375.19</v>
      </c>
      <c r="EK51" s="63">
        <v>374.22</v>
      </c>
      <c r="EL51" s="63">
        <v>373.24</v>
      </c>
      <c r="EM51" s="63">
        <v>372.27</v>
      </c>
      <c r="EN51" s="63">
        <v>371.29</v>
      </c>
      <c r="EO51" s="63">
        <v>370.32</v>
      </c>
      <c r="EP51" s="63">
        <v>369.35</v>
      </c>
      <c r="EQ51" s="63">
        <v>368.38</v>
      </c>
      <c r="ER51" s="63">
        <v>367.41</v>
      </c>
      <c r="ES51" s="63">
        <v>366.44</v>
      </c>
      <c r="ET51" s="63">
        <v>365.48</v>
      </c>
      <c r="EU51" s="63">
        <v>364.51</v>
      </c>
      <c r="EV51" s="63">
        <v>363.55</v>
      </c>
      <c r="EW51" s="63">
        <v>362.58</v>
      </c>
      <c r="EX51" s="63">
        <v>361.62</v>
      </c>
      <c r="EY51" s="63">
        <v>360.66</v>
      </c>
      <c r="EZ51" s="63">
        <v>359.69</v>
      </c>
      <c r="FA51" s="63">
        <v>358.73</v>
      </c>
      <c r="FB51" s="63">
        <v>357.77</v>
      </c>
      <c r="FC51" s="63">
        <v>356.81</v>
      </c>
      <c r="FD51" s="63">
        <v>355.85</v>
      </c>
      <c r="FE51" s="63">
        <v>354.89</v>
      </c>
      <c r="FF51" s="63">
        <v>353.93</v>
      </c>
      <c r="FG51" s="63">
        <v>352.97</v>
      </c>
      <c r="FH51" s="63">
        <v>352.02</v>
      </c>
      <c r="FI51" s="63">
        <v>351.06</v>
      </c>
      <c r="FJ51" s="63">
        <v>350.1</v>
      </c>
      <c r="FK51" s="63">
        <v>349.15</v>
      </c>
      <c r="FL51" s="63">
        <v>348.19</v>
      </c>
      <c r="FM51" s="63">
        <v>347.24</v>
      </c>
      <c r="FN51" s="63">
        <v>346.29</v>
      </c>
      <c r="FO51" s="63">
        <v>345.33</v>
      </c>
      <c r="FP51" s="63">
        <v>344.38</v>
      </c>
      <c r="FQ51" s="63">
        <v>343.43</v>
      </c>
      <c r="FR51" s="63">
        <v>342.48</v>
      </c>
      <c r="FS51" s="63">
        <v>341.53</v>
      </c>
      <c r="FT51" s="63">
        <v>340.58</v>
      </c>
      <c r="FU51" s="63">
        <v>339.63</v>
      </c>
      <c r="FV51" s="63">
        <v>338.68</v>
      </c>
      <c r="FW51" s="63">
        <v>337.74</v>
      </c>
      <c r="FX51" s="63">
        <v>336.79</v>
      </c>
      <c r="FY51" s="63">
        <v>335.84</v>
      </c>
      <c r="FZ51" s="63">
        <v>334.9</v>
      </c>
      <c r="GA51" s="63">
        <v>333.95</v>
      </c>
      <c r="GB51" s="63">
        <v>333.01</v>
      </c>
      <c r="GC51" s="63">
        <v>332.07</v>
      </c>
      <c r="GD51" s="63">
        <v>331.13</v>
      </c>
      <c r="GE51" s="63">
        <v>330.19</v>
      </c>
      <c r="GF51" s="63">
        <v>329.25</v>
      </c>
      <c r="GG51" s="63">
        <v>328.31</v>
      </c>
      <c r="GH51" s="63">
        <v>327.37</v>
      </c>
      <c r="GI51" s="63">
        <v>326.43</v>
      </c>
      <c r="GJ51" s="63">
        <v>325.5</v>
      </c>
      <c r="GK51" s="63">
        <v>324.56</v>
      </c>
      <c r="GL51" s="63">
        <v>323.63</v>
      </c>
      <c r="GM51" s="63">
        <v>322.69</v>
      </c>
      <c r="GN51" s="63">
        <v>321.76</v>
      </c>
      <c r="GO51" s="63">
        <v>320.82</v>
      </c>
      <c r="GP51" s="63">
        <v>319.89999999999998</v>
      </c>
      <c r="GQ51" s="63">
        <v>318.97000000000003</v>
      </c>
      <c r="GR51" s="63">
        <v>318.04000000000002</v>
      </c>
      <c r="GS51" s="63">
        <v>317.10000000000002</v>
      </c>
      <c r="GT51" s="63">
        <v>316.19</v>
      </c>
      <c r="GU51" s="63">
        <v>315.26</v>
      </c>
      <c r="GV51" s="63">
        <v>314.33999999999997</v>
      </c>
      <c r="GW51" s="63">
        <v>313.41000000000003</v>
      </c>
      <c r="GX51" s="63">
        <v>312.49</v>
      </c>
      <c r="GY51" s="63">
        <v>311.57</v>
      </c>
      <c r="GZ51" s="63">
        <v>310.64999999999998</v>
      </c>
      <c r="HA51" s="63">
        <v>309.73</v>
      </c>
      <c r="HB51" s="63">
        <v>308.81</v>
      </c>
      <c r="HC51" s="63">
        <v>307.89999999999998</v>
      </c>
      <c r="HD51" s="63">
        <v>306.98</v>
      </c>
      <c r="HE51" s="63">
        <v>306.06</v>
      </c>
      <c r="HF51" s="63">
        <v>305.14999999999998</v>
      </c>
      <c r="HG51" s="63">
        <v>304.24</v>
      </c>
      <c r="HH51" s="63">
        <v>303.32</v>
      </c>
      <c r="HI51" s="63">
        <v>302.41000000000003</v>
      </c>
      <c r="HJ51" s="63">
        <v>301.5</v>
      </c>
      <c r="HK51" s="63">
        <v>300.60000000000002</v>
      </c>
      <c r="HL51" s="63">
        <v>299.69</v>
      </c>
      <c r="HM51" s="63">
        <v>298.77999999999997</v>
      </c>
      <c r="HN51" s="63">
        <v>297.88</v>
      </c>
      <c r="HO51" s="63">
        <v>296.98</v>
      </c>
      <c r="HP51" s="63">
        <v>296.07</v>
      </c>
      <c r="HQ51" s="63">
        <v>295.17</v>
      </c>
      <c r="HR51" s="63">
        <v>294.26</v>
      </c>
      <c r="HS51" s="63">
        <v>293.37</v>
      </c>
      <c r="HT51" s="63">
        <v>292.48</v>
      </c>
      <c r="HU51" s="63">
        <v>291.57</v>
      </c>
      <c r="HV51" s="63">
        <v>290.68</v>
      </c>
      <c r="HW51" s="63">
        <v>289.79000000000002</v>
      </c>
      <c r="HX51" s="63">
        <v>288.89999999999998</v>
      </c>
      <c r="HY51" s="63">
        <v>288</v>
      </c>
      <c r="HZ51" s="63">
        <v>287.10000000000002</v>
      </c>
      <c r="IA51" s="63">
        <v>286.22000000000003</v>
      </c>
      <c r="IB51" s="63">
        <v>285.32</v>
      </c>
      <c r="IC51" s="63">
        <v>284.44</v>
      </c>
      <c r="ID51" s="63">
        <v>283.56</v>
      </c>
      <c r="IE51" s="63">
        <v>282.67</v>
      </c>
      <c r="IF51" s="63">
        <v>281.77999999999997</v>
      </c>
      <c r="IG51" s="63">
        <v>280.89999999999998</v>
      </c>
      <c r="IH51" s="63">
        <v>280.01</v>
      </c>
      <c r="II51" s="63">
        <v>279.13</v>
      </c>
      <c r="IJ51" s="63">
        <v>278.25</v>
      </c>
      <c r="IK51" s="63">
        <v>277.37</v>
      </c>
      <c r="IL51" s="63">
        <v>276.49</v>
      </c>
      <c r="IM51" s="63">
        <v>275.62</v>
      </c>
      <c r="IN51" s="63">
        <v>274.74</v>
      </c>
      <c r="IO51" s="63">
        <v>273.85000000000002</v>
      </c>
      <c r="IP51" s="63">
        <v>272.99</v>
      </c>
      <c r="IQ51" s="63">
        <v>272.12</v>
      </c>
      <c r="IR51" s="63">
        <v>271.24</v>
      </c>
      <c r="IS51" s="63">
        <v>270.37</v>
      </c>
      <c r="IT51" s="63">
        <v>269.5</v>
      </c>
      <c r="IU51" s="63">
        <v>268.64</v>
      </c>
      <c r="IV51" s="63">
        <v>267.76</v>
      </c>
      <c r="IW51" s="63">
        <v>266.89999999999998</v>
      </c>
      <c r="IX51" s="63">
        <v>266.04000000000002</v>
      </c>
      <c r="IY51" s="63">
        <v>265.18</v>
      </c>
      <c r="IZ51" s="63">
        <v>264.32</v>
      </c>
      <c r="JA51" s="63">
        <v>263.45999999999998</v>
      </c>
      <c r="JB51" s="63">
        <v>262.60000000000002</v>
      </c>
      <c r="JC51" s="63">
        <v>261.74</v>
      </c>
      <c r="JD51" s="63">
        <v>260.88</v>
      </c>
      <c r="JE51" s="63">
        <v>260.01</v>
      </c>
      <c r="JF51" s="63">
        <v>259.17</v>
      </c>
      <c r="JG51" s="63">
        <v>258.31</v>
      </c>
      <c r="JH51" s="63">
        <v>257.45999999999998</v>
      </c>
      <c r="JI51" s="63">
        <v>256.60000000000002</v>
      </c>
      <c r="JJ51" s="63">
        <v>255.76</v>
      </c>
      <c r="JK51" s="63">
        <v>254.91</v>
      </c>
      <c r="JL51" s="63">
        <v>254.06</v>
      </c>
      <c r="JM51" s="63">
        <v>253.21</v>
      </c>
      <c r="JN51" s="63">
        <v>252.36</v>
      </c>
      <c r="JO51" s="63">
        <v>251.52</v>
      </c>
      <c r="JP51" s="63">
        <v>250.67</v>
      </c>
      <c r="JQ51" s="63">
        <v>249.83</v>
      </c>
      <c r="JR51" s="63">
        <v>248.99</v>
      </c>
      <c r="JS51" s="63">
        <v>248.14</v>
      </c>
      <c r="JT51" s="63">
        <v>247.3</v>
      </c>
      <c r="JU51" s="63">
        <v>246.46</v>
      </c>
      <c r="JV51" s="63">
        <v>245.63</v>
      </c>
      <c r="JW51" s="63">
        <v>244.79</v>
      </c>
      <c r="JX51" s="63">
        <v>243.95</v>
      </c>
      <c r="JY51" s="63">
        <v>243.12</v>
      </c>
      <c r="JZ51" s="63">
        <v>242.28</v>
      </c>
      <c r="KA51" s="63">
        <v>241.45</v>
      </c>
      <c r="KB51" s="63">
        <v>240.62</v>
      </c>
      <c r="KC51" s="63">
        <v>239.78</v>
      </c>
      <c r="KD51" s="63">
        <v>238.95</v>
      </c>
      <c r="KE51" s="63">
        <v>238.12</v>
      </c>
      <c r="KF51" s="63">
        <v>237.29</v>
      </c>
      <c r="KG51" s="63">
        <v>236.47</v>
      </c>
      <c r="KH51" s="63">
        <v>235.64</v>
      </c>
      <c r="KI51" s="63">
        <v>234.81</v>
      </c>
      <c r="KJ51" s="63">
        <v>233.99</v>
      </c>
      <c r="KK51" s="63">
        <v>233.17</v>
      </c>
      <c r="KL51" s="63">
        <v>232.34</v>
      </c>
      <c r="KM51" s="63">
        <v>231.52</v>
      </c>
      <c r="KN51" s="63">
        <v>230.7</v>
      </c>
      <c r="KO51" s="63">
        <v>229.89</v>
      </c>
      <c r="KP51" s="63">
        <v>229.07</v>
      </c>
      <c r="KQ51" s="63">
        <v>228.25</v>
      </c>
      <c r="KR51" s="63">
        <v>227.33000000000038</v>
      </c>
      <c r="KS51" s="63">
        <v>226.58000000000038</v>
      </c>
      <c r="KT51" s="63">
        <v>225.83000000000038</v>
      </c>
      <c r="KU51" s="63">
        <v>225.08000000000038</v>
      </c>
      <c r="KV51" s="63">
        <v>224.33000000000038</v>
      </c>
      <c r="KW51" s="63">
        <v>223.58000000000038</v>
      </c>
      <c r="KX51" s="63">
        <v>222.83000000000038</v>
      </c>
      <c r="KY51" s="63">
        <v>222.08000000000038</v>
      </c>
      <c r="KZ51" s="63">
        <v>221.33000000000038</v>
      </c>
      <c r="LA51" s="63">
        <v>220.58000000000038</v>
      </c>
      <c r="LB51" s="63">
        <v>219.83000000000038</v>
      </c>
      <c r="LC51" s="63">
        <v>219.08000000000038</v>
      </c>
      <c r="LD51" s="63">
        <v>218.33000000000038</v>
      </c>
      <c r="LE51" s="63">
        <v>217.58000000000038</v>
      </c>
      <c r="LF51" s="63">
        <v>216.83000000000038</v>
      </c>
      <c r="LG51" s="63">
        <v>216.08000000000038</v>
      </c>
      <c r="LH51" s="63">
        <v>215.33000000000038</v>
      </c>
      <c r="LI51" s="63">
        <v>214.58000000000038</v>
      </c>
      <c r="LJ51" s="63">
        <v>213.83000000000038</v>
      </c>
      <c r="LK51" s="63">
        <v>213.08000000000038</v>
      </c>
      <c r="LL51" s="63">
        <v>212.33000000000038</v>
      </c>
      <c r="LM51" s="63">
        <v>211.58000000000038</v>
      </c>
      <c r="LN51" s="63">
        <v>210.83000000000038</v>
      </c>
      <c r="LO51" s="63">
        <v>210.08000000000038</v>
      </c>
      <c r="LP51" s="63">
        <v>209.33000000000038</v>
      </c>
      <c r="LQ51" s="63">
        <v>208.58000000000038</v>
      </c>
      <c r="LR51" s="63">
        <v>207.83000000000038</v>
      </c>
      <c r="LS51" s="63">
        <v>207.08000000000038</v>
      </c>
      <c r="LT51" s="63">
        <v>206.33000000000038</v>
      </c>
      <c r="LU51" s="63">
        <v>205.58000000000038</v>
      </c>
      <c r="LV51" s="63">
        <v>204.83000000000038</v>
      </c>
      <c r="LW51" s="63">
        <v>204.08000000000038</v>
      </c>
      <c r="LX51" s="63">
        <v>203.33000000000038</v>
      </c>
      <c r="LY51" s="63">
        <v>202.58000000000038</v>
      </c>
      <c r="LZ51" s="63">
        <v>201.83000000000038</v>
      </c>
      <c r="MA51" s="63">
        <v>201.08000000000038</v>
      </c>
      <c r="MB51" s="63">
        <v>200.33000000000038</v>
      </c>
      <c r="MC51" s="63">
        <v>199.58000000000038</v>
      </c>
      <c r="MD51" s="63">
        <v>198.83000000000038</v>
      </c>
      <c r="ME51" s="63">
        <v>198.08000000000038</v>
      </c>
      <c r="MF51" s="63">
        <v>197.33000000000038</v>
      </c>
      <c r="MG51" s="63">
        <v>196.58000000000038</v>
      </c>
      <c r="MH51" s="63">
        <v>195.83000000000038</v>
      </c>
      <c r="MI51" s="63">
        <v>195.08000000000038</v>
      </c>
      <c r="MJ51" s="63">
        <v>194.33000000000038</v>
      </c>
      <c r="MK51" s="63">
        <v>193.58000000000038</v>
      </c>
      <c r="ML51" s="63">
        <v>192.83000000000038</v>
      </c>
      <c r="MM51" s="63">
        <v>192.08000000000038</v>
      </c>
      <c r="MN51" s="63">
        <v>191.33000000000038</v>
      </c>
      <c r="MO51" s="63">
        <v>190.58000000000038</v>
      </c>
      <c r="MP51" s="63">
        <v>189.83000000000038</v>
      </c>
      <c r="MQ51" s="63">
        <v>189.08000000000038</v>
      </c>
      <c r="MR51" s="63">
        <v>188.33000000000038</v>
      </c>
      <c r="MS51" s="63">
        <v>187.58000000000038</v>
      </c>
      <c r="MT51" s="63">
        <v>186.83000000000038</v>
      </c>
      <c r="MU51" s="63">
        <v>186.08000000000038</v>
      </c>
      <c r="MV51" s="63">
        <v>185.33000000000038</v>
      </c>
      <c r="MW51" s="63">
        <v>184.58000000000038</v>
      </c>
      <c r="MX51" s="63">
        <v>183.83000000000038</v>
      </c>
      <c r="MY51" s="63">
        <v>183.08000000000038</v>
      </c>
    </row>
    <row r="52" spans="1:363" ht="15.75" x14ac:dyDescent="0.25">
      <c r="A52" s="60" t="s">
        <v>7</v>
      </c>
      <c r="B52" s="65">
        <v>2062</v>
      </c>
      <c r="C52" s="63">
        <v>514.66999999999996</v>
      </c>
      <c r="D52" s="63">
        <v>513.64</v>
      </c>
      <c r="E52" s="63">
        <v>512.62</v>
      </c>
      <c r="F52" s="63">
        <v>511.59</v>
      </c>
      <c r="G52" s="63">
        <v>510.56</v>
      </c>
      <c r="H52" s="63">
        <v>509.54</v>
      </c>
      <c r="I52" s="63">
        <v>508.51</v>
      </c>
      <c r="J52" s="63">
        <v>507.48</v>
      </c>
      <c r="K52" s="63">
        <v>506.46</v>
      </c>
      <c r="L52" s="63">
        <v>505.43</v>
      </c>
      <c r="M52" s="63">
        <v>504.4</v>
      </c>
      <c r="N52" s="63">
        <v>503.38</v>
      </c>
      <c r="O52" s="63">
        <v>502.35</v>
      </c>
      <c r="P52" s="63">
        <v>501.32</v>
      </c>
      <c r="Q52" s="63">
        <v>500.3</v>
      </c>
      <c r="R52" s="63">
        <v>499.27</v>
      </c>
      <c r="S52" s="63">
        <v>498.25</v>
      </c>
      <c r="T52" s="63">
        <v>497.22</v>
      </c>
      <c r="U52" s="63">
        <v>496.19</v>
      </c>
      <c r="V52" s="63">
        <v>495.17</v>
      </c>
      <c r="W52" s="63">
        <v>494.14</v>
      </c>
      <c r="X52" s="63">
        <v>493.11</v>
      </c>
      <c r="Y52" s="63">
        <v>492.09</v>
      </c>
      <c r="Z52" s="63">
        <v>491.06</v>
      </c>
      <c r="AA52" s="63">
        <v>490.03</v>
      </c>
      <c r="AB52" s="63">
        <v>489.01</v>
      </c>
      <c r="AC52" s="63">
        <v>487.98</v>
      </c>
      <c r="AD52" s="63">
        <v>486.96</v>
      </c>
      <c r="AE52" s="63">
        <v>485.93</v>
      </c>
      <c r="AF52" s="63">
        <v>484.9</v>
      </c>
      <c r="AG52" s="63">
        <v>483.88</v>
      </c>
      <c r="AH52" s="63">
        <v>482.85</v>
      </c>
      <c r="AI52" s="63">
        <v>481.82</v>
      </c>
      <c r="AJ52" s="63">
        <v>480.8</v>
      </c>
      <c r="AK52" s="63">
        <v>479.77</v>
      </c>
      <c r="AL52" s="63">
        <v>478.75</v>
      </c>
      <c r="AM52" s="63">
        <v>477.72</v>
      </c>
      <c r="AN52" s="63">
        <v>476.69</v>
      </c>
      <c r="AO52" s="63">
        <v>475.67</v>
      </c>
      <c r="AP52" s="63">
        <v>474.64</v>
      </c>
      <c r="AQ52" s="63">
        <v>473.62</v>
      </c>
      <c r="AR52" s="63">
        <v>472.59</v>
      </c>
      <c r="AS52" s="63">
        <v>471.57</v>
      </c>
      <c r="AT52" s="63">
        <v>470.54</v>
      </c>
      <c r="AU52" s="63">
        <v>469.52</v>
      </c>
      <c r="AV52" s="63">
        <v>468.49</v>
      </c>
      <c r="AW52" s="63">
        <v>467.47</v>
      </c>
      <c r="AX52" s="63">
        <v>466.44</v>
      </c>
      <c r="AY52" s="63">
        <v>465.42</v>
      </c>
      <c r="AZ52" s="63">
        <v>464.39</v>
      </c>
      <c r="BA52" s="63">
        <v>463.37</v>
      </c>
      <c r="BB52" s="63">
        <v>462.34</v>
      </c>
      <c r="BC52" s="63">
        <v>461.32</v>
      </c>
      <c r="BD52" s="63">
        <v>460.3</v>
      </c>
      <c r="BE52" s="63">
        <v>459.27</v>
      </c>
      <c r="BF52" s="63">
        <v>458.25</v>
      </c>
      <c r="BG52" s="63">
        <v>457.22</v>
      </c>
      <c r="BH52" s="63">
        <v>456.2</v>
      </c>
      <c r="BI52" s="63">
        <v>455.18</v>
      </c>
      <c r="BJ52" s="63">
        <v>454.15</v>
      </c>
      <c r="BK52" s="63">
        <v>453.13</v>
      </c>
      <c r="BL52" s="63">
        <v>452.11</v>
      </c>
      <c r="BM52" s="63">
        <v>451.08</v>
      </c>
      <c r="BN52" s="63">
        <v>450.06</v>
      </c>
      <c r="BO52" s="63">
        <v>449.04</v>
      </c>
      <c r="BP52" s="63">
        <v>448.02</v>
      </c>
      <c r="BQ52" s="63">
        <v>447</v>
      </c>
      <c r="BR52" s="63">
        <v>445.98</v>
      </c>
      <c r="BS52" s="63">
        <v>444.96</v>
      </c>
      <c r="BT52" s="63">
        <v>443.93</v>
      </c>
      <c r="BU52" s="63">
        <v>442.91</v>
      </c>
      <c r="BV52" s="63">
        <v>441.89</v>
      </c>
      <c r="BW52" s="63">
        <v>440.87</v>
      </c>
      <c r="BX52" s="63">
        <v>439.85</v>
      </c>
      <c r="BY52" s="63">
        <v>438.83</v>
      </c>
      <c r="BZ52" s="63">
        <v>437.81</v>
      </c>
      <c r="CA52" s="63">
        <v>436.8</v>
      </c>
      <c r="CB52" s="63">
        <v>435.78</v>
      </c>
      <c r="CC52" s="63">
        <v>434.76</v>
      </c>
      <c r="CD52" s="63">
        <v>433.74</v>
      </c>
      <c r="CE52" s="63">
        <v>432.72</v>
      </c>
      <c r="CF52" s="63">
        <v>431.71</v>
      </c>
      <c r="CG52" s="63">
        <v>430.69</v>
      </c>
      <c r="CH52" s="63">
        <v>429.67</v>
      </c>
      <c r="CI52" s="63">
        <v>428.65</v>
      </c>
      <c r="CJ52" s="63">
        <v>427.64</v>
      </c>
      <c r="CK52" s="63">
        <v>426.63</v>
      </c>
      <c r="CL52" s="63">
        <v>425.61</v>
      </c>
      <c r="CM52" s="63">
        <v>424.6</v>
      </c>
      <c r="CN52" s="63">
        <v>423.59</v>
      </c>
      <c r="CO52" s="63">
        <v>422.57</v>
      </c>
      <c r="CP52" s="63">
        <v>421.56</v>
      </c>
      <c r="CQ52" s="63">
        <v>420.55</v>
      </c>
      <c r="CR52" s="63">
        <v>419.54</v>
      </c>
      <c r="CS52" s="63">
        <v>418.52</v>
      </c>
      <c r="CT52" s="63">
        <v>417.51</v>
      </c>
      <c r="CU52" s="63">
        <v>416.5</v>
      </c>
      <c r="CV52" s="63">
        <v>415.49</v>
      </c>
      <c r="CW52" s="63">
        <v>414.48</v>
      </c>
      <c r="CX52" s="63">
        <v>413.48</v>
      </c>
      <c r="CY52" s="63">
        <v>412.47</v>
      </c>
      <c r="CZ52" s="63">
        <v>411.46</v>
      </c>
      <c r="DA52" s="63">
        <v>410.46</v>
      </c>
      <c r="DB52" s="63">
        <v>409.45</v>
      </c>
      <c r="DC52" s="63">
        <v>408.45</v>
      </c>
      <c r="DD52" s="63">
        <v>407.44</v>
      </c>
      <c r="DE52" s="63">
        <v>406.43</v>
      </c>
      <c r="DF52" s="63">
        <v>405.43</v>
      </c>
      <c r="DG52" s="63">
        <v>404.42</v>
      </c>
      <c r="DH52" s="63">
        <v>403.42</v>
      </c>
      <c r="DI52" s="63">
        <v>402.42</v>
      </c>
      <c r="DJ52" s="63">
        <v>401.42</v>
      </c>
      <c r="DK52" s="63">
        <v>400.42</v>
      </c>
      <c r="DL52" s="63">
        <v>399.42</v>
      </c>
      <c r="DM52" s="63">
        <v>398.42</v>
      </c>
      <c r="DN52" s="63">
        <v>397.43</v>
      </c>
      <c r="DO52" s="63">
        <v>396.43</v>
      </c>
      <c r="DP52" s="63">
        <v>395.43</v>
      </c>
      <c r="DQ52" s="63">
        <v>394.43</v>
      </c>
      <c r="DR52" s="63">
        <v>393.43</v>
      </c>
      <c r="DS52" s="63">
        <v>392.44</v>
      </c>
      <c r="DT52" s="63">
        <v>391.45</v>
      </c>
      <c r="DU52" s="63">
        <v>390.46</v>
      </c>
      <c r="DV52" s="63">
        <v>389.47</v>
      </c>
      <c r="DW52" s="63">
        <v>388.48</v>
      </c>
      <c r="DX52" s="63">
        <v>387.49</v>
      </c>
      <c r="DY52" s="63">
        <v>386.5</v>
      </c>
      <c r="DZ52" s="63">
        <v>385.51</v>
      </c>
      <c r="EA52" s="63">
        <v>384.52</v>
      </c>
      <c r="EB52" s="63">
        <v>383.53</v>
      </c>
      <c r="EC52" s="63">
        <v>382.55</v>
      </c>
      <c r="ED52" s="63">
        <v>381.56</v>
      </c>
      <c r="EE52" s="63">
        <v>380.57</v>
      </c>
      <c r="EF52" s="63">
        <v>379.6</v>
      </c>
      <c r="EG52" s="63">
        <v>378.62</v>
      </c>
      <c r="EH52" s="63">
        <v>377.64</v>
      </c>
      <c r="EI52" s="63">
        <v>376.67</v>
      </c>
      <c r="EJ52" s="63">
        <v>375.69</v>
      </c>
      <c r="EK52" s="63">
        <v>374.72</v>
      </c>
      <c r="EL52" s="63">
        <v>373.74</v>
      </c>
      <c r="EM52" s="63">
        <v>372.77</v>
      </c>
      <c r="EN52" s="63">
        <v>371.79</v>
      </c>
      <c r="EO52" s="63">
        <v>370.82</v>
      </c>
      <c r="EP52" s="63">
        <v>369.85</v>
      </c>
      <c r="EQ52" s="63">
        <v>368.88</v>
      </c>
      <c r="ER52" s="63">
        <v>367.91</v>
      </c>
      <c r="ES52" s="63">
        <v>366.94</v>
      </c>
      <c r="ET52" s="63">
        <v>365.98</v>
      </c>
      <c r="EU52" s="63">
        <v>365.01</v>
      </c>
      <c r="EV52" s="63">
        <v>364.05</v>
      </c>
      <c r="EW52" s="63">
        <v>363.08</v>
      </c>
      <c r="EX52" s="63">
        <v>362.12</v>
      </c>
      <c r="EY52" s="63">
        <v>361.15</v>
      </c>
      <c r="EZ52" s="63">
        <v>360.19</v>
      </c>
      <c r="FA52" s="63">
        <v>359.23</v>
      </c>
      <c r="FB52" s="63">
        <v>358.27</v>
      </c>
      <c r="FC52" s="63">
        <v>357.31</v>
      </c>
      <c r="FD52" s="63">
        <v>356.35</v>
      </c>
      <c r="FE52" s="63">
        <v>355.39</v>
      </c>
      <c r="FF52" s="63">
        <v>354.43</v>
      </c>
      <c r="FG52" s="63">
        <v>353.47</v>
      </c>
      <c r="FH52" s="63">
        <v>352.51</v>
      </c>
      <c r="FI52" s="63">
        <v>351.56</v>
      </c>
      <c r="FJ52" s="63">
        <v>350.6</v>
      </c>
      <c r="FK52" s="63">
        <v>349.64</v>
      </c>
      <c r="FL52" s="63">
        <v>348.69</v>
      </c>
      <c r="FM52" s="63">
        <v>347.73</v>
      </c>
      <c r="FN52" s="63">
        <v>346.78</v>
      </c>
      <c r="FO52" s="63">
        <v>345.83</v>
      </c>
      <c r="FP52" s="63">
        <v>344.88</v>
      </c>
      <c r="FQ52" s="63">
        <v>343.92</v>
      </c>
      <c r="FR52" s="63">
        <v>342.97</v>
      </c>
      <c r="FS52" s="63">
        <v>342.02</v>
      </c>
      <c r="FT52" s="63">
        <v>341.07</v>
      </c>
      <c r="FU52" s="63">
        <v>340.12</v>
      </c>
      <c r="FV52" s="63">
        <v>339.18</v>
      </c>
      <c r="FW52" s="63">
        <v>338.23</v>
      </c>
      <c r="FX52" s="63">
        <v>337.28</v>
      </c>
      <c r="FY52" s="63">
        <v>336.34</v>
      </c>
      <c r="FZ52" s="63">
        <v>335.39</v>
      </c>
      <c r="GA52" s="63">
        <v>334.45</v>
      </c>
      <c r="GB52" s="63">
        <v>333.5</v>
      </c>
      <c r="GC52" s="63">
        <v>332.56</v>
      </c>
      <c r="GD52" s="63">
        <v>331.62</v>
      </c>
      <c r="GE52" s="63">
        <v>330.68</v>
      </c>
      <c r="GF52" s="63">
        <v>329.74</v>
      </c>
      <c r="GG52" s="63">
        <v>328.8</v>
      </c>
      <c r="GH52" s="63">
        <v>327.86</v>
      </c>
      <c r="GI52" s="63">
        <v>326.92</v>
      </c>
      <c r="GJ52" s="63">
        <v>325.99</v>
      </c>
      <c r="GK52" s="63">
        <v>325.04000000000002</v>
      </c>
      <c r="GL52" s="63">
        <v>324.10000000000002</v>
      </c>
      <c r="GM52" s="63">
        <v>323.18</v>
      </c>
      <c r="GN52" s="63">
        <v>322.25</v>
      </c>
      <c r="GO52" s="63">
        <v>321.32</v>
      </c>
      <c r="GP52" s="63">
        <v>320.39</v>
      </c>
      <c r="GQ52" s="63">
        <v>319.45999999999998</v>
      </c>
      <c r="GR52" s="63">
        <v>318.52999999999997</v>
      </c>
      <c r="GS52" s="63">
        <v>317.60000000000002</v>
      </c>
      <c r="GT52" s="63">
        <v>316.67</v>
      </c>
      <c r="GU52" s="63">
        <v>315.75</v>
      </c>
      <c r="GV52" s="63">
        <v>314.82</v>
      </c>
      <c r="GW52" s="63">
        <v>313.89999999999998</v>
      </c>
      <c r="GX52" s="63">
        <v>312.98</v>
      </c>
      <c r="GY52" s="63">
        <v>312.04000000000002</v>
      </c>
      <c r="GZ52" s="63">
        <v>311.13</v>
      </c>
      <c r="HA52" s="63">
        <v>310.20999999999998</v>
      </c>
      <c r="HB52" s="63">
        <v>309.29000000000002</v>
      </c>
      <c r="HC52" s="63">
        <v>308.38</v>
      </c>
      <c r="HD52" s="63">
        <v>307.45999999999998</v>
      </c>
      <c r="HE52" s="63">
        <v>306.54000000000002</v>
      </c>
      <c r="HF52" s="63">
        <v>305.63</v>
      </c>
      <c r="HG52" s="63">
        <v>304.72000000000003</v>
      </c>
      <c r="HH52" s="63">
        <v>303.81</v>
      </c>
      <c r="HI52" s="63">
        <v>302.89999999999998</v>
      </c>
      <c r="HJ52" s="63">
        <v>301.99</v>
      </c>
      <c r="HK52" s="63">
        <v>301.07</v>
      </c>
      <c r="HL52" s="63">
        <v>300.17</v>
      </c>
      <c r="HM52" s="63">
        <v>299.26</v>
      </c>
      <c r="HN52" s="63">
        <v>298.35000000000002</v>
      </c>
      <c r="HO52" s="63">
        <v>297.45999999999998</v>
      </c>
      <c r="HP52" s="63">
        <v>296.54000000000002</v>
      </c>
      <c r="HQ52" s="63">
        <v>295.64999999999998</v>
      </c>
      <c r="HR52" s="63">
        <v>294.75</v>
      </c>
      <c r="HS52" s="63">
        <v>293.85000000000002</v>
      </c>
      <c r="HT52" s="63">
        <v>292.95</v>
      </c>
      <c r="HU52" s="63">
        <v>292.06</v>
      </c>
      <c r="HV52" s="63">
        <v>291.16000000000003</v>
      </c>
      <c r="HW52" s="63">
        <v>290.26</v>
      </c>
      <c r="HX52" s="63">
        <v>289.37</v>
      </c>
      <c r="HY52" s="63">
        <v>288.48</v>
      </c>
      <c r="HZ52" s="63">
        <v>287.58999999999997</v>
      </c>
      <c r="IA52" s="63">
        <v>286.7</v>
      </c>
      <c r="IB52" s="63">
        <v>285.81</v>
      </c>
      <c r="IC52" s="63">
        <v>284.92</v>
      </c>
      <c r="ID52" s="63">
        <v>284.02999999999997</v>
      </c>
      <c r="IE52" s="63">
        <v>283.14</v>
      </c>
      <c r="IF52" s="63">
        <v>282.26</v>
      </c>
      <c r="IG52" s="63">
        <v>281.37</v>
      </c>
      <c r="IH52" s="63">
        <v>280.49</v>
      </c>
      <c r="II52" s="63">
        <v>279.60000000000002</v>
      </c>
      <c r="IJ52" s="63">
        <v>278.72000000000003</v>
      </c>
      <c r="IK52" s="63">
        <v>277.83999999999997</v>
      </c>
      <c r="IL52" s="63">
        <v>276.95999999999998</v>
      </c>
      <c r="IM52" s="63">
        <v>276.07</v>
      </c>
      <c r="IN52" s="63">
        <v>275.20999999999998</v>
      </c>
      <c r="IO52" s="63">
        <v>274.32</v>
      </c>
      <c r="IP52" s="63">
        <v>273.45999999999998</v>
      </c>
      <c r="IQ52" s="63">
        <v>272.57</v>
      </c>
      <c r="IR52" s="63">
        <v>271.70999999999998</v>
      </c>
      <c r="IS52" s="63">
        <v>270.83999999999997</v>
      </c>
      <c r="IT52" s="63">
        <v>269.97000000000003</v>
      </c>
      <c r="IU52" s="63">
        <v>269.10000000000002</v>
      </c>
      <c r="IV52" s="63">
        <v>268.23</v>
      </c>
      <c r="IW52" s="63">
        <v>267.37</v>
      </c>
      <c r="IX52" s="63">
        <v>266.5</v>
      </c>
      <c r="IY52" s="63">
        <v>265.64</v>
      </c>
      <c r="IZ52" s="63">
        <v>264.77999999999997</v>
      </c>
      <c r="JA52" s="63">
        <v>263.92</v>
      </c>
      <c r="JB52" s="63">
        <v>263.06</v>
      </c>
      <c r="JC52" s="63">
        <v>262.2</v>
      </c>
      <c r="JD52" s="63">
        <v>261.33999999999997</v>
      </c>
      <c r="JE52" s="63">
        <v>260.48</v>
      </c>
      <c r="JF52" s="63">
        <v>259.63</v>
      </c>
      <c r="JG52" s="63">
        <v>258.76</v>
      </c>
      <c r="JH52" s="63">
        <v>257.92</v>
      </c>
      <c r="JI52" s="63">
        <v>257.07</v>
      </c>
      <c r="JJ52" s="63">
        <v>256.22000000000003</v>
      </c>
      <c r="JK52" s="63">
        <v>255.37</v>
      </c>
      <c r="JL52" s="63">
        <v>254.52</v>
      </c>
      <c r="JM52" s="63">
        <v>253.67</v>
      </c>
      <c r="JN52" s="63">
        <v>252.82</v>
      </c>
      <c r="JO52" s="63">
        <v>251.97</v>
      </c>
      <c r="JP52" s="63">
        <v>251.13</v>
      </c>
      <c r="JQ52" s="63">
        <v>250.28</v>
      </c>
      <c r="JR52" s="63">
        <v>249.44</v>
      </c>
      <c r="JS52" s="63">
        <v>248.6</v>
      </c>
      <c r="JT52" s="63">
        <v>247.76</v>
      </c>
      <c r="JU52" s="63">
        <v>246.92</v>
      </c>
      <c r="JV52" s="63">
        <v>246.08</v>
      </c>
      <c r="JW52" s="63">
        <v>245.24</v>
      </c>
      <c r="JX52" s="63">
        <v>244.4</v>
      </c>
      <c r="JY52" s="63">
        <v>243.57</v>
      </c>
      <c r="JZ52" s="63">
        <v>242.73</v>
      </c>
      <c r="KA52" s="63">
        <v>241.9</v>
      </c>
      <c r="KB52" s="63">
        <v>241.06</v>
      </c>
      <c r="KC52" s="63">
        <v>240.23</v>
      </c>
      <c r="KD52" s="63">
        <v>239.4</v>
      </c>
      <c r="KE52" s="63">
        <v>238.57</v>
      </c>
      <c r="KF52" s="63">
        <v>237.74</v>
      </c>
      <c r="KG52" s="63">
        <v>236.91</v>
      </c>
      <c r="KH52" s="63">
        <v>236.08</v>
      </c>
      <c r="KI52" s="63">
        <v>235.26</v>
      </c>
      <c r="KJ52" s="63">
        <v>234.43</v>
      </c>
      <c r="KK52" s="63">
        <v>233.61</v>
      </c>
      <c r="KL52" s="63">
        <v>232.79</v>
      </c>
      <c r="KM52" s="63">
        <v>231.97</v>
      </c>
      <c r="KN52" s="63">
        <v>231.15</v>
      </c>
      <c r="KO52" s="63">
        <v>230.33</v>
      </c>
      <c r="KP52" s="63">
        <v>229.51</v>
      </c>
      <c r="KQ52" s="63">
        <v>228.69</v>
      </c>
      <c r="KR52" s="63">
        <v>227.79000000000039</v>
      </c>
      <c r="KS52" s="63">
        <v>227.04000000000039</v>
      </c>
      <c r="KT52" s="63">
        <v>226.29000000000039</v>
      </c>
      <c r="KU52" s="63">
        <v>225.54000000000039</v>
      </c>
      <c r="KV52" s="63">
        <v>224.79000000000039</v>
      </c>
      <c r="KW52" s="63">
        <v>224.04000000000039</v>
      </c>
      <c r="KX52" s="63">
        <v>223.29000000000039</v>
      </c>
      <c r="KY52" s="63">
        <v>222.54000000000039</v>
      </c>
      <c r="KZ52" s="63">
        <v>221.79000000000039</v>
      </c>
      <c r="LA52" s="63">
        <v>221.04000000000039</v>
      </c>
      <c r="LB52" s="63">
        <v>220.29000000000039</v>
      </c>
      <c r="LC52" s="63">
        <v>219.54000000000039</v>
      </c>
      <c r="LD52" s="63">
        <v>218.79000000000039</v>
      </c>
      <c r="LE52" s="63">
        <v>218.04000000000039</v>
      </c>
      <c r="LF52" s="63">
        <v>217.29000000000039</v>
      </c>
      <c r="LG52" s="63">
        <v>216.54000000000039</v>
      </c>
      <c r="LH52" s="63">
        <v>215.79000000000039</v>
      </c>
      <c r="LI52" s="63">
        <v>215.04000000000039</v>
      </c>
      <c r="LJ52" s="63">
        <v>214.29000000000039</v>
      </c>
      <c r="LK52" s="63">
        <v>213.54000000000039</v>
      </c>
      <c r="LL52" s="63">
        <v>212.79000000000039</v>
      </c>
      <c r="LM52" s="63">
        <v>212.04000000000039</v>
      </c>
      <c r="LN52" s="63">
        <v>211.29000000000039</v>
      </c>
      <c r="LO52" s="63">
        <v>210.54000000000039</v>
      </c>
      <c r="LP52" s="63">
        <v>209.79000000000039</v>
      </c>
      <c r="LQ52" s="63">
        <v>209.04000000000039</v>
      </c>
      <c r="LR52" s="63">
        <v>208.29000000000039</v>
      </c>
      <c r="LS52" s="63">
        <v>207.54000000000039</v>
      </c>
      <c r="LT52" s="63">
        <v>206.79000000000039</v>
      </c>
      <c r="LU52" s="63">
        <v>206.04000000000039</v>
      </c>
      <c r="LV52" s="63">
        <v>205.29000000000039</v>
      </c>
      <c r="LW52" s="63">
        <v>204.54000000000039</v>
      </c>
      <c r="LX52" s="63">
        <v>203.79000000000039</v>
      </c>
      <c r="LY52" s="63">
        <v>203.04000000000039</v>
      </c>
      <c r="LZ52" s="63">
        <v>202.29000000000039</v>
      </c>
      <c r="MA52" s="63">
        <v>201.54000000000039</v>
      </c>
      <c r="MB52" s="63">
        <v>200.79000000000039</v>
      </c>
      <c r="MC52" s="63">
        <v>200.04000000000039</v>
      </c>
      <c r="MD52" s="63">
        <v>199.29000000000039</v>
      </c>
      <c r="ME52" s="63">
        <v>198.54000000000039</v>
      </c>
      <c r="MF52" s="63">
        <v>197.79000000000039</v>
      </c>
      <c r="MG52" s="63">
        <v>197.04000000000039</v>
      </c>
      <c r="MH52" s="63">
        <v>196.29000000000039</v>
      </c>
      <c r="MI52" s="63">
        <v>195.54000000000039</v>
      </c>
      <c r="MJ52" s="63">
        <v>194.79000000000039</v>
      </c>
      <c r="MK52" s="63">
        <v>194.04000000000039</v>
      </c>
      <c r="ML52" s="63">
        <v>193.29000000000039</v>
      </c>
      <c r="MM52" s="63">
        <v>192.54000000000039</v>
      </c>
      <c r="MN52" s="63">
        <v>191.79000000000039</v>
      </c>
      <c r="MO52" s="63">
        <v>191.04000000000039</v>
      </c>
      <c r="MP52" s="63">
        <v>190.29000000000039</v>
      </c>
      <c r="MQ52" s="63">
        <v>189.54000000000039</v>
      </c>
      <c r="MR52" s="63">
        <v>188.79000000000039</v>
      </c>
      <c r="MS52" s="63">
        <v>188.04000000000039</v>
      </c>
      <c r="MT52" s="63">
        <v>187.29000000000039</v>
      </c>
      <c r="MU52" s="63">
        <v>186.54000000000039</v>
      </c>
      <c r="MV52" s="63">
        <v>185.79000000000039</v>
      </c>
      <c r="MW52" s="63">
        <v>185.04000000000039</v>
      </c>
      <c r="MX52" s="63">
        <v>184.29000000000039</v>
      </c>
      <c r="MY52" s="63">
        <v>183.54000000000039</v>
      </c>
    </row>
    <row r="53" spans="1:363" ht="15.75" x14ac:dyDescent="0.25">
      <c r="A53" s="60" t="s">
        <v>7</v>
      </c>
      <c r="B53" s="65">
        <v>2063</v>
      </c>
      <c r="C53" s="63">
        <v>515.20000000000005</v>
      </c>
      <c r="D53" s="63">
        <v>514.16999999999996</v>
      </c>
      <c r="E53" s="63">
        <v>513.14</v>
      </c>
      <c r="F53" s="63">
        <v>512.12</v>
      </c>
      <c r="G53" s="63">
        <v>511.09</v>
      </c>
      <c r="H53" s="63">
        <v>510.06</v>
      </c>
      <c r="I53" s="63">
        <v>509.04</v>
      </c>
      <c r="J53" s="63">
        <v>508.01</v>
      </c>
      <c r="K53" s="63">
        <v>506.98</v>
      </c>
      <c r="L53" s="63">
        <v>505.96</v>
      </c>
      <c r="M53" s="63">
        <v>504.93</v>
      </c>
      <c r="N53" s="63">
        <v>503.91</v>
      </c>
      <c r="O53" s="63">
        <v>502.88</v>
      </c>
      <c r="P53" s="63">
        <v>501.85</v>
      </c>
      <c r="Q53" s="63">
        <v>500.83</v>
      </c>
      <c r="R53" s="63">
        <v>499.8</v>
      </c>
      <c r="S53" s="63">
        <v>498.77</v>
      </c>
      <c r="T53" s="63">
        <v>497.75</v>
      </c>
      <c r="U53" s="63">
        <v>496.72</v>
      </c>
      <c r="V53" s="63">
        <v>495.69</v>
      </c>
      <c r="W53" s="63">
        <v>494.67</v>
      </c>
      <c r="X53" s="63">
        <v>493.64</v>
      </c>
      <c r="Y53" s="63">
        <v>492.61</v>
      </c>
      <c r="Z53" s="63">
        <v>491.59</v>
      </c>
      <c r="AA53" s="63">
        <v>490.56</v>
      </c>
      <c r="AB53" s="63">
        <v>489.53</v>
      </c>
      <c r="AC53" s="63">
        <v>488.51</v>
      </c>
      <c r="AD53" s="63">
        <v>487.48</v>
      </c>
      <c r="AE53" s="63">
        <v>486.45</v>
      </c>
      <c r="AF53" s="63">
        <v>485.43</v>
      </c>
      <c r="AG53" s="63">
        <v>484.4</v>
      </c>
      <c r="AH53" s="63">
        <v>483.38</v>
      </c>
      <c r="AI53" s="63">
        <v>482.35</v>
      </c>
      <c r="AJ53" s="63">
        <v>481.32</v>
      </c>
      <c r="AK53" s="63">
        <v>480.3</v>
      </c>
      <c r="AL53" s="63">
        <v>479.27</v>
      </c>
      <c r="AM53" s="63">
        <v>478.24</v>
      </c>
      <c r="AN53" s="63">
        <v>477.22</v>
      </c>
      <c r="AO53" s="63">
        <v>476.19</v>
      </c>
      <c r="AP53" s="63">
        <v>475.17</v>
      </c>
      <c r="AQ53" s="63">
        <v>474.14</v>
      </c>
      <c r="AR53" s="63">
        <v>473.12</v>
      </c>
      <c r="AS53" s="63">
        <v>472.09</v>
      </c>
      <c r="AT53" s="63">
        <v>471.06</v>
      </c>
      <c r="AU53" s="63">
        <v>470.04</v>
      </c>
      <c r="AV53" s="63">
        <v>469.01</v>
      </c>
      <c r="AW53" s="63">
        <v>467.99</v>
      </c>
      <c r="AX53" s="63">
        <v>466.96</v>
      </c>
      <c r="AY53" s="63">
        <v>465.94</v>
      </c>
      <c r="AZ53" s="63">
        <v>464.91</v>
      </c>
      <c r="BA53" s="63">
        <v>463.89</v>
      </c>
      <c r="BB53" s="63">
        <v>462.87</v>
      </c>
      <c r="BC53" s="63">
        <v>461.84</v>
      </c>
      <c r="BD53" s="63">
        <v>460.82</v>
      </c>
      <c r="BE53" s="63">
        <v>459.79</v>
      </c>
      <c r="BF53" s="63">
        <v>458.77</v>
      </c>
      <c r="BG53" s="63">
        <v>457.74</v>
      </c>
      <c r="BH53" s="63">
        <v>456.72</v>
      </c>
      <c r="BI53" s="63">
        <v>455.7</v>
      </c>
      <c r="BJ53" s="63">
        <v>454.67</v>
      </c>
      <c r="BK53" s="63">
        <v>453.65</v>
      </c>
      <c r="BL53" s="63">
        <v>452.63</v>
      </c>
      <c r="BM53" s="63">
        <v>451.6</v>
      </c>
      <c r="BN53" s="63">
        <v>450.58</v>
      </c>
      <c r="BO53" s="63">
        <v>449.56</v>
      </c>
      <c r="BP53" s="63">
        <v>448.54</v>
      </c>
      <c r="BQ53" s="63">
        <v>447.52</v>
      </c>
      <c r="BR53" s="63">
        <v>446.49</v>
      </c>
      <c r="BS53" s="63">
        <v>445.47</v>
      </c>
      <c r="BT53" s="63">
        <v>444.45</v>
      </c>
      <c r="BU53" s="63">
        <v>443.43</v>
      </c>
      <c r="BV53" s="63">
        <v>442.41</v>
      </c>
      <c r="BW53" s="63">
        <v>441.39</v>
      </c>
      <c r="BX53" s="63">
        <v>440.37</v>
      </c>
      <c r="BY53" s="63">
        <v>439.35</v>
      </c>
      <c r="BZ53" s="63">
        <v>438.33</v>
      </c>
      <c r="CA53" s="63">
        <v>437.31</v>
      </c>
      <c r="CB53" s="63">
        <v>436.29</v>
      </c>
      <c r="CC53" s="63">
        <v>435.28</v>
      </c>
      <c r="CD53" s="63">
        <v>434.26</v>
      </c>
      <c r="CE53" s="63">
        <v>433.24</v>
      </c>
      <c r="CF53" s="63">
        <v>432.22</v>
      </c>
      <c r="CG53" s="63">
        <v>431.2</v>
      </c>
      <c r="CH53" s="63">
        <v>430.18</v>
      </c>
      <c r="CI53" s="63">
        <v>429.17</v>
      </c>
      <c r="CJ53" s="63">
        <v>428.15</v>
      </c>
      <c r="CK53" s="63">
        <v>427.14</v>
      </c>
      <c r="CL53" s="63">
        <v>426.13</v>
      </c>
      <c r="CM53" s="63">
        <v>425.11</v>
      </c>
      <c r="CN53" s="63">
        <v>424.1</v>
      </c>
      <c r="CO53" s="63">
        <v>423.09</v>
      </c>
      <c r="CP53" s="63">
        <v>422.07</v>
      </c>
      <c r="CQ53" s="63">
        <v>421.06</v>
      </c>
      <c r="CR53" s="63">
        <v>420.05</v>
      </c>
      <c r="CS53" s="63">
        <v>419.03</v>
      </c>
      <c r="CT53" s="63">
        <v>418.02</v>
      </c>
      <c r="CU53" s="63">
        <v>417.01</v>
      </c>
      <c r="CV53" s="63">
        <v>416</v>
      </c>
      <c r="CW53" s="63">
        <v>414.99</v>
      </c>
      <c r="CX53" s="63">
        <v>413.99</v>
      </c>
      <c r="CY53" s="63">
        <v>412.98</v>
      </c>
      <c r="CZ53" s="63">
        <v>411.97</v>
      </c>
      <c r="DA53" s="63">
        <v>410.97</v>
      </c>
      <c r="DB53" s="63">
        <v>409.96</v>
      </c>
      <c r="DC53" s="63">
        <v>408.95</v>
      </c>
      <c r="DD53" s="63">
        <v>407.95</v>
      </c>
      <c r="DE53" s="63">
        <v>406.94</v>
      </c>
      <c r="DF53" s="63">
        <v>405.93</v>
      </c>
      <c r="DG53" s="63">
        <v>404.93</v>
      </c>
      <c r="DH53" s="63">
        <v>403.93</v>
      </c>
      <c r="DI53" s="63">
        <v>402.93</v>
      </c>
      <c r="DJ53" s="63">
        <v>401.93</v>
      </c>
      <c r="DK53" s="63">
        <v>400.93</v>
      </c>
      <c r="DL53" s="63">
        <v>399.93</v>
      </c>
      <c r="DM53" s="63">
        <v>398.93</v>
      </c>
      <c r="DN53" s="63">
        <v>397.93</v>
      </c>
      <c r="DO53" s="63">
        <v>396.93</v>
      </c>
      <c r="DP53" s="63">
        <v>395.93</v>
      </c>
      <c r="DQ53" s="63">
        <v>394.94</v>
      </c>
      <c r="DR53" s="63">
        <v>393.94</v>
      </c>
      <c r="DS53" s="63">
        <v>392.94</v>
      </c>
      <c r="DT53" s="63">
        <v>391.95</v>
      </c>
      <c r="DU53" s="63">
        <v>390.96</v>
      </c>
      <c r="DV53" s="63">
        <v>389.97</v>
      </c>
      <c r="DW53" s="63">
        <v>388.98</v>
      </c>
      <c r="DX53" s="63">
        <v>387.99</v>
      </c>
      <c r="DY53" s="63">
        <v>387</v>
      </c>
      <c r="DZ53" s="63">
        <v>386.01</v>
      </c>
      <c r="EA53" s="63">
        <v>385.02</v>
      </c>
      <c r="EB53" s="63">
        <v>384.04</v>
      </c>
      <c r="EC53" s="63">
        <v>383.05</v>
      </c>
      <c r="ED53" s="63">
        <v>382.06</v>
      </c>
      <c r="EE53" s="63">
        <v>381.08</v>
      </c>
      <c r="EF53" s="63">
        <v>380.1</v>
      </c>
      <c r="EG53" s="63">
        <v>379.12</v>
      </c>
      <c r="EH53" s="63">
        <v>378.14</v>
      </c>
      <c r="EI53" s="63">
        <v>377.17</v>
      </c>
      <c r="EJ53" s="63">
        <v>376.19</v>
      </c>
      <c r="EK53" s="63">
        <v>375.22</v>
      </c>
      <c r="EL53" s="63">
        <v>374.24</v>
      </c>
      <c r="EM53" s="63">
        <v>373.27</v>
      </c>
      <c r="EN53" s="63">
        <v>372.29</v>
      </c>
      <c r="EO53" s="63">
        <v>371.32</v>
      </c>
      <c r="EP53" s="63">
        <v>370.35</v>
      </c>
      <c r="EQ53" s="63">
        <v>369.37</v>
      </c>
      <c r="ER53" s="63">
        <v>368.41</v>
      </c>
      <c r="ES53" s="63">
        <v>367.44</v>
      </c>
      <c r="ET53" s="63">
        <v>366.47</v>
      </c>
      <c r="EU53" s="63">
        <v>365.51</v>
      </c>
      <c r="EV53" s="63">
        <v>364.54</v>
      </c>
      <c r="EW53" s="63">
        <v>363.58</v>
      </c>
      <c r="EX53" s="63">
        <v>362.62</v>
      </c>
      <c r="EY53" s="63">
        <v>361.65</v>
      </c>
      <c r="EZ53" s="63">
        <v>360.69</v>
      </c>
      <c r="FA53" s="63">
        <v>359.73</v>
      </c>
      <c r="FB53" s="63">
        <v>358.76</v>
      </c>
      <c r="FC53" s="63">
        <v>357.8</v>
      </c>
      <c r="FD53" s="63">
        <v>356.84</v>
      </c>
      <c r="FE53" s="63">
        <v>355.88</v>
      </c>
      <c r="FF53" s="63">
        <v>354.92</v>
      </c>
      <c r="FG53" s="63">
        <v>353.97</v>
      </c>
      <c r="FH53" s="63">
        <v>353.01</v>
      </c>
      <c r="FI53" s="63">
        <v>352.05</v>
      </c>
      <c r="FJ53" s="63">
        <v>351.09</v>
      </c>
      <c r="FK53" s="63">
        <v>350.14</v>
      </c>
      <c r="FL53" s="63">
        <v>349.18</v>
      </c>
      <c r="FM53" s="63">
        <v>348.23</v>
      </c>
      <c r="FN53" s="63">
        <v>347.27</v>
      </c>
      <c r="FO53" s="63">
        <v>346.32</v>
      </c>
      <c r="FP53" s="63">
        <v>345.37</v>
      </c>
      <c r="FQ53" s="63">
        <v>344.42</v>
      </c>
      <c r="FR53" s="63">
        <v>343.47</v>
      </c>
      <c r="FS53" s="63">
        <v>342.52</v>
      </c>
      <c r="FT53" s="63">
        <v>341.57</v>
      </c>
      <c r="FU53" s="63">
        <v>340.62</v>
      </c>
      <c r="FV53" s="63">
        <v>339.67</v>
      </c>
      <c r="FW53" s="63">
        <v>338.72</v>
      </c>
      <c r="FX53" s="63">
        <v>337.77</v>
      </c>
      <c r="FY53" s="63">
        <v>336.83</v>
      </c>
      <c r="FZ53" s="63">
        <v>335.88</v>
      </c>
      <c r="GA53" s="63">
        <v>334.94</v>
      </c>
      <c r="GB53" s="63">
        <v>333.99</v>
      </c>
      <c r="GC53" s="63">
        <v>333.05</v>
      </c>
      <c r="GD53" s="63">
        <v>332.11</v>
      </c>
      <c r="GE53" s="63">
        <v>331.17</v>
      </c>
      <c r="GF53" s="63">
        <v>330.23</v>
      </c>
      <c r="GG53" s="63">
        <v>329.29</v>
      </c>
      <c r="GH53" s="63">
        <v>328.35</v>
      </c>
      <c r="GI53" s="63">
        <v>327.41000000000003</v>
      </c>
      <c r="GJ53" s="63">
        <v>326.47000000000003</v>
      </c>
      <c r="GK53" s="63">
        <v>325.54000000000002</v>
      </c>
      <c r="GL53" s="63">
        <v>324.60000000000002</v>
      </c>
      <c r="GM53" s="63">
        <v>323.67</v>
      </c>
      <c r="GN53" s="63">
        <v>322.74</v>
      </c>
      <c r="GO53" s="63">
        <v>321.79000000000002</v>
      </c>
      <c r="GP53" s="63">
        <v>320.87</v>
      </c>
      <c r="GQ53" s="63">
        <v>319.94</v>
      </c>
      <c r="GR53" s="63">
        <v>319.01</v>
      </c>
      <c r="GS53" s="63">
        <v>318.08999999999997</v>
      </c>
      <c r="GT53" s="63">
        <v>317.16000000000003</v>
      </c>
      <c r="GU53" s="63">
        <v>316.23</v>
      </c>
      <c r="GV53" s="63">
        <v>315.31</v>
      </c>
      <c r="GW53" s="63">
        <v>314.38</v>
      </c>
      <c r="GX53" s="63">
        <v>313.45999999999998</v>
      </c>
      <c r="GY53" s="63">
        <v>312.54000000000002</v>
      </c>
      <c r="GZ53" s="63">
        <v>311.62</v>
      </c>
      <c r="HA53" s="63">
        <v>310.7</v>
      </c>
      <c r="HB53" s="63">
        <v>309.77999999999997</v>
      </c>
      <c r="HC53" s="63">
        <v>308.85000000000002</v>
      </c>
      <c r="HD53" s="63">
        <v>307.94</v>
      </c>
      <c r="HE53" s="63">
        <v>307.02999999999997</v>
      </c>
      <c r="HF53" s="63">
        <v>306.10000000000002</v>
      </c>
      <c r="HG53" s="63">
        <v>305.2</v>
      </c>
      <c r="HH53" s="63">
        <v>304.29000000000002</v>
      </c>
      <c r="HI53" s="63">
        <v>303.38</v>
      </c>
      <c r="HJ53" s="63">
        <v>302.47000000000003</v>
      </c>
      <c r="HK53" s="63">
        <v>301.56</v>
      </c>
      <c r="HL53" s="63">
        <v>300.64999999999998</v>
      </c>
      <c r="HM53" s="63">
        <v>299.74</v>
      </c>
      <c r="HN53" s="63">
        <v>298.83999999999997</v>
      </c>
      <c r="HO53" s="63">
        <v>297.93</v>
      </c>
      <c r="HP53" s="63">
        <v>297.02999999999997</v>
      </c>
      <c r="HQ53" s="63">
        <v>296.13</v>
      </c>
      <c r="HR53" s="63">
        <v>295.23</v>
      </c>
      <c r="HS53" s="63">
        <v>294.32</v>
      </c>
      <c r="HT53" s="63">
        <v>293.43</v>
      </c>
      <c r="HU53" s="63">
        <v>292.52999999999997</v>
      </c>
      <c r="HV53" s="63">
        <v>291.64</v>
      </c>
      <c r="HW53" s="63">
        <v>290.74</v>
      </c>
      <c r="HX53" s="63">
        <v>289.85000000000002</v>
      </c>
      <c r="HY53" s="63">
        <v>288.95</v>
      </c>
      <c r="HZ53" s="63">
        <v>288.06</v>
      </c>
      <c r="IA53" s="63">
        <v>287.17</v>
      </c>
      <c r="IB53" s="63">
        <v>286.27999999999997</v>
      </c>
      <c r="IC53" s="63">
        <v>285.39</v>
      </c>
      <c r="ID53" s="63">
        <v>284.5</v>
      </c>
      <c r="IE53" s="63">
        <v>283.60000000000002</v>
      </c>
      <c r="IF53" s="63">
        <v>282.73</v>
      </c>
      <c r="IG53" s="63">
        <v>281.83999999999997</v>
      </c>
      <c r="IH53" s="63">
        <v>280.95999999999998</v>
      </c>
      <c r="II53" s="63">
        <v>280.07</v>
      </c>
      <c r="IJ53" s="63">
        <v>279.19</v>
      </c>
      <c r="IK53" s="63">
        <v>278.31</v>
      </c>
      <c r="IL53" s="63">
        <v>277.43</v>
      </c>
      <c r="IM53" s="63">
        <v>276.54000000000002</v>
      </c>
      <c r="IN53" s="63">
        <v>275.68</v>
      </c>
      <c r="IO53" s="63">
        <v>274.79000000000002</v>
      </c>
      <c r="IP53" s="63">
        <v>273.92</v>
      </c>
      <c r="IQ53" s="63">
        <v>273.04000000000002</v>
      </c>
      <c r="IR53" s="63">
        <v>272.18</v>
      </c>
      <c r="IS53" s="63">
        <v>271.31</v>
      </c>
      <c r="IT53" s="63">
        <v>270.43</v>
      </c>
      <c r="IU53" s="63">
        <v>269.57</v>
      </c>
      <c r="IV53" s="63">
        <v>268.7</v>
      </c>
      <c r="IW53" s="63">
        <v>267.82</v>
      </c>
      <c r="IX53" s="63">
        <v>266.97000000000003</v>
      </c>
      <c r="IY53" s="63">
        <v>266.10000000000002</v>
      </c>
      <c r="IZ53" s="63">
        <v>265.24</v>
      </c>
      <c r="JA53" s="63">
        <v>264.38</v>
      </c>
      <c r="JB53" s="63">
        <v>263.51</v>
      </c>
      <c r="JC53" s="63">
        <v>262.66000000000003</v>
      </c>
      <c r="JD53" s="63">
        <v>261.79000000000002</v>
      </c>
      <c r="JE53" s="63">
        <v>260.94</v>
      </c>
      <c r="JF53" s="63">
        <v>260.08999999999997</v>
      </c>
      <c r="JG53" s="63">
        <v>259.23</v>
      </c>
      <c r="JH53" s="63">
        <v>258.38</v>
      </c>
      <c r="JI53" s="63">
        <v>257.52999999999997</v>
      </c>
      <c r="JJ53" s="63">
        <v>256.67</v>
      </c>
      <c r="JK53" s="63">
        <v>255.82</v>
      </c>
      <c r="JL53" s="63">
        <v>254.97</v>
      </c>
      <c r="JM53" s="63">
        <v>254.12</v>
      </c>
      <c r="JN53" s="63">
        <v>253.28</v>
      </c>
      <c r="JO53" s="63">
        <v>252.43</v>
      </c>
      <c r="JP53" s="63">
        <v>251.58</v>
      </c>
      <c r="JQ53" s="63">
        <v>250.74</v>
      </c>
      <c r="JR53" s="63">
        <v>249.89</v>
      </c>
      <c r="JS53" s="63">
        <v>249.05</v>
      </c>
      <c r="JT53" s="63">
        <v>248.21</v>
      </c>
      <c r="JU53" s="63">
        <v>247.37</v>
      </c>
      <c r="JV53" s="63">
        <v>246.53</v>
      </c>
      <c r="JW53" s="63">
        <v>245.69</v>
      </c>
      <c r="JX53" s="63">
        <v>244.85</v>
      </c>
      <c r="JY53" s="63">
        <v>244.02</v>
      </c>
      <c r="JZ53" s="63">
        <v>243.18</v>
      </c>
      <c r="KA53" s="63">
        <v>242.35</v>
      </c>
      <c r="KB53" s="63">
        <v>241.51</v>
      </c>
      <c r="KC53" s="63">
        <v>240.68</v>
      </c>
      <c r="KD53" s="63">
        <v>239.85</v>
      </c>
      <c r="KE53" s="63">
        <v>239.01</v>
      </c>
      <c r="KF53" s="63">
        <v>238.19</v>
      </c>
      <c r="KG53" s="63">
        <v>237.36</v>
      </c>
      <c r="KH53" s="63">
        <v>236.53</v>
      </c>
      <c r="KI53" s="63">
        <v>235.7</v>
      </c>
      <c r="KJ53" s="63">
        <v>234.88</v>
      </c>
      <c r="KK53" s="63">
        <v>234.05</v>
      </c>
      <c r="KL53" s="63">
        <v>233.23</v>
      </c>
      <c r="KM53" s="63">
        <v>232.41</v>
      </c>
      <c r="KN53" s="63">
        <v>231.59</v>
      </c>
      <c r="KO53" s="63">
        <v>230.77</v>
      </c>
      <c r="KP53" s="63">
        <v>229.95</v>
      </c>
      <c r="KQ53" s="63">
        <v>229.13</v>
      </c>
      <c r="KR53" s="63">
        <v>228.2500000000004</v>
      </c>
      <c r="KS53" s="63">
        <v>227.5000000000004</v>
      </c>
      <c r="KT53" s="63">
        <v>226.7500000000004</v>
      </c>
      <c r="KU53" s="63">
        <v>226.0000000000004</v>
      </c>
      <c r="KV53" s="63">
        <v>225.2500000000004</v>
      </c>
      <c r="KW53" s="63">
        <v>224.5000000000004</v>
      </c>
      <c r="KX53" s="63">
        <v>223.7500000000004</v>
      </c>
      <c r="KY53" s="63">
        <v>223.0000000000004</v>
      </c>
      <c r="KZ53" s="63">
        <v>222.2500000000004</v>
      </c>
      <c r="LA53" s="63">
        <v>221.5000000000004</v>
      </c>
      <c r="LB53" s="63">
        <v>220.7500000000004</v>
      </c>
      <c r="LC53" s="63">
        <v>220.0000000000004</v>
      </c>
      <c r="LD53" s="63">
        <v>219.2500000000004</v>
      </c>
      <c r="LE53" s="63">
        <v>218.5000000000004</v>
      </c>
      <c r="LF53" s="63">
        <v>217.7500000000004</v>
      </c>
      <c r="LG53" s="63">
        <v>217.0000000000004</v>
      </c>
      <c r="LH53" s="63">
        <v>216.2500000000004</v>
      </c>
      <c r="LI53" s="63">
        <v>215.5000000000004</v>
      </c>
      <c r="LJ53" s="63">
        <v>214.7500000000004</v>
      </c>
      <c r="LK53" s="63">
        <v>214.0000000000004</v>
      </c>
      <c r="LL53" s="63">
        <v>213.2500000000004</v>
      </c>
      <c r="LM53" s="63">
        <v>212.5000000000004</v>
      </c>
      <c r="LN53" s="63">
        <v>211.7500000000004</v>
      </c>
      <c r="LO53" s="63">
        <v>211.0000000000004</v>
      </c>
      <c r="LP53" s="63">
        <v>210.2500000000004</v>
      </c>
      <c r="LQ53" s="63">
        <v>209.5000000000004</v>
      </c>
      <c r="LR53" s="63">
        <v>208.7500000000004</v>
      </c>
      <c r="LS53" s="63">
        <v>208.0000000000004</v>
      </c>
      <c r="LT53" s="63">
        <v>207.2500000000004</v>
      </c>
      <c r="LU53" s="63">
        <v>206.5000000000004</v>
      </c>
      <c r="LV53" s="63">
        <v>205.7500000000004</v>
      </c>
      <c r="LW53" s="63">
        <v>205.0000000000004</v>
      </c>
      <c r="LX53" s="63">
        <v>204.2500000000004</v>
      </c>
      <c r="LY53" s="63">
        <v>203.5000000000004</v>
      </c>
      <c r="LZ53" s="63">
        <v>202.7500000000004</v>
      </c>
      <c r="MA53" s="63">
        <v>202.0000000000004</v>
      </c>
      <c r="MB53" s="63">
        <v>201.2500000000004</v>
      </c>
      <c r="MC53" s="63">
        <v>200.5000000000004</v>
      </c>
      <c r="MD53" s="63">
        <v>199.7500000000004</v>
      </c>
      <c r="ME53" s="63">
        <v>199.0000000000004</v>
      </c>
      <c r="MF53" s="63">
        <v>198.2500000000004</v>
      </c>
      <c r="MG53" s="63">
        <v>197.5000000000004</v>
      </c>
      <c r="MH53" s="63">
        <v>196.7500000000004</v>
      </c>
      <c r="MI53" s="63">
        <v>196.0000000000004</v>
      </c>
      <c r="MJ53" s="63">
        <v>195.2500000000004</v>
      </c>
      <c r="MK53" s="63">
        <v>194.5000000000004</v>
      </c>
      <c r="ML53" s="63">
        <v>193.7500000000004</v>
      </c>
      <c r="MM53" s="63">
        <v>193.0000000000004</v>
      </c>
      <c r="MN53" s="63">
        <v>192.2500000000004</v>
      </c>
      <c r="MO53" s="63">
        <v>191.5000000000004</v>
      </c>
      <c r="MP53" s="63">
        <v>190.7500000000004</v>
      </c>
      <c r="MQ53" s="63">
        <v>190.0000000000004</v>
      </c>
      <c r="MR53" s="63">
        <v>189.2500000000004</v>
      </c>
      <c r="MS53" s="63">
        <v>188.5000000000004</v>
      </c>
      <c r="MT53" s="63">
        <v>187.7500000000004</v>
      </c>
      <c r="MU53" s="63">
        <v>187.0000000000004</v>
      </c>
      <c r="MV53" s="63">
        <v>186.2500000000004</v>
      </c>
      <c r="MW53" s="63">
        <v>185.5000000000004</v>
      </c>
      <c r="MX53" s="63">
        <v>184.7500000000004</v>
      </c>
      <c r="MY53" s="63">
        <v>184.0000000000004</v>
      </c>
    </row>
    <row r="54" spans="1:363" ht="15.75" x14ac:dyDescent="0.25">
      <c r="A54" s="60" t="s">
        <v>7</v>
      </c>
      <c r="B54" s="65">
        <v>2064</v>
      </c>
      <c r="C54" s="63">
        <v>515.73</v>
      </c>
      <c r="D54" s="63">
        <v>514.71</v>
      </c>
      <c r="E54" s="63">
        <v>513.67999999999995</v>
      </c>
      <c r="F54" s="63">
        <v>512.66</v>
      </c>
      <c r="G54" s="63">
        <v>511.63</v>
      </c>
      <c r="H54" s="63">
        <v>510.6</v>
      </c>
      <c r="I54" s="63">
        <v>509.58000000000004</v>
      </c>
      <c r="J54" s="63">
        <v>508.55</v>
      </c>
      <c r="K54" s="63">
        <v>507.52000000000004</v>
      </c>
      <c r="L54" s="63">
        <v>506.5</v>
      </c>
      <c r="M54" s="63">
        <v>505.47</v>
      </c>
      <c r="N54" s="63">
        <v>504.45000000000005</v>
      </c>
      <c r="O54" s="63">
        <v>503.42</v>
      </c>
      <c r="P54" s="63">
        <v>502.39000000000004</v>
      </c>
      <c r="Q54" s="63">
        <v>501.37</v>
      </c>
      <c r="R54" s="63">
        <v>500.34000000000003</v>
      </c>
      <c r="S54" s="63">
        <v>499.31</v>
      </c>
      <c r="T54" s="63">
        <v>498.29</v>
      </c>
      <c r="U54" s="63">
        <v>497.26000000000005</v>
      </c>
      <c r="V54" s="63">
        <v>496.23</v>
      </c>
      <c r="W54" s="63">
        <v>495.21000000000004</v>
      </c>
      <c r="X54" s="63">
        <v>494.18</v>
      </c>
      <c r="Y54" s="63">
        <v>493.15000000000003</v>
      </c>
      <c r="Z54" s="63">
        <v>492.13</v>
      </c>
      <c r="AA54" s="63">
        <v>491.1</v>
      </c>
      <c r="AB54" s="63">
        <v>490.07</v>
      </c>
      <c r="AC54" s="63">
        <v>489.05</v>
      </c>
      <c r="AD54" s="63">
        <v>488.02000000000004</v>
      </c>
      <c r="AE54" s="63">
        <v>486.99</v>
      </c>
      <c r="AF54" s="63">
        <v>485.97</v>
      </c>
      <c r="AG54" s="63">
        <v>484.94</v>
      </c>
      <c r="AH54" s="63">
        <v>483.92</v>
      </c>
      <c r="AI54" s="63">
        <v>482.89000000000004</v>
      </c>
      <c r="AJ54" s="63">
        <v>481.86</v>
      </c>
      <c r="AK54" s="63">
        <v>480.84000000000003</v>
      </c>
      <c r="AL54" s="63">
        <v>479.81</v>
      </c>
      <c r="AM54" s="63">
        <v>478.78000000000003</v>
      </c>
      <c r="AN54" s="63">
        <v>477.76000000000005</v>
      </c>
      <c r="AO54" s="63">
        <v>476.73</v>
      </c>
      <c r="AP54" s="63">
        <v>475.71000000000004</v>
      </c>
      <c r="AQ54" s="63">
        <v>474.68</v>
      </c>
      <c r="AR54" s="63">
        <v>473.66</v>
      </c>
      <c r="AS54" s="63">
        <v>472.63</v>
      </c>
      <c r="AT54" s="63">
        <v>471.6</v>
      </c>
      <c r="AU54" s="63">
        <v>470.58000000000004</v>
      </c>
      <c r="AV54" s="63">
        <v>469.55</v>
      </c>
      <c r="AW54" s="63">
        <v>468.53000000000003</v>
      </c>
      <c r="AX54" s="63">
        <v>467.5</v>
      </c>
      <c r="AY54" s="63">
        <v>466.48</v>
      </c>
      <c r="AZ54" s="63">
        <v>465.45000000000005</v>
      </c>
      <c r="BA54" s="63">
        <v>464.43</v>
      </c>
      <c r="BB54" s="63">
        <v>463.41</v>
      </c>
      <c r="BC54" s="63">
        <v>462.38</v>
      </c>
      <c r="BD54" s="63">
        <v>461.36</v>
      </c>
      <c r="BE54" s="63">
        <v>460.33000000000004</v>
      </c>
      <c r="BF54" s="63">
        <v>459.31</v>
      </c>
      <c r="BG54" s="63">
        <v>458.28000000000003</v>
      </c>
      <c r="BH54" s="63">
        <v>457.26000000000005</v>
      </c>
      <c r="BI54" s="63">
        <v>456.24</v>
      </c>
      <c r="BJ54" s="63">
        <v>455.21000000000004</v>
      </c>
      <c r="BK54" s="63">
        <v>454.19</v>
      </c>
      <c r="BL54" s="63">
        <v>453.17</v>
      </c>
      <c r="BM54" s="63">
        <v>452.14000000000004</v>
      </c>
      <c r="BN54" s="63">
        <v>451.12</v>
      </c>
      <c r="BO54" s="63">
        <v>450.1</v>
      </c>
      <c r="BP54" s="63">
        <v>449.08000000000004</v>
      </c>
      <c r="BQ54" s="63">
        <v>448.06</v>
      </c>
      <c r="BR54" s="63">
        <v>447.03000000000003</v>
      </c>
      <c r="BS54" s="63">
        <v>446.01000000000005</v>
      </c>
      <c r="BT54" s="63">
        <v>444.99</v>
      </c>
      <c r="BU54" s="63">
        <v>443.97</v>
      </c>
      <c r="BV54" s="63">
        <v>442.95000000000005</v>
      </c>
      <c r="BW54" s="63">
        <v>441.93</v>
      </c>
      <c r="BX54" s="63">
        <v>440.91</v>
      </c>
      <c r="BY54" s="63">
        <v>439.89000000000004</v>
      </c>
      <c r="BZ54" s="63">
        <v>438.87</v>
      </c>
      <c r="CA54" s="63">
        <v>437.85</v>
      </c>
      <c r="CB54" s="63">
        <v>436.83000000000004</v>
      </c>
      <c r="CC54" s="63">
        <v>435.82</v>
      </c>
      <c r="CD54" s="63">
        <v>434.8</v>
      </c>
      <c r="CE54" s="63">
        <v>433.78000000000003</v>
      </c>
      <c r="CF54" s="63">
        <v>432.76000000000005</v>
      </c>
      <c r="CG54" s="63">
        <v>431.74</v>
      </c>
      <c r="CH54" s="63">
        <v>430.72</v>
      </c>
      <c r="CI54" s="63">
        <v>429.71000000000004</v>
      </c>
      <c r="CJ54" s="63">
        <v>428.69</v>
      </c>
      <c r="CK54" s="63">
        <v>427.68</v>
      </c>
      <c r="CL54" s="63">
        <v>426.67</v>
      </c>
      <c r="CM54" s="63">
        <v>425.65000000000003</v>
      </c>
      <c r="CN54" s="63">
        <v>424.64000000000004</v>
      </c>
      <c r="CO54" s="63">
        <v>423.63</v>
      </c>
      <c r="CP54" s="63">
        <v>422.61</v>
      </c>
      <c r="CQ54" s="63">
        <v>421.6</v>
      </c>
      <c r="CR54" s="63">
        <v>420.59000000000003</v>
      </c>
      <c r="CS54" s="63">
        <v>419.57</v>
      </c>
      <c r="CT54" s="63">
        <v>418.56</v>
      </c>
      <c r="CU54" s="63">
        <v>417.55</v>
      </c>
      <c r="CV54" s="63">
        <v>416.54</v>
      </c>
      <c r="CW54" s="63">
        <v>415.53000000000003</v>
      </c>
      <c r="CX54" s="63">
        <v>414.53000000000003</v>
      </c>
      <c r="CY54" s="63">
        <v>413.52000000000004</v>
      </c>
      <c r="CZ54" s="63">
        <v>412.51000000000005</v>
      </c>
      <c r="DA54" s="63">
        <v>411.51000000000005</v>
      </c>
      <c r="DB54" s="63">
        <v>410.5</v>
      </c>
      <c r="DC54" s="63">
        <v>409.49</v>
      </c>
      <c r="DD54" s="63">
        <v>408.49</v>
      </c>
      <c r="DE54" s="63">
        <v>407.48</v>
      </c>
      <c r="DF54" s="63">
        <v>406.47</v>
      </c>
      <c r="DG54" s="63">
        <v>405.47</v>
      </c>
      <c r="DH54" s="63">
        <v>404.47</v>
      </c>
      <c r="DI54" s="63">
        <v>403.47</v>
      </c>
      <c r="DJ54" s="63">
        <v>402.47</v>
      </c>
      <c r="DK54" s="63">
        <v>401.47</v>
      </c>
      <c r="DL54" s="63">
        <v>400.47</v>
      </c>
      <c r="DM54" s="63">
        <v>399.47</v>
      </c>
      <c r="DN54" s="63">
        <v>398.47</v>
      </c>
      <c r="DO54" s="63">
        <v>397.47</v>
      </c>
      <c r="DP54" s="63">
        <v>396.47</v>
      </c>
      <c r="DQ54" s="63">
        <v>395.48</v>
      </c>
      <c r="DR54" s="63">
        <v>394.48</v>
      </c>
      <c r="DS54" s="63">
        <v>393.48</v>
      </c>
      <c r="DT54" s="63">
        <v>392.49</v>
      </c>
      <c r="DU54" s="63">
        <v>391.5</v>
      </c>
      <c r="DV54" s="63">
        <v>390.51000000000005</v>
      </c>
      <c r="DW54" s="63">
        <v>389.52000000000004</v>
      </c>
      <c r="DX54" s="63">
        <v>388.53000000000003</v>
      </c>
      <c r="DY54" s="63">
        <v>387.54</v>
      </c>
      <c r="DZ54" s="63">
        <v>386.55</v>
      </c>
      <c r="EA54" s="63">
        <v>385.56</v>
      </c>
      <c r="EB54" s="63">
        <v>384.58000000000004</v>
      </c>
      <c r="EC54" s="63">
        <v>383.59000000000003</v>
      </c>
      <c r="ED54" s="63">
        <v>382.6</v>
      </c>
      <c r="EE54" s="63">
        <v>381.62</v>
      </c>
      <c r="EF54" s="63">
        <v>380.64000000000004</v>
      </c>
      <c r="EG54" s="63">
        <v>379.66</v>
      </c>
      <c r="EH54" s="63">
        <v>378.68</v>
      </c>
      <c r="EI54" s="63">
        <v>377.71000000000004</v>
      </c>
      <c r="EJ54" s="63">
        <v>376.73</v>
      </c>
      <c r="EK54" s="63">
        <v>375.76000000000005</v>
      </c>
      <c r="EL54" s="63">
        <v>374.78000000000003</v>
      </c>
      <c r="EM54" s="63">
        <v>373.81</v>
      </c>
      <c r="EN54" s="63">
        <v>372.83000000000004</v>
      </c>
      <c r="EO54" s="63">
        <v>371.86</v>
      </c>
      <c r="EP54" s="63">
        <v>370.89000000000004</v>
      </c>
      <c r="EQ54" s="63">
        <v>369.91</v>
      </c>
      <c r="ER54" s="63">
        <v>368.95000000000005</v>
      </c>
      <c r="ES54" s="63">
        <v>367.98</v>
      </c>
      <c r="ET54" s="63">
        <v>367.01000000000005</v>
      </c>
      <c r="EU54" s="63">
        <v>366.05</v>
      </c>
      <c r="EV54" s="63">
        <v>365.08000000000004</v>
      </c>
      <c r="EW54" s="63">
        <v>364.12</v>
      </c>
      <c r="EX54" s="63">
        <v>363.16</v>
      </c>
      <c r="EY54" s="63">
        <v>362.19</v>
      </c>
      <c r="EZ54" s="63">
        <v>361.23</v>
      </c>
      <c r="FA54" s="63">
        <v>360.27000000000004</v>
      </c>
      <c r="FB54" s="63">
        <v>359.3</v>
      </c>
      <c r="FC54" s="63">
        <v>358.34000000000003</v>
      </c>
      <c r="FD54" s="63">
        <v>357.38</v>
      </c>
      <c r="FE54" s="63">
        <v>356.42</v>
      </c>
      <c r="FF54" s="63">
        <v>355.46000000000004</v>
      </c>
      <c r="FG54" s="63">
        <v>354.51000000000005</v>
      </c>
      <c r="FH54" s="63">
        <v>353.55</v>
      </c>
      <c r="FI54" s="63">
        <v>352.59000000000003</v>
      </c>
      <c r="FJ54" s="63">
        <v>351.63</v>
      </c>
      <c r="FK54" s="63">
        <v>350.68</v>
      </c>
      <c r="FL54" s="63">
        <v>349.72</v>
      </c>
      <c r="FM54" s="63">
        <v>348.77000000000004</v>
      </c>
      <c r="FN54" s="63">
        <v>347.81</v>
      </c>
      <c r="FO54" s="63">
        <v>346.86</v>
      </c>
      <c r="FP54" s="63">
        <v>345.91</v>
      </c>
      <c r="FQ54" s="63">
        <v>344.96000000000004</v>
      </c>
      <c r="FR54" s="63">
        <v>344.01000000000005</v>
      </c>
      <c r="FS54" s="63">
        <v>343.06</v>
      </c>
      <c r="FT54" s="63">
        <v>342.11</v>
      </c>
      <c r="FU54" s="63">
        <v>341.16</v>
      </c>
      <c r="FV54" s="63">
        <v>340.21000000000004</v>
      </c>
      <c r="FW54" s="63">
        <v>339.26000000000005</v>
      </c>
      <c r="FX54" s="63">
        <v>338.31</v>
      </c>
      <c r="FY54" s="63">
        <v>337.37</v>
      </c>
      <c r="FZ54" s="63">
        <v>336.42</v>
      </c>
      <c r="GA54" s="63">
        <v>335.48</v>
      </c>
      <c r="GB54" s="63">
        <v>334.53000000000003</v>
      </c>
      <c r="GC54" s="63">
        <v>333.59000000000003</v>
      </c>
      <c r="GD54" s="63">
        <v>332.65000000000003</v>
      </c>
      <c r="GE54" s="63">
        <v>331.71000000000004</v>
      </c>
      <c r="GF54" s="63">
        <v>330.77000000000004</v>
      </c>
      <c r="GG54" s="63">
        <v>329.83000000000004</v>
      </c>
      <c r="GH54" s="63">
        <v>328.89000000000004</v>
      </c>
      <c r="GI54" s="63">
        <v>327.95000000000005</v>
      </c>
      <c r="GJ54" s="63">
        <v>327.01000000000005</v>
      </c>
      <c r="GK54" s="63">
        <v>326.08000000000004</v>
      </c>
      <c r="GL54" s="63">
        <v>325.14000000000004</v>
      </c>
      <c r="GM54" s="63">
        <v>324.21000000000004</v>
      </c>
      <c r="GN54" s="63">
        <v>323.28000000000003</v>
      </c>
      <c r="GO54" s="63">
        <v>322.33000000000004</v>
      </c>
      <c r="GP54" s="63">
        <v>321.41000000000003</v>
      </c>
      <c r="GQ54" s="63">
        <v>320.48</v>
      </c>
      <c r="GR54" s="63">
        <v>319.55</v>
      </c>
      <c r="GS54" s="63">
        <v>318.63</v>
      </c>
      <c r="GT54" s="63">
        <v>317.70000000000005</v>
      </c>
      <c r="GU54" s="63">
        <v>316.77000000000004</v>
      </c>
      <c r="GV54" s="63">
        <v>315.85000000000002</v>
      </c>
      <c r="GW54" s="63">
        <v>314.92</v>
      </c>
      <c r="GX54" s="63">
        <v>314</v>
      </c>
      <c r="GY54" s="63">
        <v>313.08000000000004</v>
      </c>
      <c r="GZ54" s="63">
        <v>312.16000000000003</v>
      </c>
      <c r="HA54" s="63">
        <v>311.24</v>
      </c>
      <c r="HB54" s="63">
        <v>310.32</v>
      </c>
      <c r="HC54" s="63">
        <v>309.39000000000004</v>
      </c>
      <c r="HD54" s="63">
        <v>308.48</v>
      </c>
      <c r="HE54" s="63">
        <v>307.57</v>
      </c>
      <c r="HF54" s="63">
        <v>306.64000000000004</v>
      </c>
      <c r="HG54" s="63">
        <v>305.74</v>
      </c>
      <c r="HH54" s="63">
        <v>304.83000000000004</v>
      </c>
      <c r="HI54" s="63">
        <v>303.92</v>
      </c>
      <c r="HJ54" s="63">
        <v>303.01000000000005</v>
      </c>
      <c r="HK54" s="63">
        <v>302.10000000000002</v>
      </c>
      <c r="HL54" s="63">
        <v>301.19</v>
      </c>
      <c r="HM54" s="63">
        <v>300.28000000000003</v>
      </c>
      <c r="HN54" s="63">
        <v>299.38</v>
      </c>
      <c r="HO54" s="63">
        <v>298.47000000000003</v>
      </c>
      <c r="HP54" s="63">
        <v>297.57</v>
      </c>
      <c r="HQ54" s="63">
        <v>296.67</v>
      </c>
      <c r="HR54" s="63">
        <v>295.77000000000004</v>
      </c>
      <c r="HS54" s="63">
        <v>294.86</v>
      </c>
      <c r="HT54" s="63">
        <v>293.97000000000003</v>
      </c>
      <c r="HU54" s="63">
        <v>293.07</v>
      </c>
      <c r="HV54" s="63">
        <v>292.18</v>
      </c>
      <c r="HW54" s="63">
        <v>291.28000000000003</v>
      </c>
      <c r="HX54" s="63">
        <v>290.39000000000004</v>
      </c>
      <c r="HY54" s="63">
        <v>289.49</v>
      </c>
      <c r="HZ54" s="63">
        <v>288.60000000000002</v>
      </c>
      <c r="IA54" s="63">
        <v>287.71000000000004</v>
      </c>
      <c r="IB54" s="63">
        <v>286.82</v>
      </c>
      <c r="IC54" s="63">
        <v>285.93</v>
      </c>
      <c r="ID54" s="63">
        <v>285.04000000000002</v>
      </c>
      <c r="IE54" s="63">
        <v>284.14000000000004</v>
      </c>
      <c r="IF54" s="63">
        <v>283.27000000000004</v>
      </c>
      <c r="IG54" s="63">
        <v>282.38</v>
      </c>
      <c r="IH54" s="63">
        <v>281.5</v>
      </c>
      <c r="II54" s="63">
        <v>280.61</v>
      </c>
      <c r="IJ54" s="63">
        <v>279.73</v>
      </c>
      <c r="IK54" s="63">
        <v>278.85000000000002</v>
      </c>
      <c r="IL54" s="63">
        <v>277.97000000000003</v>
      </c>
      <c r="IM54" s="63">
        <v>277.08000000000004</v>
      </c>
      <c r="IN54" s="63">
        <v>276.22000000000003</v>
      </c>
      <c r="IO54" s="63">
        <v>275.33000000000004</v>
      </c>
      <c r="IP54" s="63">
        <v>274.46000000000004</v>
      </c>
      <c r="IQ54" s="63">
        <v>273.58000000000004</v>
      </c>
      <c r="IR54" s="63">
        <v>272.72000000000003</v>
      </c>
      <c r="IS54" s="63">
        <v>271.85000000000002</v>
      </c>
      <c r="IT54" s="63">
        <v>270.97000000000003</v>
      </c>
      <c r="IU54" s="63">
        <v>270.11</v>
      </c>
      <c r="IV54" s="63">
        <v>269.24</v>
      </c>
      <c r="IW54" s="63">
        <v>268.36</v>
      </c>
      <c r="IX54" s="63">
        <v>267.51000000000005</v>
      </c>
      <c r="IY54" s="63">
        <v>266.64000000000004</v>
      </c>
      <c r="IZ54" s="63">
        <v>265.78000000000003</v>
      </c>
      <c r="JA54" s="63">
        <v>264.92</v>
      </c>
      <c r="JB54" s="63">
        <v>264.05</v>
      </c>
      <c r="JC54" s="63">
        <v>263.20000000000005</v>
      </c>
      <c r="JD54" s="63">
        <v>262.33000000000004</v>
      </c>
      <c r="JE54" s="63">
        <v>261.48</v>
      </c>
      <c r="JF54" s="63">
        <v>260.63</v>
      </c>
      <c r="JG54" s="63">
        <v>259.77000000000004</v>
      </c>
      <c r="JH54" s="63">
        <v>258.92</v>
      </c>
      <c r="JI54" s="63">
        <v>258.07</v>
      </c>
      <c r="JJ54" s="63">
        <v>257.21000000000004</v>
      </c>
      <c r="JK54" s="63">
        <v>256.36</v>
      </c>
      <c r="JL54" s="63">
        <v>255.51</v>
      </c>
      <c r="JM54" s="63">
        <v>254.66</v>
      </c>
      <c r="JN54" s="63">
        <v>253.82</v>
      </c>
      <c r="JO54" s="63">
        <v>252.97</v>
      </c>
      <c r="JP54" s="63">
        <v>252.12</v>
      </c>
      <c r="JQ54" s="63">
        <v>251.28</v>
      </c>
      <c r="JR54" s="63">
        <v>250.42999999999998</v>
      </c>
      <c r="JS54" s="63">
        <v>249.59</v>
      </c>
      <c r="JT54" s="63">
        <v>248.75</v>
      </c>
      <c r="JU54" s="63">
        <v>247.91</v>
      </c>
      <c r="JV54" s="63">
        <v>247.07</v>
      </c>
      <c r="JW54" s="63">
        <v>246.23</v>
      </c>
      <c r="JX54" s="63">
        <v>245.39</v>
      </c>
      <c r="JY54" s="63">
        <v>244.56</v>
      </c>
      <c r="JZ54" s="63">
        <v>243.72</v>
      </c>
      <c r="KA54" s="63">
        <v>242.89</v>
      </c>
      <c r="KB54" s="63">
        <v>242.04999999999998</v>
      </c>
      <c r="KC54" s="63">
        <v>241.22</v>
      </c>
      <c r="KD54" s="63">
        <v>240.39</v>
      </c>
      <c r="KE54" s="63">
        <v>239.54999999999998</v>
      </c>
      <c r="KF54" s="63">
        <v>238.73</v>
      </c>
      <c r="KG54" s="63">
        <v>237.9</v>
      </c>
      <c r="KH54" s="63">
        <v>237.07</v>
      </c>
      <c r="KI54" s="63">
        <v>236.23999999999998</v>
      </c>
      <c r="KJ54" s="63">
        <v>235.42</v>
      </c>
      <c r="KK54" s="63">
        <v>234.59</v>
      </c>
      <c r="KL54" s="63">
        <v>233.76999999999998</v>
      </c>
      <c r="KM54" s="63">
        <v>232.95</v>
      </c>
      <c r="KN54" s="63">
        <v>232.13</v>
      </c>
      <c r="KO54" s="63">
        <v>231.31</v>
      </c>
      <c r="KP54" s="63">
        <v>230.48999999999998</v>
      </c>
      <c r="KQ54" s="63">
        <v>229.67</v>
      </c>
      <c r="KR54" s="63">
        <v>228.71000000000041</v>
      </c>
      <c r="KS54" s="63">
        <v>227.96000000000041</v>
      </c>
      <c r="KT54" s="63">
        <v>227.21000000000041</v>
      </c>
      <c r="KU54" s="63">
        <v>226.46000000000041</v>
      </c>
      <c r="KV54" s="63">
        <v>225.71000000000041</v>
      </c>
      <c r="KW54" s="63">
        <v>224.96000000000041</v>
      </c>
      <c r="KX54" s="63">
        <v>224.21000000000041</v>
      </c>
      <c r="KY54" s="63">
        <v>223.46000000000041</v>
      </c>
      <c r="KZ54" s="63">
        <v>222.71000000000041</v>
      </c>
      <c r="LA54" s="63">
        <v>221.96000000000041</v>
      </c>
      <c r="LB54" s="63">
        <v>221.21000000000041</v>
      </c>
      <c r="LC54" s="63">
        <v>220.46000000000041</v>
      </c>
      <c r="LD54" s="63">
        <v>219.71000000000041</v>
      </c>
      <c r="LE54" s="63">
        <v>218.96000000000041</v>
      </c>
      <c r="LF54" s="63">
        <v>218.21000000000041</v>
      </c>
      <c r="LG54" s="63">
        <v>217.46000000000041</v>
      </c>
      <c r="LH54" s="63">
        <v>216.71000000000041</v>
      </c>
      <c r="LI54" s="63">
        <v>215.96000000000041</v>
      </c>
      <c r="LJ54" s="63">
        <v>215.21000000000041</v>
      </c>
      <c r="LK54" s="63">
        <v>214.46000000000041</v>
      </c>
      <c r="LL54" s="63">
        <v>213.71000000000041</v>
      </c>
      <c r="LM54" s="63">
        <v>212.96000000000041</v>
      </c>
      <c r="LN54" s="63">
        <v>212.21000000000041</v>
      </c>
      <c r="LO54" s="63">
        <v>211.46000000000041</v>
      </c>
      <c r="LP54" s="63">
        <v>210.71000000000041</v>
      </c>
      <c r="LQ54" s="63">
        <v>209.96000000000041</v>
      </c>
      <c r="LR54" s="63">
        <v>209.21000000000041</v>
      </c>
      <c r="LS54" s="63">
        <v>208.46000000000041</v>
      </c>
      <c r="LT54" s="63">
        <v>207.71000000000041</v>
      </c>
      <c r="LU54" s="63">
        <v>206.96000000000041</v>
      </c>
      <c r="LV54" s="63">
        <v>206.21000000000041</v>
      </c>
      <c r="LW54" s="63">
        <v>205.46000000000041</v>
      </c>
      <c r="LX54" s="63">
        <v>204.71000000000041</v>
      </c>
      <c r="LY54" s="63">
        <v>203.96000000000041</v>
      </c>
      <c r="LZ54" s="63">
        <v>203.21000000000041</v>
      </c>
      <c r="MA54" s="63">
        <v>202.46000000000041</v>
      </c>
      <c r="MB54" s="63">
        <v>201.71000000000041</v>
      </c>
      <c r="MC54" s="63">
        <v>200.96000000000041</v>
      </c>
      <c r="MD54" s="63">
        <v>200.21000000000041</v>
      </c>
      <c r="ME54" s="63">
        <v>199.46000000000041</v>
      </c>
      <c r="MF54" s="63">
        <v>198.71000000000041</v>
      </c>
      <c r="MG54" s="63">
        <v>197.96000000000041</v>
      </c>
      <c r="MH54" s="63">
        <v>197.21000000000041</v>
      </c>
      <c r="MI54" s="63">
        <v>196.46000000000041</v>
      </c>
      <c r="MJ54" s="63">
        <v>195.71000000000041</v>
      </c>
      <c r="MK54" s="63">
        <v>194.96000000000041</v>
      </c>
      <c r="ML54" s="63">
        <v>194.21000000000041</v>
      </c>
      <c r="MM54" s="63">
        <v>193.46000000000041</v>
      </c>
      <c r="MN54" s="63">
        <v>192.71000000000041</v>
      </c>
      <c r="MO54" s="63">
        <v>191.96000000000041</v>
      </c>
      <c r="MP54" s="63">
        <v>191.21000000000041</v>
      </c>
      <c r="MQ54" s="63">
        <v>190.46000000000041</v>
      </c>
      <c r="MR54" s="63">
        <v>189.71000000000041</v>
      </c>
      <c r="MS54" s="63">
        <v>188.96000000000041</v>
      </c>
      <c r="MT54" s="63">
        <v>188.21000000000041</v>
      </c>
      <c r="MU54" s="63">
        <v>187.46000000000041</v>
      </c>
      <c r="MV54" s="63">
        <v>186.71000000000041</v>
      </c>
      <c r="MW54" s="63">
        <v>185.96000000000041</v>
      </c>
      <c r="MX54" s="63">
        <v>185.21000000000041</v>
      </c>
      <c r="MY54" s="63">
        <v>184.46000000000041</v>
      </c>
    </row>
    <row r="55" spans="1:363" ht="15.75" x14ac:dyDescent="0.25">
      <c r="A55" s="60" t="s">
        <v>7</v>
      </c>
      <c r="B55" s="65">
        <v>2065</v>
      </c>
      <c r="C55" s="63">
        <v>516.26</v>
      </c>
      <c r="D55" s="63">
        <v>515.23</v>
      </c>
      <c r="E55" s="63">
        <v>514.20000000000005</v>
      </c>
      <c r="F55" s="63">
        <v>513.19999999999993</v>
      </c>
      <c r="G55" s="63">
        <v>512.16999999999996</v>
      </c>
      <c r="H55" s="63">
        <v>511.14000000000004</v>
      </c>
      <c r="I55" s="63">
        <v>510.12000000000006</v>
      </c>
      <c r="J55" s="63">
        <v>509.09000000000003</v>
      </c>
      <c r="K55" s="63">
        <v>508.06000000000006</v>
      </c>
      <c r="L55" s="63">
        <v>507.04</v>
      </c>
      <c r="M55" s="63">
        <v>506.01000000000005</v>
      </c>
      <c r="N55" s="63">
        <v>504.99000000000007</v>
      </c>
      <c r="O55" s="63">
        <v>503.96000000000004</v>
      </c>
      <c r="P55" s="63">
        <v>502.93000000000006</v>
      </c>
      <c r="Q55" s="63">
        <v>501.91</v>
      </c>
      <c r="R55" s="63">
        <v>500.88000000000005</v>
      </c>
      <c r="S55" s="63">
        <v>499.85</v>
      </c>
      <c r="T55" s="63">
        <v>498.83000000000004</v>
      </c>
      <c r="U55" s="63">
        <v>497.80000000000007</v>
      </c>
      <c r="V55" s="63">
        <v>496.77000000000004</v>
      </c>
      <c r="W55" s="63">
        <v>495.75000000000006</v>
      </c>
      <c r="X55" s="63">
        <v>494.72</v>
      </c>
      <c r="Y55" s="63">
        <v>493.69000000000005</v>
      </c>
      <c r="Z55" s="63">
        <v>492.67</v>
      </c>
      <c r="AA55" s="63">
        <v>491.64000000000004</v>
      </c>
      <c r="AB55" s="63">
        <v>490.61</v>
      </c>
      <c r="AC55" s="63">
        <v>489.59000000000003</v>
      </c>
      <c r="AD55" s="63">
        <v>488.56000000000006</v>
      </c>
      <c r="AE55" s="63">
        <v>487.53000000000003</v>
      </c>
      <c r="AF55" s="63">
        <v>486.51000000000005</v>
      </c>
      <c r="AG55" s="63">
        <v>485.48</v>
      </c>
      <c r="AH55" s="63">
        <v>484.46000000000004</v>
      </c>
      <c r="AI55" s="63">
        <v>483.43000000000006</v>
      </c>
      <c r="AJ55" s="63">
        <v>482.40000000000003</v>
      </c>
      <c r="AK55" s="63">
        <v>481.38000000000005</v>
      </c>
      <c r="AL55" s="63">
        <v>480.35</v>
      </c>
      <c r="AM55" s="63">
        <v>479.32000000000005</v>
      </c>
      <c r="AN55" s="63">
        <v>478.30000000000007</v>
      </c>
      <c r="AO55" s="63">
        <v>477.27000000000004</v>
      </c>
      <c r="AP55" s="63">
        <v>476.25000000000006</v>
      </c>
      <c r="AQ55" s="63">
        <v>475.22</v>
      </c>
      <c r="AR55" s="63">
        <v>474.20000000000005</v>
      </c>
      <c r="AS55" s="63">
        <v>473.17</v>
      </c>
      <c r="AT55" s="63">
        <v>472.14000000000004</v>
      </c>
      <c r="AU55" s="63">
        <v>471.12000000000006</v>
      </c>
      <c r="AV55" s="63">
        <v>470.09000000000003</v>
      </c>
      <c r="AW55" s="63">
        <v>469.07000000000005</v>
      </c>
      <c r="AX55" s="63">
        <v>468.04</v>
      </c>
      <c r="AY55" s="63">
        <v>467.02000000000004</v>
      </c>
      <c r="AZ55" s="63">
        <v>465.99000000000007</v>
      </c>
      <c r="BA55" s="63">
        <v>464.97</v>
      </c>
      <c r="BB55" s="63">
        <v>463.95000000000005</v>
      </c>
      <c r="BC55" s="63">
        <v>462.92</v>
      </c>
      <c r="BD55" s="63">
        <v>461.90000000000003</v>
      </c>
      <c r="BE55" s="63">
        <v>460.87000000000006</v>
      </c>
      <c r="BF55" s="63">
        <v>459.85</v>
      </c>
      <c r="BG55" s="63">
        <v>458.82000000000005</v>
      </c>
      <c r="BH55" s="63">
        <v>457.80000000000007</v>
      </c>
      <c r="BI55" s="63">
        <v>456.78000000000003</v>
      </c>
      <c r="BJ55" s="63">
        <v>455.75000000000006</v>
      </c>
      <c r="BK55" s="63">
        <v>454.73</v>
      </c>
      <c r="BL55" s="63">
        <v>453.71000000000004</v>
      </c>
      <c r="BM55" s="63">
        <v>452.68000000000006</v>
      </c>
      <c r="BN55" s="63">
        <v>451.66</v>
      </c>
      <c r="BO55" s="63">
        <v>450.64000000000004</v>
      </c>
      <c r="BP55" s="63">
        <v>449.62000000000006</v>
      </c>
      <c r="BQ55" s="63">
        <v>448.6</v>
      </c>
      <c r="BR55" s="63">
        <v>447.57000000000005</v>
      </c>
      <c r="BS55" s="63">
        <v>446.55000000000007</v>
      </c>
      <c r="BT55" s="63">
        <v>445.53000000000003</v>
      </c>
      <c r="BU55" s="63">
        <v>444.51000000000005</v>
      </c>
      <c r="BV55" s="63">
        <v>443.49000000000007</v>
      </c>
      <c r="BW55" s="63">
        <v>442.47</v>
      </c>
      <c r="BX55" s="63">
        <v>441.45000000000005</v>
      </c>
      <c r="BY55" s="63">
        <v>440.43000000000006</v>
      </c>
      <c r="BZ55" s="63">
        <v>439.41</v>
      </c>
      <c r="CA55" s="63">
        <v>438.39000000000004</v>
      </c>
      <c r="CB55" s="63">
        <v>437.37000000000006</v>
      </c>
      <c r="CC55" s="63">
        <v>436.36</v>
      </c>
      <c r="CD55" s="63">
        <v>435.34000000000003</v>
      </c>
      <c r="CE55" s="63">
        <v>434.32000000000005</v>
      </c>
      <c r="CF55" s="63">
        <v>433.30000000000007</v>
      </c>
      <c r="CG55" s="63">
        <v>432.28000000000003</v>
      </c>
      <c r="CH55" s="63">
        <v>431.26000000000005</v>
      </c>
      <c r="CI55" s="63">
        <v>430.25000000000006</v>
      </c>
      <c r="CJ55" s="63">
        <v>429.23</v>
      </c>
      <c r="CK55" s="63">
        <v>428.22</v>
      </c>
      <c r="CL55" s="63">
        <v>427.21000000000004</v>
      </c>
      <c r="CM55" s="63">
        <v>426.19000000000005</v>
      </c>
      <c r="CN55" s="63">
        <v>425.18000000000006</v>
      </c>
      <c r="CO55" s="63">
        <v>424.17</v>
      </c>
      <c r="CP55" s="63">
        <v>423.15000000000003</v>
      </c>
      <c r="CQ55" s="63">
        <v>422.14000000000004</v>
      </c>
      <c r="CR55" s="63">
        <v>421.13000000000005</v>
      </c>
      <c r="CS55" s="63">
        <v>420.11</v>
      </c>
      <c r="CT55" s="63">
        <v>419.1</v>
      </c>
      <c r="CU55" s="63">
        <v>418.09000000000003</v>
      </c>
      <c r="CV55" s="63">
        <v>417.08000000000004</v>
      </c>
      <c r="CW55" s="63">
        <v>416.07000000000005</v>
      </c>
      <c r="CX55" s="63">
        <v>415.07000000000005</v>
      </c>
      <c r="CY55" s="63">
        <v>414.06000000000006</v>
      </c>
      <c r="CZ55" s="63">
        <v>413.05000000000007</v>
      </c>
      <c r="DA55" s="63">
        <v>412.05000000000007</v>
      </c>
      <c r="DB55" s="63">
        <v>411.04</v>
      </c>
      <c r="DC55" s="63">
        <v>410.03000000000003</v>
      </c>
      <c r="DD55" s="63">
        <v>409.03000000000003</v>
      </c>
      <c r="DE55" s="63">
        <v>408.02000000000004</v>
      </c>
      <c r="DF55" s="63">
        <v>407.01000000000005</v>
      </c>
      <c r="DG55" s="63">
        <v>406.01000000000005</v>
      </c>
      <c r="DH55" s="63">
        <v>405.01000000000005</v>
      </c>
      <c r="DI55" s="63">
        <v>404.01000000000005</v>
      </c>
      <c r="DJ55" s="63">
        <v>403.01000000000005</v>
      </c>
      <c r="DK55" s="63">
        <v>402.01000000000005</v>
      </c>
      <c r="DL55" s="63">
        <v>401.01000000000005</v>
      </c>
      <c r="DM55" s="63">
        <v>400.01000000000005</v>
      </c>
      <c r="DN55" s="63">
        <v>399.01000000000005</v>
      </c>
      <c r="DO55" s="63">
        <v>398.01000000000005</v>
      </c>
      <c r="DP55" s="63">
        <v>397.01000000000005</v>
      </c>
      <c r="DQ55" s="63">
        <v>396.02000000000004</v>
      </c>
      <c r="DR55" s="63">
        <v>395.02000000000004</v>
      </c>
      <c r="DS55" s="63">
        <v>394.02000000000004</v>
      </c>
      <c r="DT55" s="63">
        <v>393.03000000000003</v>
      </c>
      <c r="DU55" s="63">
        <v>392.04</v>
      </c>
      <c r="DV55" s="63">
        <v>391.05000000000007</v>
      </c>
      <c r="DW55" s="63">
        <v>390.06000000000006</v>
      </c>
      <c r="DX55" s="63">
        <v>389.07000000000005</v>
      </c>
      <c r="DY55" s="63">
        <v>388.08000000000004</v>
      </c>
      <c r="DZ55" s="63">
        <v>387.09000000000003</v>
      </c>
      <c r="EA55" s="63">
        <v>386.1</v>
      </c>
      <c r="EB55" s="63">
        <v>385.12000000000006</v>
      </c>
      <c r="EC55" s="63">
        <v>384.13000000000005</v>
      </c>
      <c r="ED55" s="63">
        <v>383.14000000000004</v>
      </c>
      <c r="EE55" s="63">
        <v>382.16</v>
      </c>
      <c r="EF55" s="63">
        <v>381.18000000000006</v>
      </c>
      <c r="EG55" s="63">
        <v>380.20000000000005</v>
      </c>
      <c r="EH55" s="63">
        <v>379.22</v>
      </c>
      <c r="EI55" s="63">
        <v>378.25000000000006</v>
      </c>
      <c r="EJ55" s="63">
        <v>377.27000000000004</v>
      </c>
      <c r="EK55" s="63">
        <v>376.30000000000007</v>
      </c>
      <c r="EL55" s="63">
        <v>375.32000000000005</v>
      </c>
      <c r="EM55" s="63">
        <v>374.35</v>
      </c>
      <c r="EN55" s="63">
        <v>373.37000000000006</v>
      </c>
      <c r="EO55" s="63">
        <v>372.40000000000003</v>
      </c>
      <c r="EP55" s="63">
        <v>371.43000000000006</v>
      </c>
      <c r="EQ55" s="63">
        <v>370.45000000000005</v>
      </c>
      <c r="ER55" s="63">
        <v>369.49000000000007</v>
      </c>
      <c r="ES55" s="63">
        <v>368.52000000000004</v>
      </c>
      <c r="ET55" s="63">
        <v>367.55000000000007</v>
      </c>
      <c r="EU55" s="63">
        <v>366.59000000000003</v>
      </c>
      <c r="EV55" s="63">
        <v>365.62000000000006</v>
      </c>
      <c r="EW55" s="63">
        <v>364.66</v>
      </c>
      <c r="EX55" s="63">
        <v>363.70000000000005</v>
      </c>
      <c r="EY55" s="63">
        <v>362.73</v>
      </c>
      <c r="EZ55" s="63">
        <v>361.77000000000004</v>
      </c>
      <c r="FA55" s="63">
        <v>360.81000000000006</v>
      </c>
      <c r="FB55" s="63">
        <v>359.84000000000003</v>
      </c>
      <c r="FC55" s="63">
        <v>358.88000000000005</v>
      </c>
      <c r="FD55" s="63">
        <v>357.92</v>
      </c>
      <c r="FE55" s="63">
        <v>356.96000000000004</v>
      </c>
      <c r="FF55" s="63">
        <v>356.00000000000006</v>
      </c>
      <c r="FG55" s="63">
        <v>355.05000000000007</v>
      </c>
      <c r="FH55" s="63">
        <v>354.09000000000003</v>
      </c>
      <c r="FI55" s="63">
        <v>353.13000000000005</v>
      </c>
      <c r="FJ55" s="63">
        <v>352.17</v>
      </c>
      <c r="FK55" s="63">
        <v>351.22</v>
      </c>
      <c r="FL55" s="63">
        <v>350.26000000000005</v>
      </c>
      <c r="FM55" s="63">
        <v>349.31000000000006</v>
      </c>
      <c r="FN55" s="63">
        <v>348.35</v>
      </c>
      <c r="FO55" s="63">
        <v>347.40000000000003</v>
      </c>
      <c r="FP55" s="63">
        <v>346.45000000000005</v>
      </c>
      <c r="FQ55" s="63">
        <v>345.50000000000006</v>
      </c>
      <c r="FR55" s="63">
        <v>344.55000000000007</v>
      </c>
      <c r="FS55" s="63">
        <v>343.6</v>
      </c>
      <c r="FT55" s="63">
        <v>342.65000000000003</v>
      </c>
      <c r="FU55" s="63">
        <v>341.70000000000005</v>
      </c>
      <c r="FV55" s="63">
        <v>340.75000000000006</v>
      </c>
      <c r="FW55" s="63">
        <v>339.80000000000007</v>
      </c>
      <c r="FX55" s="63">
        <v>338.85</v>
      </c>
      <c r="FY55" s="63">
        <v>337.91</v>
      </c>
      <c r="FZ55" s="63">
        <v>336.96000000000004</v>
      </c>
      <c r="GA55" s="63">
        <v>336.02000000000004</v>
      </c>
      <c r="GB55" s="63">
        <v>335.07000000000005</v>
      </c>
      <c r="GC55" s="63">
        <v>334.13000000000005</v>
      </c>
      <c r="GD55" s="63">
        <v>333.19000000000005</v>
      </c>
      <c r="GE55" s="63">
        <v>332.25000000000006</v>
      </c>
      <c r="GF55" s="63">
        <v>331.31000000000006</v>
      </c>
      <c r="GG55" s="63">
        <v>330.37000000000006</v>
      </c>
      <c r="GH55" s="63">
        <v>329.43000000000006</v>
      </c>
      <c r="GI55" s="63">
        <v>328.49000000000007</v>
      </c>
      <c r="GJ55" s="63">
        <v>327.55000000000007</v>
      </c>
      <c r="GK55" s="63">
        <v>326.62000000000006</v>
      </c>
      <c r="GL55" s="63">
        <v>325.68000000000006</v>
      </c>
      <c r="GM55" s="63">
        <v>324.75000000000006</v>
      </c>
      <c r="GN55" s="63">
        <v>323.82000000000005</v>
      </c>
      <c r="GO55" s="63">
        <v>322.87000000000006</v>
      </c>
      <c r="GP55" s="63">
        <v>321.95000000000005</v>
      </c>
      <c r="GQ55" s="63">
        <v>321.02000000000004</v>
      </c>
      <c r="GR55" s="63">
        <v>320.09000000000003</v>
      </c>
      <c r="GS55" s="63">
        <v>319.17</v>
      </c>
      <c r="GT55" s="63">
        <v>318.24000000000007</v>
      </c>
      <c r="GU55" s="63">
        <v>317.31000000000006</v>
      </c>
      <c r="GV55" s="63">
        <v>316.39000000000004</v>
      </c>
      <c r="GW55" s="63">
        <v>315.46000000000004</v>
      </c>
      <c r="GX55" s="63">
        <v>314.54000000000002</v>
      </c>
      <c r="GY55" s="63">
        <v>313.62000000000006</v>
      </c>
      <c r="GZ55" s="63">
        <v>312.70000000000005</v>
      </c>
      <c r="HA55" s="63">
        <v>311.78000000000003</v>
      </c>
      <c r="HB55" s="63">
        <v>310.86</v>
      </c>
      <c r="HC55" s="63">
        <v>309.93000000000006</v>
      </c>
      <c r="HD55" s="63">
        <v>309.02000000000004</v>
      </c>
      <c r="HE55" s="63">
        <v>308.11</v>
      </c>
      <c r="HF55" s="63">
        <v>307.18000000000006</v>
      </c>
      <c r="HG55" s="63">
        <v>306.28000000000003</v>
      </c>
      <c r="HH55" s="63">
        <v>305.37000000000006</v>
      </c>
      <c r="HI55" s="63">
        <v>304.46000000000004</v>
      </c>
      <c r="HJ55" s="63">
        <v>303.55000000000007</v>
      </c>
      <c r="HK55" s="63">
        <v>302.64000000000004</v>
      </c>
      <c r="HL55" s="63">
        <v>301.73</v>
      </c>
      <c r="HM55" s="63">
        <v>300.82000000000005</v>
      </c>
      <c r="HN55" s="63">
        <v>299.92</v>
      </c>
      <c r="HO55" s="63">
        <v>299.01000000000005</v>
      </c>
      <c r="HP55" s="63">
        <v>298.11</v>
      </c>
      <c r="HQ55" s="63">
        <v>297.21000000000004</v>
      </c>
      <c r="HR55" s="63">
        <v>296.31000000000006</v>
      </c>
      <c r="HS55" s="63">
        <v>295.40000000000003</v>
      </c>
      <c r="HT55" s="63">
        <v>294.51000000000005</v>
      </c>
      <c r="HU55" s="63">
        <v>293.61</v>
      </c>
      <c r="HV55" s="63">
        <v>292.72000000000003</v>
      </c>
      <c r="HW55" s="63">
        <v>291.82000000000005</v>
      </c>
      <c r="HX55" s="63">
        <v>290.93000000000006</v>
      </c>
      <c r="HY55" s="63">
        <v>290.03000000000003</v>
      </c>
      <c r="HZ55" s="63">
        <v>289.14000000000004</v>
      </c>
      <c r="IA55" s="63">
        <v>288.25000000000006</v>
      </c>
      <c r="IB55" s="63">
        <v>287.36</v>
      </c>
      <c r="IC55" s="63">
        <v>286.47000000000003</v>
      </c>
      <c r="ID55" s="63">
        <v>285.58000000000004</v>
      </c>
      <c r="IE55" s="63">
        <v>284.68000000000006</v>
      </c>
      <c r="IF55" s="63">
        <v>283.81000000000006</v>
      </c>
      <c r="IG55" s="63">
        <v>282.92</v>
      </c>
      <c r="IH55" s="63">
        <v>282.04000000000002</v>
      </c>
      <c r="II55" s="63">
        <v>281.15000000000003</v>
      </c>
      <c r="IJ55" s="63">
        <v>280.27000000000004</v>
      </c>
      <c r="IK55" s="63">
        <v>279.39000000000004</v>
      </c>
      <c r="IL55" s="63">
        <v>278.51000000000005</v>
      </c>
      <c r="IM55" s="63">
        <v>277.62000000000006</v>
      </c>
      <c r="IN55" s="63">
        <v>276.76000000000005</v>
      </c>
      <c r="IO55" s="63">
        <v>275.87000000000006</v>
      </c>
      <c r="IP55" s="63">
        <v>275.00000000000006</v>
      </c>
      <c r="IQ55" s="63">
        <v>274.12000000000006</v>
      </c>
      <c r="IR55" s="63">
        <v>273.26000000000005</v>
      </c>
      <c r="IS55" s="63">
        <v>272.39000000000004</v>
      </c>
      <c r="IT55" s="63">
        <v>271.51000000000005</v>
      </c>
      <c r="IU55" s="63">
        <v>270.65000000000003</v>
      </c>
      <c r="IV55" s="63">
        <v>269.78000000000003</v>
      </c>
      <c r="IW55" s="63">
        <v>268.90000000000003</v>
      </c>
      <c r="IX55" s="63">
        <v>268.05000000000007</v>
      </c>
      <c r="IY55" s="63">
        <v>267.18000000000006</v>
      </c>
      <c r="IZ55" s="63">
        <v>266.32000000000005</v>
      </c>
      <c r="JA55" s="63">
        <v>265.46000000000004</v>
      </c>
      <c r="JB55" s="63">
        <v>264.59000000000003</v>
      </c>
      <c r="JC55" s="63">
        <v>263.74000000000007</v>
      </c>
      <c r="JD55" s="63">
        <v>262.87000000000006</v>
      </c>
      <c r="JE55" s="63">
        <v>262.02000000000004</v>
      </c>
      <c r="JF55" s="63">
        <v>261.17</v>
      </c>
      <c r="JG55" s="63">
        <v>260.31000000000006</v>
      </c>
      <c r="JH55" s="63">
        <v>259.46000000000004</v>
      </c>
      <c r="JI55" s="63">
        <v>258.61</v>
      </c>
      <c r="JJ55" s="63">
        <v>257.75000000000006</v>
      </c>
      <c r="JK55" s="63">
        <v>256.90000000000003</v>
      </c>
      <c r="JL55" s="63">
        <v>256.05</v>
      </c>
      <c r="JM55" s="63">
        <v>255.2</v>
      </c>
      <c r="JN55" s="63">
        <v>254.35999999999999</v>
      </c>
      <c r="JO55" s="63">
        <v>253.51</v>
      </c>
      <c r="JP55" s="63">
        <v>252.66</v>
      </c>
      <c r="JQ55" s="63">
        <v>251.82</v>
      </c>
      <c r="JR55" s="63">
        <v>250.96999999999997</v>
      </c>
      <c r="JS55" s="63">
        <v>250.13</v>
      </c>
      <c r="JT55" s="63">
        <v>249.29</v>
      </c>
      <c r="JU55" s="63">
        <v>248.45</v>
      </c>
      <c r="JV55" s="63">
        <v>247.60999999999999</v>
      </c>
      <c r="JW55" s="63">
        <v>246.76999999999998</v>
      </c>
      <c r="JX55" s="63">
        <v>245.92999999999998</v>
      </c>
      <c r="JY55" s="63">
        <v>245.1</v>
      </c>
      <c r="JZ55" s="63">
        <v>244.26</v>
      </c>
      <c r="KA55" s="63">
        <v>243.42999999999998</v>
      </c>
      <c r="KB55" s="63">
        <v>242.58999999999997</v>
      </c>
      <c r="KC55" s="63">
        <v>241.76</v>
      </c>
      <c r="KD55" s="63">
        <v>240.92999999999998</v>
      </c>
      <c r="KE55" s="63">
        <v>240.08999999999997</v>
      </c>
      <c r="KF55" s="63">
        <v>239.26999999999998</v>
      </c>
      <c r="KG55" s="63">
        <v>238.44</v>
      </c>
      <c r="KH55" s="63">
        <v>237.60999999999999</v>
      </c>
      <c r="KI55" s="63">
        <v>236.77999999999997</v>
      </c>
      <c r="KJ55" s="63">
        <v>235.95999999999998</v>
      </c>
      <c r="KK55" s="63">
        <v>235.13</v>
      </c>
      <c r="KL55" s="63">
        <v>234.30999999999997</v>
      </c>
      <c r="KM55" s="63">
        <v>233.48999999999998</v>
      </c>
      <c r="KN55" s="63">
        <v>232.67</v>
      </c>
      <c r="KO55" s="63">
        <v>231.85</v>
      </c>
      <c r="KP55" s="63">
        <v>231.02999999999997</v>
      </c>
      <c r="KQ55" s="63">
        <v>230.20999999999998</v>
      </c>
      <c r="KR55" s="63">
        <v>229.17000000000041</v>
      </c>
      <c r="KS55" s="63">
        <v>228.42000000000041</v>
      </c>
      <c r="KT55" s="63">
        <v>227.67000000000041</v>
      </c>
      <c r="KU55" s="63">
        <v>226.92000000000041</v>
      </c>
      <c r="KV55" s="63">
        <v>226.17000000000041</v>
      </c>
      <c r="KW55" s="63">
        <v>225.42000000000041</v>
      </c>
      <c r="KX55" s="63">
        <v>224.67000000000041</v>
      </c>
      <c r="KY55" s="63">
        <v>223.92000000000041</v>
      </c>
      <c r="KZ55" s="63">
        <v>223.17000000000041</v>
      </c>
      <c r="LA55" s="63">
        <v>222.42000000000041</v>
      </c>
      <c r="LB55" s="63">
        <v>221.67000000000041</v>
      </c>
      <c r="LC55" s="63">
        <v>220.92000000000041</v>
      </c>
      <c r="LD55" s="63">
        <v>220.17000000000041</v>
      </c>
      <c r="LE55" s="63">
        <v>219.42000000000041</v>
      </c>
      <c r="LF55" s="63">
        <v>218.67000000000041</v>
      </c>
      <c r="LG55" s="63">
        <v>217.92000000000041</v>
      </c>
      <c r="LH55" s="63">
        <v>217.17000000000041</v>
      </c>
      <c r="LI55" s="63">
        <v>216.42000000000041</v>
      </c>
      <c r="LJ55" s="63">
        <v>215.67000000000041</v>
      </c>
      <c r="LK55" s="63">
        <v>214.92000000000041</v>
      </c>
      <c r="LL55" s="63">
        <v>214.17000000000041</v>
      </c>
      <c r="LM55" s="63">
        <v>213.42000000000041</v>
      </c>
      <c r="LN55" s="63">
        <v>212.67000000000041</v>
      </c>
      <c r="LO55" s="63">
        <v>211.92000000000041</v>
      </c>
      <c r="LP55" s="63">
        <v>211.17000000000041</v>
      </c>
      <c r="LQ55" s="63">
        <v>210.42000000000041</v>
      </c>
      <c r="LR55" s="63">
        <v>209.67000000000041</v>
      </c>
      <c r="LS55" s="63">
        <v>208.92000000000041</v>
      </c>
      <c r="LT55" s="63">
        <v>208.17000000000041</v>
      </c>
      <c r="LU55" s="63">
        <v>207.42000000000041</v>
      </c>
      <c r="LV55" s="63">
        <v>206.67000000000041</v>
      </c>
      <c r="LW55" s="63">
        <v>205.92000000000041</v>
      </c>
      <c r="LX55" s="63">
        <v>205.17000000000041</v>
      </c>
      <c r="LY55" s="63">
        <v>204.42000000000041</v>
      </c>
      <c r="LZ55" s="63">
        <v>203.67000000000041</v>
      </c>
      <c r="MA55" s="63">
        <v>202.92000000000041</v>
      </c>
      <c r="MB55" s="63">
        <v>202.17000000000041</v>
      </c>
      <c r="MC55" s="63">
        <v>201.42000000000041</v>
      </c>
      <c r="MD55" s="63">
        <v>200.67000000000041</v>
      </c>
      <c r="ME55" s="63">
        <v>199.92000000000041</v>
      </c>
      <c r="MF55" s="63">
        <v>199.17000000000041</v>
      </c>
      <c r="MG55" s="63">
        <v>198.42000000000041</v>
      </c>
      <c r="MH55" s="63">
        <v>197.67000000000041</v>
      </c>
      <c r="MI55" s="63">
        <v>196.92000000000041</v>
      </c>
      <c r="MJ55" s="63">
        <v>196.17000000000041</v>
      </c>
      <c r="MK55" s="63">
        <v>195.42000000000041</v>
      </c>
      <c r="ML55" s="63">
        <v>194.67000000000041</v>
      </c>
      <c r="MM55" s="63">
        <v>193.92000000000041</v>
      </c>
      <c r="MN55" s="63">
        <v>193.17000000000041</v>
      </c>
      <c r="MO55" s="63">
        <v>192.42000000000041</v>
      </c>
      <c r="MP55" s="63">
        <v>191.67000000000041</v>
      </c>
      <c r="MQ55" s="63">
        <v>190.92000000000041</v>
      </c>
      <c r="MR55" s="63">
        <v>190.17000000000041</v>
      </c>
      <c r="MS55" s="63">
        <v>189.42000000000041</v>
      </c>
      <c r="MT55" s="63">
        <v>188.67000000000041</v>
      </c>
      <c r="MU55" s="63">
        <v>187.92000000000041</v>
      </c>
      <c r="MV55" s="63">
        <v>187.17000000000041</v>
      </c>
      <c r="MW55" s="63">
        <v>186.42000000000041</v>
      </c>
      <c r="MX55" s="63">
        <v>185.67000000000041</v>
      </c>
      <c r="MY55" s="63">
        <v>184.92000000000041</v>
      </c>
    </row>
    <row r="56" spans="1:363" ht="15.75" x14ac:dyDescent="0.25">
      <c r="A56" s="60" t="s">
        <v>7</v>
      </c>
      <c r="B56" s="65">
        <v>2066</v>
      </c>
      <c r="C56" s="63">
        <v>516.78</v>
      </c>
      <c r="D56" s="63">
        <v>515.75</v>
      </c>
      <c r="E56" s="63">
        <v>514.72</v>
      </c>
      <c r="F56" s="63">
        <v>513.7399999999999</v>
      </c>
      <c r="G56" s="63">
        <v>512.70999999999992</v>
      </c>
      <c r="H56" s="63">
        <v>511.68000000000006</v>
      </c>
      <c r="I56" s="63">
        <v>510.66000000000008</v>
      </c>
      <c r="J56" s="63">
        <v>509.63000000000005</v>
      </c>
      <c r="K56" s="63">
        <v>508.60000000000008</v>
      </c>
      <c r="L56" s="63">
        <v>507.58000000000004</v>
      </c>
      <c r="M56" s="63">
        <v>506.55000000000007</v>
      </c>
      <c r="N56" s="63">
        <v>505.53000000000009</v>
      </c>
      <c r="O56" s="63">
        <v>504.50000000000006</v>
      </c>
      <c r="P56" s="63">
        <v>503.47000000000008</v>
      </c>
      <c r="Q56" s="63">
        <v>502.45000000000005</v>
      </c>
      <c r="R56" s="63">
        <v>501.42000000000007</v>
      </c>
      <c r="S56" s="63">
        <v>500.39000000000004</v>
      </c>
      <c r="T56" s="63">
        <v>499.37000000000006</v>
      </c>
      <c r="U56" s="63">
        <v>498.34000000000009</v>
      </c>
      <c r="V56" s="63">
        <v>497.31000000000006</v>
      </c>
      <c r="W56" s="63">
        <v>496.29000000000008</v>
      </c>
      <c r="X56" s="63">
        <v>495.26000000000005</v>
      </c>
      <c r="Y56" s="63">
        <v>494.23000000000008</v>
      </c>
      <c r="Z56" s="63">
        <v>493.21000000000004</v>
      </c>
      <c r="AA56" s="63">
        <v>492.18000000000006</v>
      </c>
      <c r="AB56" s="63">
        <v>491.15000000000003</v>
      </c>
      <c r="AC56" s="63">
        <v>490.13000000000005</v>
      </c>
      <c r="AD56" s="63">
        <v>489.10000000000008</v>
      </c>
      <c r="AE56" s="63">
        <v>488.07000000000005</v>
      </c>
      <c r="AF56" s="63">
        <v>487.05000000000007</v>
      </c>
      <c r="AG56" s="63">
        <v>486.02000000000004</v>
      </c>
      <c r="AH56" s="63">
        <v>485.00000000000006</v>
      </c>
      <c r="AI56" s="63">
        <v>483.97000000000008</v>
      </c>
      <c r="AJ56" s="63">
        <v>482.94000000000005</v>
      </c>
      <c r="AK56" s="63">
        <v>481.92000000000007</v>
      </c>
      <c r="AL56" s="63">
        <v>480.89000000000004</v>
      </c>
      <c r="AM56" s="63">
        <v>479.86000000000007</v>
      </c>
      <c r="AN56" s="63">
        <v>478.84000000000009</v>
      </c>
      <c r="AO56" s="63">
        <v>477.81000000000006</v>
      </c>
      <c r="AP56" s="63">
        <v>476.79000000000008</v>
      </c>
      <c r="AQ56" s="63">
        <v>475.76000000000005</v>
      </c>
      <c r="AR56" s="63">
        <v>474.74000000000007</v>
      </c>
      <c r="AS56" s="63">
        <v>473.71000000000004</v>
      </c>
      <c r="AT56" s="63">
        <v>472.68000000000006</v>
      </c>
      <c r="AU56" s="63">
        <v>471.66000000000008</v>
      </c>
      <c r="AV56" s="63">
        <v>470.63000000000005</v>
      </c>
      <c r="AW56" s="63">
        <v>469.61000000000007</v>
      </c>
      <c r="AX56" s="63">
        <v>468.58000000000004</v>
      </c>
      <c r="AY56" s="63">
        <v>467.56000000000006</v>
      </c>
      <c r="AZ56" s="63">
        <v>466.53000000000009</v>
      </c>
      <c r="BA56" s="63">
        <v>465.51000000000005</v>
      </c>
      <c r="BB56" s="63">
        <v>464.49000000000007</v>
      </c>
      <c r="BC56" s="63">
        <v>463.46000000000004</v>
      </c>
      <c r="BD56" s="63">
        <v>462.44000000000005</v>
      </c>
      <c r="BE56" s="63">
        <v>461.41000000000008</v>
      </c>
      <c r="BF56" s="63">
        <v>460.39000000000004</v>
      </c>
      <c r="BG56" s="63">
        <v>459.36000000000007</v>
      </c>
      <c r="BH56" s="63">
        <v>458.34000000000009</v>
      </c>
      <c r="BI56" s="63">
        <v>457.32000000000005</v>
      </c>
      <c r="BJ56" s="63">
        <v>456.29000000000008</v>
      </c>
      <c r="BK56" s="63">
        <v>455.27000000000004</v>
      </c>
      <c r="BL56" s="63">
        <v>454.25000000000006</v>
      </c>
      <c r="BM56" s="63">
        <v>453.22000000000008</v>
      </c>
      <c r="BN56" s="63">
        <v>452.20000000000005</v>
      </c>
      <c r="BO56" s="63">
        <v>451.18000000000006</v>
      </c>
      <c r="BP56" s="63">
        <v>450.16000000000008</v>
      </c>
      <c r="BQ56" s="63">
        <v>449.14000000000004</v>
      </c>
      <c r="BR56" s="63">
        <v>448.11000000000007</v>
      </c>
      <c r="BS56" s="63">
        <v>447.09000000000009</v>
      </c>
      <c r="BT56" s="63">
        <v>446.07000000000005</v>
      </c>
      <c r="BU56" s="63">
        <v>445.05000000000007</v>
      </c>
      <c r="BV56" s="63">
        <v>444.03000000000009</v>
      </c>
      <c r="BW56" s="63">
        <v>443.01000000000005</v>
      </c>
      <c r="BX56" s="63">
        <v>441.99000000000007</v>
      </c>
      <c r="BY56" s="63">
        <v>440.97000000000008</v>
      </c>
      <c r="BZ56" s="63">
        <v>439.95000000000005</v>
      </c>
      <c r="CA56" s="63">
        <v>438.93000000000006</v>
      </c>
      <c r="CB56" s="63">
        <v>437.91000000000008</v>
      </c>
      <c r="CC56" s="63">
        <v>436.90000000000003</v>
      </c>
      <c r="CD56" s="63">
        <v>435.88000000000005</v>
      </c>
      <c r="CE56" s="63">
        <v>434.86000000000007</v>
      </c>
      <c r="CF56" s="63">
        <v>433.84000000000009</v>
      </c>
      <c r="CG56" s="63">
        <v>432.82000000000005</v>
      </c>
      <c r="CH56" s="63">
        <v>431.80000000000007</v>
      </c>
      <c r="CI56" s="63">
        <v>430.79000000000008</v>
      </c>
      <c r="CJ56" s="63">
        <v>429.77000000000004</v>
      </c>
      <c r="CK56" s="63">
        <v>428.76000000000005</v>
      </c>
      <c r="CL56" s="63">
        <v>427.75000000000006</v>
      </c>
      <c r="CM56" s="63">
        <v>426.73000000000008</v>
      </c>
      <c r="CN56" s="63">
        <v>425.72000000000008</v>
      </c>
      <c r="CO56" s="63">
        <v>424.71000000000004</v>
      </c>
      <c r="CP56" s="63">
        <v>423.69000000000005</v>
      </c>
      <c r="CQ56" s="63">
        <v>422.68000000000006</v>
      </c>
      <c r="CR56" s="63">
        <v>421.67000000000007</v>
      </c>
      <c r="CS56" s="63">
        <v>420.65000000000003</v>
      </c>
      <c r="CT56" s="63">
        <v>419.64000000000004</v>
      </c>
      <c r="CU56" s="63">
        <v>418.63000000000005</v>
      </c>
      <c r="CV56" s="63">
        <v>417.62000000000006</v>
      </c>
      <c r="CW56" s="63">
        <v>416.61000000000007</v>
      </c>
      <c r="CX56" s="63">
        <v>415.61000000000007</v>
      </c>
      <c r="CY56" s="63">
        <v>414.60000000000008</v>
      </c>
      <c r="CZ56" s="63">
        <v>413.59000000000009</v>
      </c>
      <c r="DA56" s="63">
        <v>412.59000000000009</v>
      </c>
      <c r="DB56" s="63">
        <v>411.58000000000004</v>
      </c>
      <c r="DC56" s="63">
        <v>410.57000000000005</v>
      </c>
      <c r="DD56" s="63">
        <v>409.57000000000005</v>
      </c>
      <c r="DE56" s="63">
        <v>408.56000000000006</v>
      </c>
      <c r="DF56" s="63">
        <v>407.55000000000007</v>
      </c>
      <c r="DG56" s="63">
        <v>406.55000000000007</v>
      </c>
      <c r="DH56" s="63">
        <v>405.55000000000007</v>
      </c>
      <c r="DI56" s="63">
        <v>404.55000000000007</v>
      </c>
      <c r="DJ56" s="63">
        <v>403.55000000000007</v>
      </c>
      <c r="DK56" s="63">
        <v>402.55000000000007</v>
      </c>
      <c r="DL56" s="63">
        <v>401.55000000000007</v>
      </c>
      <c r="DM56" s="63">
        <v>400.55000000000007</v>
      </c>
      <c r="DN56" s="63">
        <v>399.55000000000007</v>
      </c>
      <c r="DO56" s="63">
        <v>398.55000000000007</v>
      </c>
      <c r="DP56" s="63">
        <v>397.55000000000007</v>
      </c>
      <c r="DQ56" s="63">
        <v>396.56000000000006</v>
      </c>
      <c r="DR56" s="63">
        <v>395.56000000000006</v>
      </c>
      <c r="DS56" s="63">
        <v>394.56000000000006</v>
      </c>
      <c r="DT56" s="63">
        <v>393.57000000000005</v>
      </c>
      <c r="DU56" s="63">
        <v>392.58000000000004</v>
      </c>
      <c r="DV56" s="63">
        <v>391.59000000000009</v>
      </c>
      <c r="DW56" s="63">
        <v>390.60000000000008</v>
      </c>
      <c r="DX56" s="63">
        <v>389.61000000000007</v>
      </c>
      <c r="DY56" s="63">
        <v>388.62000000000006</v>
      </c>
      <c r="DZ56" s="63">
        <v>387.63000000000005</v>
      </c>
      <c r="EA56" s="63">
        <v>386.64000000000004</v>
      </c>
      <c r="EB56" s="63">
        <v>385.66000000000008</v>
      </c>
      <c r="EC56" s="63">
        <v>384.67000000000007</v>
      </c>
      <c r="ED56" s="63">
        <v>383.68000000000006</v>
      </c>
      <c r="EE56" s="63">
        <v>382.70000000000005</v>
      </c>
      <c r="EF56" s="63">
        <v>381.72000000000008</v>
      </c>
      <c r="EG56" s="63">
        <v>380.74000000000007</v>
      </c>
      <c r="EH56" s="63">
        <v>379.76000000000005</v>
      </c>
      <c r="EI56" s="63">
        <v>378.79000000000008</v>
      </c>
      <c r="EJ56" s="63">
        <v>377.81000000000006</v>
      </c>
      <c r="EK56" s="63">
        <v>376.84000000000009</v>
      </c>
      <c r="EL56" s="63">
        <v>375.86000000000007</v>
      </c>
      <c r="EM56" s="63">
        <v>374.89000000000004</v>
      </c>
      <c r="EN56" s="63">
        <v>373.91000000000008</v>
      </c>
      <c r="EO56" s="63">
        <v>372.94000000000005</v>
      </c>
      <c r="EP56" s="63">
        <v>371.97000000000008</v>
      </c>
      <c r="EQ56" s="63">
        <v>370.99000000000007</v>
      </c>
      <c r="ER56" s="63">
        <v>370.03000000000009</v>
      </c>
      <c r="ES56" s="63">
        <v>369.06000000000006</v>
      </c>
      <c r="ET56" s="63">
        <v>368.09000000000009</v>
      </c>
      <c r="EU56" s="63">
        <v>367.13000000000005</v>
      </c>
      <c r="EV56" s="63">
        <v>366.16000000000008</v>
      </c>
      <c r="EW56" s="63">
        <v>365.20000000000005</v>
      </c>
      <c r="EX56" s="63">
        <v>364.24000000000007</v>
      </c>
      <c r="EY56" s="63">
        <v>363.27000000000004</v>
      </c>
      <c r="EZ56" s="63">
        <v>362.31000000000006</v>
      </c>
      <c r="FA56" s="63">
        <v>361.35000000000008</v>
      </c>
      <c r="FB56" s="63">
        <v>360.38000000000005</v>
      </c>
      <c r="FC56" s="63">
        <v>359.42000000000007</v>
      </c>
      <c r="FD56" s="63">
        <v>358.46000000000004</v>
      </c>
      <c r="FE56" s="63">
        <v>357.50000000000006</v>
      </c>
      <c r="FF56" s="63">
        <v>356.54000000000008</v>
      </c>
      <c r="FG56" s="63">
        <v>355.59000000000009</v>
      </c>
      <c r="FH56" s="63">
        <v>354.63000000000005</v>
      </c>
      <c r="FI56" s="63">
        <v>353.67000000000007</v>
      </c>
      <c r="FJ56" s="63">
        <v>352.71000000000004</v>
      </c>
      <c r="FK56" s="63">
        <v>351.76000000000005</v>
      </c>
      <c r="FL56" s="63">
        <v>350.80000000000007</v>
      </c>
      <c r="FM56" s="63">
        <v>349.85000000000008</v>
      </c>
      <c r="FN56" s="63">
        <v>348.89000000000004</v>
      </c>
      <c r="FO56" s="63">
        <v>347.94000000000005</v>
      </c>
      <c r="FP56" s="63">
        <v>346.99000000000007</v>
      </c>
      <c r="FQ56" s="63">
        <v>346.04000000000008</v>
      </c>
      <c r="FR56" s="63">
        <v>345.09000000000009</v>
      </c>
      <c r="FS56" s="63">
        <v>344.14000000000004</v>
      </c>
      <c r="FT56" s="63">
        <v>343.19000000000005</v>
      </c>
      <c r="FU56" s="63">
        <v>342.24000000000007</v>
      </c>
      <c r="FV56" s="63">
        <v>341.29000000000008</v>
      </c>
      <c r="FW56" s="63">
        <v>340.34000000000009</v>
      </c>
      <c r="FX56" s="63">
        <v>339.39000000000004</v>
      </c>
      <c r="FY56" s="63">
        <v>338.45000000000005</v>
      </c>
      <c r="FZ56" s="63">
        <v>337.50000000000006</v>
      </c>
      <c r="GA56" s="63">
        <v>336.56000000000006</v>
      </c>
      <c r="GB56" s="63">
        <v>335.61000000000007</v>
      </c>
      <c r="GC56" s="63">
        <v>334.67000000000007</v>
      </c>
      <c r="GD56" s="63">
        <v>333.73000000000008</v>
      </c>
      <c r="GE56" s="63">
        <v>332.79000000000008</v>
      </c>
      <c r="GF56" s="63">
        <v>331.85000000000008</v>
      </c>
      <c r="GG56" s="63">
        <v>330.91000000000008</v>
      </c>
      <c r="GH56" s="63">
        <v>329.97000000000008</v>
      </c>
      <c r="GI56" s="63">
        <v>329.03000000000009</v>
      </c>
      <c r="GJ56" s="63">
        <v>328.09000000000009</v>
      </c>
      <c r="GK56" s="63">
        <v>327.16000000000008</v>
      </c>
      <c r="GL56" s="63">
        <v>326.22000000000008</v>
      </c>
      <c r="GM56" s="63">
        <v>325.29000000000008</v>
      </c>
      <c r="GN56" s="63">
        <v>324.36000000000007</v>
      </c>
      <c r="GO56" s="63">
        <v>323.41000000000008</v>
      </c>
      <c r="GP56" s="63">
        <v>322.49000000000007</v>
      </c>
      <c r="GQ56" s="63">
        <v>321.56000000000006</v>
      </c>
      <c r="GR56" s="63">
        <v>320.63000000000005</v>
      </c>
      <c r="GS56" s="63">
        <v>319.71000000000004</v>
      </c>
      <c r="GT56" s="63">
        <v>318.78000000000009</v>
      </c>
      <c r="GU56" s="63">
        <v>317.85000000000008</v>
      </c>
      <c r="GV56" s="63">
        <v>316.93000000000006</v>
      </c>
      <c r="GW56" s="63">
        <v>316.00000000000006</v>
      </c>
      <c r="GX56" s="63">
        <v>315.08000000000004</v>
      </c>
      <c r="GY56" s="63">
        <v>314.16000000000008</v>
      </c>
      <c r="GZ56" s="63">
        <v>313.24000000000007</v>
      </c>
      <c r="HA56" s="63">
        <v>312.32000000000005</v>
      </c>
      <c r="HB56" s="63">
        <v>311.40000000000003</v>
      </c>
      <c r="HC56" s="63">
        <v>310.47000000000008</v>
      </c>
      <c r="HD56" s="63">
        <v>309.56000000000006</v>
      </c>
      <c r="HE56" s="63">
        <v>308.65000000000003</v>
      </c>
      <c r="HF56" s="63">
        <v>307.72000000000008</v>
      </c>
      <c r="HG56" s="63">
        <v>306.82000000000005</v>
      </c>
      <c r="HH56" s="63">
        <v>305.91000000000008</v>
      </c>
      <c r="HI56" s="63">
        <v>305.00000000000006</v>
      </c>
      <c r="HJ56" s="63">
        <v>304.09000000000009</v>
      </c>
      <c r="HK56" s="63">
        <v>303.18000000000006</v>
      </c>
      <c r="HL56" s="63">
        <v>302.27000000000004</v>
      </c>
      <c r="HM56" s="63">
        <v>301.36000000000007</v>
      </c>
      <c r="HN56" s="63">
        <v>300.46000000000004</v>
      </c>
      <c r="HO56" s="63">
        <v>299.55000000000007</v>
      </c>
      <c r="HP56" s="63">
        <v>298.65000000000003</v>
      </c>
      <c r="HQ56" s="63">
        <v>297.75000000000006</v>
      </c>
      <c r="HR56" s="63">
        <v>296.85000000000008</v>
      </c>
      <c r="HS56" s="63">
        <v>295.94000000000005</v>
      </c>
      <c r="HT56" s="63">
        <v>295.05000000000007</v>
      </c>
      <c r="HU56" s="63">
        <v>294.15000000000003</v>
      </c>
      <c r="HV56" s="63">
        <v>293.26000000000005</v>
      </c>
      <c r="HW56" s="63">
        <v>292.36000000000007</v>
      </c>
      <c r="HX56" s="63">
        <v>291.47000000000008</v>
      </c>
      <c r="HY56" s="63">
        <v>290.57000000000005</v>
      </c>
      <c r="HZ56" s="63">
        <v>289.68000000000006</v>
      </c>
      <c r="IA56" s="63">
        <v>288.79000000000008</v>
      </c>
      <c r="IB56" s="63">
        <v>287.90000000000003</v>
      </c>
      <c r="IC56" s="63">
        <v>287.01000000000005</v>
      </c>
      <c r="ID56" s="63">
        <v>286.12000000000006</v>
      </c>
      <c r="IE56" s="63">
        <v>285.22000000000008</v>
      </c>
      <c r="IF56" s="63">
        <v>284.35000000000008</v>
      </c>
      <c r="IG56" s="63">
        <v>283.46000000000004</v>
      </c>
      <c r="IH56" s="63">
        <v>282.58000000000004</v>
      </c>
      <c r="II56" s="63">
        <v>281.69000000000005</v>
      </c>
      <c r="IJ56" s="63">
        <v>280.81000000000006</v>
      </c>
      <c r="IK56" s="63">
        <v>279.93000000000006</v>
      </c>
      <c r="IL56" s="63">
        <v>279.05000000000007</v>
      </c>
      <c r="IM56" s="63">
        <v>278.16000000000008</v>
      </c>
      <c r="IN56" s="63">
        <v>277.30000000000007</v>
      </c>
      <c r="IO56" s="63">
        <v>276.41000000000008</v>
      </c>
      <c r="IP56" s="63">
        <v>275.54000000000008</v>
      </c>
      <c r="IQ56" s="63">
        <v>274.66000000000008</v>
      </c>
      <c r="IR56" s="63">
        <v>273.80000000000007</v>
      </c>
      <c r="IS56" s="63">
        <v>272.93000000000006</v>
      </c>
      <c r="IT56" s="63">
        <v>272.05000000000007</v>
      </c>
      <c r="IU56" s="63">
        <v>271.19000000000005</v>
      </c>
      <c r="IV56" s="63">
        <v>270.32000000000005</v>
      </c>
      <c r="IW56" s="63">
        <v>269.44000000000005</v>
      </c>
      <c r="IX56" s="63">
        <v>268.59000000000009</v>
      </c>
      <c r="IY56" s="63">
        <v>267.72000000000008</v>
      </c>
      <c r="IZ56" s="63">
        <v>266.86000000000007</v>
      </c>
      <c r="JA56" s="63">
        <v>266.00000000000006</v>
      </c>
      <c r="JB56" s="63">
        <v>265.13000000000005</v>
      </c>
      <c r="JC56" s="63">
        <v>264.28000000000009</v>
      </c>
      <c r="JD56" s="63">
        <v>263.41000000000008</v>
      </c>
      <c r="JE56" s="63">
        <v>262.56000000000006</v>
      </c>
      <c r="JF56" s="63">
        <v>261.71000000000004</v>
      </c>
      <c r="JG56" s="63">
        <v>260.85000000000008</v>
      </c>
      <c r="JH56" s="63">
        <v>260.00000000000006</v>
      </c>
      <c r="JI56" s="63">
        <v>259.15000000000003</v>
      </c>
      <c r="JJ56" s="63">
        <v>258.29000000000008</v>
      </c>
      <c r="JK56" s="63">
        <v>257.44000000000005</v>
      </c>
      <c r="JL56" s="63">
        <v>256.59000000000003</v>
      </c>
      <c r="JM56" s="63">
        <v>255.73999999999998</v>
      </c>
      <c r="JN56" s="63">
        <v>254.89999999999998</v>
      </c>
      <c r="JO56" s="63">
        <v>254.04999999999998</v>
      </c>
      <c r="JP56" s="63">
        <v>253.2</v>
      </c>
      <c r="JQ56" s="63">
        <v>252.35999999999999</v>
      </c>
      <c r="JR56" s="63">
        <v>251.50999999999996</v>
      </c>
      <c r="JS56" s="63">
        <v>250.67</v>
      </c>
      <c r="JT56" s="63">
        <v>249.82999999999998</v>
      </c>
      <c r="JU56" s="63">
        <v>248.98999999999998</v>
      </c>
      <c r="JV56" s="63">
        <v>248.14999999999998</v>
      </c>
      <c r="JW56" s="63">
        <v>247.30999999999997</v>
      </c>
      <c r="JX56" s="63">
        <v>246.46999999999997</v>
      </c>
      <c r="JY56" s="63">
        <v>245.64</v>
      </c>
      <c r="JZ56" s="63">
        <v>244.79999999999998</v>
      </c>
      <c r="KA56" s="63">
        <v>243.96999999999997</v>
      </c>
      <c r="KB56" s="63">
        <v>243.12999999999997</v>
      </c>
      <c r="KC56" s="63">
        <v>242.29999999999998</v>
      </c>
      <c r="KD56" s="63">
        <v>241.46999999999997</v>
      </c>
      <c r="KE56" s="63">
        <v>240.62999999999997</v>
      </c>
      <c r="KF56" s="63">
        <v>239.80999999999997</v>
      </c>
      <c r="KG56" s="63">
        <v>238.98</v>
      </c>
      <c r="KH56" s="63">
        <v>238.14999999999998</v>
      </c>
      <c r="KI56" s="63">
        <v>237.31999999999996</v>
      </c>
      <c r="KJ56" s="63">
        <v>236.49999999999997</v>
      </c>
      <c r="KK56" s="63">
        <v>235.67</v>
      </c>
      <c r="KL56" s="63">
        <v>234.84999999999997</v>
      </c>
      <c r="KM56" s="63">
        <v>234.02999999999997</v>
      </c>
      <c r="KN56" s="63">
        <v>233.20999999999998</v>
      </c>
      <c r="KO56" s="63">
        <v>232.39</v>
      </c>
      <c r="KP56" s="63">
        <v>231.56999999999996</v>
      </c>
      <c r="KQ56" s="63">
        <v>230.74999999999997</v>
      </c>
      <c r="KR56" s="63">
        <v>229.63000000000042</v>
      </c>
      <c r="KS56" s="63">
        <v>228.88000000000042</v>
      </c>
      <c r="KT56" s="63">
        <v>228.13000000000042</v>
      </c>
      <c r="KU56" s="63">
        <v>227.38000000000042</v>
      </c>
      <c r="KV56" s="63">
        <v>226.63000000000042</v>
      </c>
      <c r="KW56" s="63">
        <v>225.88000000000042</v>
      </c>
      <c r="KX56" s="63">
        <v>225.13000000000042</v>
      </c>
      <c r="KY56" s="63">
        <v>224.38000000000042</v>
      </c>
      <c r="KZ56" s="63">
        <v>223.63000000000042</v>
      </c>
      <c r="LA56" s="63">
        <v>222.88000000000042</v>
      </c>
      <c r="LB56" s="63">
        <v>222.13000000000042</v>
      </c>
      <c r="LC56" s="63">
        <v>221.38000000000042</v>
      </c>
      <c r="LD56" s="63">
        <v>220.63000000000042</v>
      </c>
      <c r="LE56" s="63">
        <v>219.88000000000042</v>
      </c>
      <c r="LF56" s="63">
        <v>219.13000000000042</v>
      </c>
      <c r="LG56" s="63">
        <v>218.38000000000042</v>
      </c>
      <c r="LH56" s="63">
        <v>217.63000000000042</v>
      </c>
      <c r="LI56" s="63">
        <v>216.88000000000042</v>
      </c>
      <c r="LJ56" s="63">
        <v>216.13000000000042</v>
      </c>
      <c r="LK56" s="63">
        <v>215.38000000000042</v>
      </c>
      <c r="LL56" s="63">
        <v>214.63000000000042</v>
      </c>
      <c r="LM56" s="63">
        <v>213.88000000000042</v>
      </c>
      <c r="LN56" s="63">
        <v>213.13000000000042</v>
      </c>
      <c r="LO56" s="63">
        <v>212.38000000000042</v>
      </c>
      <c r="LP56" s="63">
        <v>211.63000000000042</v>
      </c>
      <c r="LQ56" s="63">
        <v>210.88000000000042</v>
      </c>
      <c r="LR56" s="63">
        <v>210.13000000000042</v>
      </c>
      <c r="LS56" s="63">
        <v>209.38000000000042</v>
      </c>
      <c r="LT56" s="63">
        <v>208.63000000000042</v>
      </c>
      <c r="LU56" s="63">
        <v>207.88000000000042</v>
      </c>
      <c r="LV56" s="63">
        <v>207.13000000000042</v>
      </c>
      <c r="LW56" s="63">
        <v>206.38000000000042</v>
      </c>
      <c r="LX56" s="63">
        <v>205.63000000000042</v>
      </c>
      <c r="LY56" s="63">
        <v>204.88000000000042</v>
      </c>
      <c r="LZ56" s="63">
        <v>204.13000000000042</v>
      </c>
      <c r="MA56" s="63">
        <v>203.38000000000042</v>
      </c>
      <c r="MB56" s="63">
        <v>202.63000000000042</v>
      </c>
      <c r="MC56" s="63">
        <v>201.88000000000042</v>
      </c>
      <c r="MD56" s="63">
        <v>201.13000000000042</v>
      </c>
      <c r="ME56" s="63">
        <v>200.38000000000042</v>
      </c>
      <c r="MF56" s="63">
        <v>199.63000000000042</v>
      </c>
      <c r="MG56" s="63">
        <v>198.88000000000042</v>
      </c>
      <c r="MH56" s="63">
        <v>198.13000000000042</v>
      </c>
      <c r="MI56" s="63">
        <v>197.38000000000042</v>
      </c>
      <c r="MJ56" s="63">
        <v>196.63000000000042</v>
      </c>
      <c r="MK56" s="63">
        <v>195.88000000000042</v>
      </c>
      <c r="ML56" s="63">
        <v>195.13000000000042</v>
      </c>
      <c r="MM56" s="63">
        <v>194.38000000000042</v>
      </c>
      <c r="MN56" s="63">
        <v>193.63000000000042</v>
      </c>
      <c r="MO56" s="63">
        <v>192.88000000000042</v>
      </c>
      <c r="MP56" s="63">
        <v>192.13000000000042</v>
      </c>
      <c r="MQ56" s="63">
        <v>191.38000000000042</v>
      </c>
      <c r="MR56" s="63">
        <v>190.63000000000042</v>
      </c>
      <c r="MS56" s="63">
        <v>189.88000000000042</v>
      </c>
      <c r="MT56" s="63">
        <v>189.13000000000042</v>
      </c>
      <c r="MU56" s="63">
        <v>188.38000000000042</v>
      </c>
      <c r="MV56" s="63">
        <v>187.63000000000042</v>
      </c>
      <c r="MW56" s="63">
        <v>186.88000000000042</v>
      </c>
      <c r="MX56" s="63">
        <v>186.13000000000042</v>
      </c>
      <c r="MY56" s="63">
        <v>185.38000000000042</v>
      </c>
    </row>
    <row r="57" spans="1:363" ht="15.75" x14ac:dyDescent="0.25">
      <c r="A57" s="60" t="s">
        <v>7</v>
      </c>
      <c r="B57" s="65">
        <v>2067</v>
      </c>
      <c r="C57" s="63">
        <v>517.29999999999995</v>
      </c>
      <c r="D57" s="63">
        <v>516.27</v>
      </c>
      <c r="E57" s="63">
        <v>515.24</v>
      </c>
      <c r="F57" s="63">
        <v>514.27999999999986</v>
      </c>
      <c r="G57" s="63">
        <v>513.24999999999989</v>
      </c>
      <c r="H57" s="63">
        <v>512.22</v>
      </c>
      <c r="I57" s="63">
        <v>511.2000000000001</v>
      </c>
      <c r="J57" s="63">
        <v>510.17000000000007</v>
      </c>
      <c r="K57" s="63">
        <v>509.1400000000001</v>
      </c>
      <c r="L57" s="63">
        <v>508.12000000000006</v>
      </c>
      <c r="M57" s="63">
        <v>507.09000000000009</v>
      </c>
      <c r="N57" s="63">
        <v>506.07000000000011</v>
      </c>
      <c r="O57" s="63">
        <v>505.04000000000008</v>
      </c>
      <c r="P57" s="63">
        <v>504.0100000000001</v>
      </c>
      <c r="Q57" s="63">
        <v>502.99000000000007</v>
      </c>
      <c r="R57" s="63">
        <v>501.96000000000009</v>
      </c>
      <c r="S57" s="63">
        <v>500.93000000000006</v>
      </c>
      <c r="T57" s="63">
        <v>499.91000000000008</v>
      </c>
      <c r="U57" s="63">
        <v>498.88000000000011</v>
      </c>
      <c r="V57" s="63">
        <v>497.85000000000008</v>
      </c>
      <c r="W57" s="63">
        <v>496.8300000000001</v>
      </c>
      <c r="X57" s="63">
        <v>495.80000000000007</v>
      </c>
      <c r="Y57" s="63">
        <v>494.7700000000001</v>
      </c>
      <c r="Z57" s="63">
        <v>493.75000000000006</v>
      </c>
      <c r="AA57" s="63">
        <v>492.72000000000008</v>
      </c>
      <c r="AB57" s="63">
        <v>491.69000000000005</v>
      </c>
      <c r="AC57" s="63">
        <v>490.67000000000007</v>
      </c>
      <c r="AD57" s="63">
        <v>489.6400000000001</v>
      </c>
      <c r="AE57" s="63">
        <v>488.61000000000007</v>
      </c>
      <c r="AF57" s="63">
        <v>487.59000000000009</v>
      </c>
      <c r="AG57" s="63">
        <v>486.56000000000006</v>
      </c>
      <c r="AH57" s="63">
        <v>485.54000000000008</v>
      </c>
      <c r="AI57" s="63">
        <v>484.5100000000001</v>
      </c>
      <c r="AJ57" s="63">
        <v>483.48000000000008</v>
      </c>
      <c r="AK57" s="63">
        <v>482.46000000000009</v>
      </c>
      <c r="AL57" s="63">
        <v>481.43000000000006</v>
      </c>
      <c r="AM57" s="63">
        <v>480.40000000000009</v>
      </c>
      <c r="AN57" s="63">
        <v>479.38000000000011</v>
      </c>
      <c r="AO57" s="63">
        <v>478.35000000000008</v>
      </c>
      <c r="AP57" s="63">
        <v>477.3300000000001</v>
      </c>
      <c r="AQ57" s="63">
        <v>476.30000000000007</v>
      </c>
      <c r="AR57" s="63">
        <v>475.28000000000009</v>
      </c>
      <c r="AS57" s="63">
        <v>474.25000000000006</v>
      </c>
      <c r="AT57" s="63">
        <v>473.22000000000008</v>
      </c>
      <c r="AU57" s="63">
        <v>472.2000000000001</v>
      </c>
      <c r="AV57" s="63">
        <v>471.17000000000007</v>
      </c>
      <c r="AW57" s="63">
        <v>470.15000000000009</v>
      </c>
      <c r="AX57" s="63">
        <v>469.12000000000006</v>
      </c>
      <c r="AY57" s="63">
        <v>468.10000000000008</v>
      </c>
      <c r="AZ57" s="63">
        <v>467.07000000000011</v>
      </c>
      <c r="BA57" s="63">
        <v>466.05000000000007</v>
      </c>
      <c r="BB57" s="63">
        <v>465.03000000000009</v>
      </c>
      <c r="BC57" s="63">
        <v>464.00000000000006</v>
      </c>
      <c r="BD57" s="63">
        <v>462.98000000000008</v>
      </c>
      <c r="BE57" s="63">
        <v>461.9500000000001</v>
      </c>
      <c r="BF57" s="63">
        <v>460.93000000000006</v>
      </c>
      <c r="BG57" s="63">
        <v>459.90000000000009</v>
      </c>
      <c r="BH57" s="63">
        <v>458.88000000000011</v>
      </c>
      <c r="BI57" s="63">
        <v>457.86000000000007</v>
      </c>
      <c r="BJ57" s="63">
        <v>456.8300000000001</v>
      </c>
      <c r="BK57" s="63">
        <v>455.81000000000006</v>
      </c>
      <c r="BL57" s="63">
        <v>454.79000000000008</v>
      </c>
      <c r="BM57" s="63">
        <v>453.7600000000001</v>
      </c>
      <c r="BN57" s="63">
        <v>452.74000000000007</v>
      </c>
      <c r="BO57" s="63">
        <v>451.72000000000008</v>
      </c>
      <c r="BP57" s="63">
        <v>450.7000000000001</v>
      </c>
      <c r="BQ57" s="63">
        <v>449.68000000000006</v>
      </c>
      <c r="BR57" s="63">
        <v>448.65000000000009</v>
      </c>
      <c r="BS57" s="63">
        <v>447.63000000000011</v>
      </c>
      <c r="BT57" s="63">
        <v>446.61000000000007</v>
      </c>
      <c r="BU57" s="63">
        <v>445.59000000000009</v>
      </c>
      <c r="BV57" s="63">
        <v>444.57000000000011</v>
      </c>
      <c r="BW57" s="63">
        <v>443.55000000000007</v>
      </c>
      <c r="BX57" s="63">
        <v>442.53000000000009</v>
      </c>
      <c r="BY57" s="63">
        <v>441.5100000000001</v>
      </c>
      <c r="BZ57" s="63">
        <v>440.49000000000007</v>
      </c>
      <c r="CA57" s="63">
        <v>439.47000000000008</v>
      </c>
      <c r="CB57" s="63">
        <v>438.4500000000001</v>
      </c>
      <c r="CC57" s="63">
        <v>437.44000000000005</v>
      </c>
      <c r="CD57" s="63">
        <v>436.42000000000007</v>
      </c>
      <c r="CE57" s="63">
        <v>435.40000000000009</v>
      </c>
      <c r="CF57" s="63">
        <v>434.38000000000011</v>
      </c>
      <c r="CG57" s="63">
        <v>433.36000000000007</v>
      </c>
      <c r="CH57" s="63">
        <v>432.34000000000009</v>
      </c>
      <c r="CI57" s="63">
        <v>431.3300000000001</v>
      </c>
      <c r="CJ57" s="63">
        <v>430.31000000000006</v>
      </c>
      <c r="CK57" s="63">
        <v>429.30000000000007</v>
      </c>
      <c r="CL57" s="63">
        <v>428.29000000000008</v>
      </c>
      <c r="CM57" s="63">
        <v>427.2700000000001</v>
      </c>
      <c r="CN57" s="63">
        <v>426.2600000000001</v>
      </c>
      <c r="CO57" s="63">
        <v>425.25000000000006</v>
      </c>
      <c r="CP57" s="63">
        <v>424.23000000000008</v>
      </c>
      <c r="CQ57" s="63">
        <v>423.22000000000008</v>
      </c>
      <c r="CR57" s="63">
        <v>422.21000000000009</v>
      </c>
      <c r="CS57" s="63">
        <v>421.19000000000005</v>
      </c>
      <c r="CT57" s="63">
        <v>420.18000000000006</v>
      </c>
      <c r="CU57" s="63">
        <v>419.17000000000007</v>
      </c>
      <c r="CV57" s="63">
        <v>418.16000000000008</v>
      </c>
      <c r="CW57" s="63">
        <v>417.15000000000009</v>
      </c>
      <c r="CX57" s="63">
        <v>416.15000000000009</v>
      </c>
      <c r="CY57" s="63">
        <v>415.1400000000001</v>
      </c>
      <c r="CZ57" s="63">
        <v>414.13000000000011</v>
      </c>
      <c r="DA57" s="63">
        <v>413.13000000000011</v>
      </c>
      <c r="DB57" s="63">
        <v>412.12000000000006</v>
      </c>
      <c r="DC57" s="63">
        <v>411.11000000000007</v>
      </c>
      <c r="DD57" s="63">
        <v>410.11000000000007</v>
      </c>
      <c r="DE57" s="63">
        <v>409.10000000000008</v>
      </c>
      <c r="DF57" s="63">
        <v>408.09000000000009</v>
      </c>
      <c r="DG57" s="63">
        <v>407.09000000000009</v>
      </c>
      <c r="DH57" s="63">
        <v>406.09000000000009</v>
      </c>
      <c r="DI57" s="63">
        <v>405.09000000000009</v>
      </c>
      <c r="DJ57" s="63">
        <v>404.09000000000009</v>
      </c>
      <c r="DK57" s="63">
        <v>403.09000000000009</v>
      </c>
      <c r="DL57" s="63">
        <v>402.09000000000009</v>
      </c>
      <c r="DM57" s="63">
        <v>401.09000000000009</v>
      </c>
      <c r="DN57" s="63">
        <v>400.09000000000009</v>
      </c>
      <c r="DO57" s="63">
        <v>399.09000000000009</v>
      </c>
      <c r="DP57" s="63">
        <v>398.09000000000009</v>
      </c>
      <c r="DQ57" s="63">
        <v>397.10000000000008</v>
      </c>
      <c r="DR57" s="63">
        <v>396.10000000000008</v>
      </c>
      <c r="DS57" s="63">
        <v>395.10000000000008</v>
      </c>
      <c r="DT57" s="63">
        <v>394.11000000000007</v>
      </c>
      <c r="DU57" s="63">
        <v>393.12000000000006</v>
      </c>
      <c r="DV57" s="63">
        <v>392.13000000000011</v>
      </c>
      <c r="DW57" s="63">
        <v>391.1400000000001</v>
      </c>
      <c r="DX57" s="63">
        <v>390.15000000000009</v>
      </c>
      <c r="DY57" s="63">
        <v>389.16000000000008</v>
      </c>
      <c r="DZ57" s="63">
        <v>388.17000000000007</v>
      </c>
      <c r="EA57" s="63">
        <v>387.18000000000006</v>
      </c>
      <c r="EB57" s="63">
        <v>386.2000000000001</v>
      </c>
      <c r="EC57" s="63">
        <v>385.21000000000009</v>
      </c>
      <c r="ED57" s="63">
        <v>384.22000000000008</v>
      </c>
      <c r="EE57" s="63">
        <v>383.24000000000007</v>
      </c>
      <c r="EF57" s="63">
        <v>382.2600000000001</v>
      </c>
      <c r="EG57" s="63">
        <v>381.28000000000009</v>
      </c>
      <c r="EH57" s="63">
        <v>380.30000000000007</v>
      </c>
      <c r="EI57" s="63">
        <v>379.3300000000001</v>
      </c>
      <c r="EJ57" s="63">
        <v>378.35000000000008</v>
      </c>
      <c r="EK57" s="63">
        <v>377.38000000000011</v>
      </c>
      <c r="EL57" s="63">
        <v>376.40000000000009</v>
      </c>
      <c r="EM57" s="63">
        <v>375.43000000000006</v>
      </c>
      <c r="EN57" s="63">
        <v>374.4500000000001</v>
      </c>
      <c r="EO57" s="63">
        <v>373.48000000000008</v>
      </c>
      <c r="EP57" s="63">
        <v>372.5100000000001</v>
      </c>
      <c r="EQ57" s="63">
        <v>371.53000000000009</v>
      </c>
      <c r="ER57" s="63">
        <v>370.57000000000011</v>
      </c>
      <c r="ES57" s="63">
        <v>369.60000000000008</v>
      </c>
      <c r="ET57" s="63">
        <v>368.63000000000011</v>
      </c>
      <c r="EU57" s="63">
        <v>367.67000000000007</v>
      </c>
      <c r="EV57" s="63">
        <v>366.7000000000001</v>
      </c>
      <c r="EW57" s="63">
        <v>365.74000000000007</v>
      </c>
      <c r="EX57" s="63">
        <v>364.78000000000009</v>
      </c>
      <c r="EY57" s="63">
        <v>363.81000000000006</v>
      </c>
      <c r="EZ57" s="63">
        <v>362.85000000000008</v>
      </c>
      <c r="FA57" s="63">
        <v>361.8900000000001</v>
      </c>
      <c r="FB57" s="63">
        <v>360.92000000000007</v>
      </c>
      <c r="FC57" s="63">
        <v>359.96000000000009</v>
      </c>
      <c r="FD57" s="63">
        <v>359.00000000000006</v>
      </c>
      <c r="FE57" s="63">
        <v>358.04000000000008</v>
      </c>
      <c r="FF57" s="63">
        <v>357.0800000000001</v>
      </c>
      <c r="FG57" s="63">
        <v>356.13000000000011</v>
      </c>
      <c r="FH57" s="63">
        <v>355.17000000000007</v>
      </c>
      <c r="FI57" s="63">
        <v>354.21000000000009</v>
      </c>
      <c r="FJ57" s="63">
        <v>353.25000000000006</v>
      </c>
      <c r="FK57" s="63">
        <v>352.30000000000007</v>
      </c>
      <c r="FL57" s="63">
        <v>351.34000000000009</v>
      </c>
      <c r="FM57" s="63">
        <v>350.3900000000001</v>
      </c>
      <c r="FN57" s="63">
        <v>349.43000000000006</v>
      </c>
      <c r="FO57" s="63">
        <v>348.48000000000008</v>
      </c>
      <c r="FP57" s="63">
        <v>347.53000000000009</v>
      </c>
      <c r="FQ57" s="63">
        <v>346.5800000000001</v>
      </c>
      <c r="FR57" s="63">
        <v>345.63000000000011</v>
      </c>
      <c r="FS57" s="63">
        <v>344.68000000000006</v>
      </c>
      <c r="FT57" s="63">
        <v>343.73000000000008</v>
      </c>
      <c r="FU57" s="63">
        <v>342.78000000000009</v>
      </c>
      <c r="FV57" s="63">
        <v>341.8300000000001</v>
      </c>
      <c r="FW57" s="63">
        <v>340.88000000000011</v>
      </c>
      <c r="FX57" s="63">
        <v>339.93000000000006</v>
      </c>
      <c r="FY57" s="63">
        <v>338.99000000000007</v>
      </c>
      <c r="FZ57" s="63">
        <v>338.04000000000008</v>
      </c>
      <c r="GA57" s="63">
        <v>337.10000000000008</v>
      </c>
      <c r="GB57" s="63">
        <v>336.15000000000009</v>
      </c>
      <c r="GC57" s="63">
        <v>335.21000000000009</v>
      </c>
      <c r="GD57" s="63">
        <v>334.2700000000001</v>
      </c>
      <c r="GE57" s="63">
        <v>333.3300000000001</v>
      </c>
      <c r="GF57" s="63">
        <v>332.3900000000001</v>
      </c>
      <c r="GG57" s="63">
        <v>331.4500000000001</v>
      </c>
      <c r="GH57" s="63">
        <v>330.5100000000001</v>
      </c>
      <c r="GI57" s="63">
        <v>329.57000000000011</v>
      </c>
      <c r="GJ57" s="63">
        <v>328.63000000000011</v>
      </c>
      <c r="GK57" s="63">
        <v>327.7000000000001</v>
      </c>
      <c r="GL57" s="63">
        <v>326.7600000000001</v>
      </c>
      <c r="GM57" s="63">
        <v>325.8300000000001</v>
      </c>
      <c r="GN57" s="63">
        <v>324.90000000000009</v>
      </c>
      <c r="GO57" s="63">
        <v>323.9500000000001</v>
      </c>
      <c r="GP57" s="63">
        <v>323.03000000000009</v>
      </c>
      <c r="GQ57" s="63">
        <v>322.10000000000008</v>
      </c>
      <c r="GR57" s="63">
        <v>321.17000000000007</v>
      </c>
      <c r="GS57" s="63">
        <v>320.25000000000006</v>
      </c>
      <c r="GT57" s="63">
        <v>319.32000000000011</v>
      </c>
      <c r="GU57" s="63">
        <v>318.3900000000001</v>
      </c>
      <c r="GV57" s="63">
        <v>317.47000000000008</v>
      </c>
      <c r="GW57" s="63">
        <v>316.54000000000008</v>
      </c>
      <c r="GX57" s="63">
        <v>315.62000000000006</v>
      </c>
      <c r="GY57" s="63">
        <v>314.7000000000001</v>
      </c>
      <c r="GZ57" s="63">
        <v>313.78000000000009</v>
      </c>
      <c r="HA57" s="63">
        <v>312.86000000000007</v>
      </c>
      <c r="HB57" s="63">
        <v>311.94000000000005</v>
      </c>
      <c r="HC57" s="63">
        <v>311.0100000000001</v>
      </c>
      <c r="HD57" s="63">
        <v>310.10000000000008</v>
      </c>
      <c r="HE57" s="63">
        <v>309.19000000000005</v>
      </c>
      <c r="HF57" s="63">
        <v>308.2600000000001</v>
      </c>
      <c r="HG57" s="63">
        <v>307.36000000000007</v>
      </c>
      <c r="HH57" s="63">
        <v>306.4500000000001</v>
      </c>
      <c r="HI57" s="63">
        <v>305.54000000000008</v>
      </c>
      <c r="HJ57" s="63">
        <v>304.63000000000011</v>
      </c>
      <c r="HK57" s="63">
        <v>303.72000000000008</v>
      </c>
      <c r="HL57" s="63">
        <v>302.81000000000006</v>
      </c>
      <c r="HM57" s="63">
        <v>301.90000000000009</v>
      </c>
      <c r="HN57" s="63">
        <v>301.00000000000006</v>
      </c>
      <c r="HO57" s="63">
        <v>300.09000000000009</v>
      </c>
      <c r="HP57" s="63">
        <v>299.19000000000005</v>
      </c>
      <c r="HQ57" s="63">
        <v>298.29000000000008</v>
      </c>
      <c r="HR57" s="63">
        <v>297.3900000000001</v>
      </c>
      <c r="HS57" s="63">
        <v>296.48000000000008</v>
      </c>
      <c r="HT57" s="63">
        <v>295.59000000000009</v>
      </c>
      <c r="HU57" s="63">
        <v>294.69000000000005</v>
      </c>
      <c r="HV57" s="63">
        <v>293.80000000000007</v>
      </c>
      <c r="HW57" s="63">
        <v>292.90000000000009</v>
      </c>
      <c r="HX57" s="63">
        <v>292.0100000000001</v>
      </c>
      <c r="HY57" s="63">
        <v>291.11000000000007</v>
      </c>
      <c r="HZ57" s="63">
        <v>290.22000000000008</v>
      </c>
      <c r="IA57" s="63">
        <v>289.3300000000001</v>
      </c>
      <c r="IB57" s="63">
        <v>288.44000000000005</v>
      </c>
      <c r="IC57" s="63">
        <v>287.55000000000007</v>
      </c>
      <c r="ID57" s="63">
        <v>286.66000000000008</v>
      </c>
      <c r="IE57" s="63">
        <v>285.7600000000001</v>
      </c>
      <c r="IF57" s="63">
        <v>284.8900000000001</v>
      </c>
      <c r="IG57" s="63">
        <v>284.00000000000006</v>
      </c>
      <c r="IH57" s="63">
        <v>283.12000000000006</v>
      </c>
      <c r="II57" s="63">
        <v>282.23000000000008</v>
      </c>
      <c r="IJ57" s="63">
        <v>281.35000000000008</v>
      </c>
      <c r="IK57" s="63">
        <v>280.47000000000008</v>
      </c>
      <c r="IL57" s="63">
        <v>279.59000000000009</v>
      </c>
      <c r="IM57" s="63">
        <v>278.7000000000001</v>
      </c>
      <c r="IN57" s="63">
        <v>277.84000000000009</v>
      </c>
      <c r="IO57" s="63">
        <v>276.9500000000001</v>
      </c>
      <c r="IP57" s="63">
        <v>276.0800000000001</v>
      </c>
      <c r="IQ57" s="63">
        <v>275.2000000000001</v>
      </c>
      <c r="IR57" s="63">
        <v>274.34000000000009</v>
      </c>
      <c r="IS57" s="63">
        <v>273.47000000000008</v>
      </c>
      <c r="IT57" s="63">
        <v>272.59000000000009</v>
      </c>
      <c r="IU57" s="63">
        <v>271.73000000000008</v>
      </c>
      <c r="IV57" s="63">
        <v>270.86000000000007</v>
      </c>
      <c r="IW57" s="63">
        <v>269.98000000000008</v>
      </c>
      <c r="IX57" s="63">
        <v>269.13000000000011</v>
      </c>
      <c r="IY57" s="63">
        <v>268.2600000000001</v>
      </c>
      <c r="IZ57" s="63">
        <v>267.40000000000009</v>
      </c>
      <c r="JA57" s="63">
        <v>266.54000000000008</v>
      </c>
      <c r="JB57" s="63">
        <v>265.67000000000007</v>
      </c>
      <c r="JC57" s="63">
        <v>264.82000000000011</v>
      </c>
      <c r="JD57" s="63">
        <v>263.9500000000001</v>
      </c>
      <c r="JE57" s="63">
        <v>263.10000000000008</v>
      </c>
      <c r="JF57" s="63">
        <v>262.25000000000006</v>
      </c>
      <c r="JG57" s="63">
        <v>261.3900000000001</v>
      </c>
      <c r="JH57" s="63">
        <v>260.54000000000008</v>
      </c>
      <c r="JI57" s="63">
        <v>259.69000000000005</v>
      </c>
      <c r="JJ57" s="63">
        <v>258.8300000000001</v>
      </c>
      <c r="JK57" s="63">
        <v>257.98000000000008</v>
      </c>
      <c r="JL57" s="63">
        <v>257.13000000000005</v>
      </c>
      <c r="JM57" s="63">
        <v>256.27999999999997</v>
      </c>
      <c r="JN57" s="63">
        <v>255.43999999999997</v>
      </c>
      <c r="JO57" s="63">
        <v>254.58999999999997</v>
      </c>
      <c r="JP57" s="63">
        <v>253.73999999999998</v>
      </c>
      <c r="JQ57" s="63">
        <v>252.89999999999998</v>
      </c>
      <c r="JR57" s="63">
        <v>252.04999999999995</v>
      </c>
      <c r="JS57" s="63">
        <v>251.20999999999998</v>
      </c>
      <c r="JT57" s="63">
        <v>250.36999999999998</v>
      </c>
      <c r="JU57" s="63">
        <v>249.52999999999997</v>
      </c>
      <c r="JV57" s="63">
        <v>248.68999999999997</v>
      </c>
      <c r="JW57" s="63">
        <v>247.84999999999997</v>
      </c>
      <c r="JX57" s="63">
        <v>247.00999999999996</v>
      </c>
      <c r="JY57" s="63">
        <v>246.17999999999998</v>
      </c>
      <c r="JZ57" s="63">
        <v>245.33999999999997</v>
      </c>
      <c r="KA57" s="63">
        <v>244.50999999999996</v>
      </c>
      <c r="KB57" s="63">
        <v>243.66999999999996</v>
      </c>
      <c r="KC57" s="63">
        <v>242.83999999999997</v>
      </c>
      <c r="KD57" s="63">
        <v>242.00999999999996</v>
      </c>
      <c r="KE57" s="63">
        <v>241.16999999999996</v>
      </c>
      <c r="KF57" s="63">
        <v>240.34999999999997</v>
      </c>
      <c r="KG57" s="63">
        <v>239.51999999999998</v>
      </c>
      <c r="KH57" s="63">
        <v>238.68999999999997</v>
      </c>
      <c r="KI57" s="63">
        <v>237.85999999999996</v>
      </c>
      <c r="KJ57" s="63">
        <v>237.03999999999996</v>
      </c>
      <c r="KK57" s="63">
        <v>236.20999999999998</v>
      </c>
      <c r="KL57" s="63">
        <v>235.38999999999996</v>
      </c>
      <c r="KM57" s="63">
        <v>234.56999999999996</v>
      </c>
      <c r="KN57" s="63">
        <v>233.74999999999997</v>
      </c>
      <c r="KO57" s="63">
        <v>232.92999999999998</v>
      </c>
      <c r="KP57" s="63">
        <v>232.10999999999996</v>
      </c>
      <c r="KQ57" s="63">
        <v>231.28999999999996</v>
      </c>
      <c r="KR57" s="63">
        <v>230.09000000000043</v>
      </c>
      <c r="KS57" s="63">
        <v>229.34000000000043</v>
      </c>
      <c r="KT57" s="63">
        <v>228.59000000000043</v>
      </c>
      <c r="KU57" s="63">
        <v>227.84000000000043</v>
      </c>
      <c r="KV57" s="63">
        <v>227.09000000000043</v>
      </c>
      <c r="KW57" s="63">
        <v>226.34000000000043</v>
      </c>
      <c r="KX57" s="63">
        <v>225.59000000000043</v>
      </c>
      <c r="KY57" s="63">
        <v>224.84000000000043</v>
      </c>
      <c r="KZ57" s="63">
        <v>224.09000000000043</v>
      </c>
      <c r="LA57" s="63">
        <v>223.34000000000043</v>
      </c>
      <c r="LB57" s="63">
        <v>222.59000000000043</v>
      </c>
      <c r="LC57" s="63">
        <v>221.84000000000043</v>
      </c>
      <c r="LD57" s="63">
        <v>221.09000000000043</v>
      </c>
      <c r="LE57" s="63">
        <v>220.34000000000043</v>
      </c>
      <c r="LF57" s="63">
        <v>219.59000000000043</v>
      </c>
      <c r="LG57" s="63">
        <v>218.84000000000043</v>
      </c>
      <c r="LH57" s="63">
        <v>218.09000000000043</v>
      </c>
      <c r="LI57" s="63">
        <v>217.34000000000043</v>
      </c>
      <c r="LJ57" s="63">
        <v>216.59000000000043</v>
      </c>
      <c r="LK57" s="63">
        <v>215.84000000000043</v>
      </c>
      <c r="LL57" s="63">
        <v>215.09000000000043</v>
      </c>
      <c r="LM57" s="63">
        <v>214.34000000000043</v>
      </c>
      <c r="LN57" s="63">
        <v>213.59000000000043</v>
      </c>
      <c r="LO57" s="63">
        <v>212.84000000000043</v>
      </c>
      <c r="LP57" s="63">
        <v>212.09000000000043</v>
      </c>
      <c r="LQ57" s="63">
        <v>211.34000000000043</v>
      </c>
      <c r="LR57" s="63">
        <v>210.59000000000043</v>
      </c>
      <c r="LS57" s="63">
        <v>209.84000000000043</v>
      </c>
      <c r="LT57" s="63">
        <v>209.09000000000043</v>
      </c>
      <c r="LU57" s="63">
        <v>208.34000000000043</v>
      </c>
      <c r="LV57" s="63">
        <v>207.59000000000043</v>
      </c>
      <c r="LW57" s="63">
        <v>206.84000000000043</v>
      </c>
      <c r="LX57" s="63">
        <v>206.09000000000043</v>
      </c>
      <c r="LY57" s="63">
        <v>205.34000000000043</v>
      </c>
      <c r="LZ57" s="63">
        <v>204.59000000000043</v>
      </c>
      <c r="MA57" s="63">
        <v>203.84000000000043</v>
      </c>
      <c r="MB57" s="63">
        <v>203.09000000000043</v>
      </c>
      <c r="MC57" s="63">
        <v>202.34000000000043</v>
      </c>
      <c r="MD57" s="63">
        <v>201.59000000000043</v>
      </c>
      <c r="ME57" s="63">
        <v>200.84000000000043</v>
      </c>
      <c r="MF57" s="63">
        <v>200.09000000000043</v>
      </c>
      <c r="MG57" s="63">
        <v>199.34000000000043</v>
      </c>
      <c r="MH57" s="63">
        <v>198.59000000000043</v>
      </c>
      <c r="MI57" s="63">
        <v>197.84000000000043</v>
      </c>
      <c r="MJ57" s="63">
        <v>197.09000000000043</v>
      </c>
      <c r="MK57" s="63">
        <v>196.34000000000043</v>
      </c>
      <c r="ML57" s="63">
        <v>195.59000000000043</v>
      </c>
      <c r="MM57" s="63">
        <v>194.84000000000043</v>
      </c>
      <c r="MN57" s="63">
        <v>194.09000000000043</v>
      </c>
      <c r="MO57" s="63">
        <v>193.34000000000043</v>
      </c>
      <c r="MP57" s="63">
        <v>192.59000000000043</v>
      </c>
      <c r="MQ57" s="63">
        <v>191.84000000000043</v>
      </c>
      <c r="MR57" s="63">
        <v>191.09000000000043</v>
      </c>
      <c r="MS57" s="63">
        <v>190.34000000000043</v>
      </c>
      <c r="MT57" s="63">
        <v>189.59000000000043</v>
      </c>
      <c r="MU57" s="63">
        <v>188.84000000000043</v>
      </c>
      <c r="MV57" s="63">
        <v>188.09000000000043</v>
      </c>
      <c r="MW57" s="63">
        <v>187.34000000000043</v>
      </c>
      <c r="MX57" s="63">
        <v>186.59000000000043</v>
      </c>
      <c r="MY57" s="63">
        <v>185.84000000000043</v>
      </c>
    </row>
    <row r="58" spans="1:363" ht="15.75" x14ac:dyDescent="0.25">
      <c r="A58" s="60" t="s">
        <v>7</v>
      </c>
      <c r="B58" s="65">
        <v>2068</v>
      </c>
      <c r="C58" s="63">
        <v>517.82000000000005</v>
      </c>
      <c r="D58" s="63">
        <v>516.79</v>
      </c>
      <c r="E58" s="63">
        <v>515.76</v>
      </c>
      <c r="F58" s="63">
        <v>514.81999999999982</v>
      </c>
      <c r="G58" s="63">
        <v>513.78999999999985</v>
      </c>
      <c r="H58" s="63">
        <v>512.76</v>
      </c>
      <c r="I58" s="63">
        <v>511.74000000000012</v>
      </c>
      <c r="J58" s="63">
        <v>510.71000000000009</v>
      </c>
      <c r="K58" s="63">
        <v>509.68000000000012</v>
      </c>
      <c r="L58" s="63">
        <v>508.66000000000008</v>
      </c>
      <c r="M58" s="63">
        <v>507.63000000000011</v>
      </c>
      <c r="N58" s="63">
        <v>506.61000000000013</v>
      </c>
      <c r="O58" s="63">
        <v>505.5800000000001</v>
      </c>
      <c r="P58" s="63">
        <v>504.55000000000013</v>
      </c>
      <c r="Q58" s="63">
        <v>503.53000000000009</v>
      </c>
      <c r="R58" s="63">
        <v>502.50000000000011</v>
      </c>
      <c r="S58" s="63">
        <v>501.47000000000008</v>
      </c>
      <c r="T58" s="63">
        <v>500.4500000000001</v>
      </c>
      <c r="U58" s="63">
        <v>499.42000000000013</v>
      </c>
      <c r="V58" s="63">
        <v>498.3900000000001</v>
      </c>
      <c r="W58" s="63">
        <v>497.37000000000012</v>
      </c>
      <c r="X58" s="63">
        <v>496.34000000000009</v>
      </c>
      <c r="Y58" s="63">
        <v>495.31000000000012</v>
      </c>
      <c r="Z58" s="63">
        <v>494.29000000000008</v>
      </c>
      <c r="AA58" s="63">
        <v>493.2600000000001</v>
      </c>
      <c r="AB58" s="63">
        <v>492.23000000000008</v>
      </c>
      <c r="AC58" s="63">
        <v>491.21000000000009</v>
      </c>
      <c r="AD58" s="63">
        <v>490.18000000000012</v>
      </c>
      <c r="AE58" s="63">
        <v>489.15000000000009</v>
      </c>
      <c r="AF58" s="63">
        <v>488.13000000000011</v>
      </c>
      <c r="AG58" s="63">
        <v>487.10000000000008</v>
      </c>
      <c r="AH58" s="63">
        <v>486.0800000000001</v>
      </c>
      <c r="AI58" s="63">
        <v>485.05000000000013</v>
      </c>
      <c r="AJ58" s="63">
        <v>484.0200000000001</v>
      </c>
      <c r="AK58" s="63">
        <v>483.00000000000011</v>
      </c>
      <c r="AL58" s="63">
        <v>481.97000000000008</v>
      </c>
      <c r="AM58" s="63">
        <v>480.94000000000011</v>
      </c>
      <c r="AN58" s="63">
        <v>479.92000000000013</v>
      </c>
      <c r="AO58" s="63">
        <v>478.8900000000001</v>
      </c>
      <c r="AP58" s="63">
        <v>477.87000000000012</v>
      </c>
      <c r="AQ58" s="63">
        <v>476.84000000000009</v>
      </c>
      <c r="AR58" s="63">
        <v>475.82000000000011</v>
      </c>
      <c r="AS58" s="63">
        <v>474.79000000000008</v>
      </c>
      <c r="AT58" s="63">
        <v>473.7600000000001</v>
      </c>
      <c r="AU58" s="63">
        <v>472.74000000000012</v>
      </c>
      <c r="AV58" s="63">
        <v>471.71000000000009</v>
      </c>
      <c r="AW58" s="63">
        <v>470.69000000000011</v>
      </c>
      <c r="AX58" s="63">
        <v>469.66000000000008</v>
      </c>
      <c r="AY58" s="63">
        <v>468.6400000000001</v>
      </c>
      <c r="AZ58" s="63">
        <v>467.61000000000013</v>
      </c>
      <c r="BA58" s="63">
        <v>466.59000000000009</v>
      </c>
      <c r="BB58" s="63">
        <v>465.57000000000011</v>
      </c>
      <c r="BC58" s="63">
        <v>464.54000000000008</v>
      </c>
      <c r="BD58" s="63">
        <v>463.5200000000001</v>
      </c>
      <c r="BE58" s="63">
        <v>462.49000000000012</v>
      </c>
      <c r="BF58" s="63">
        <v>461.47000000000008</v>
      </c>
      <c r="BG58" s="63">
        <v>460.44000000000011</v>
      </c>
      <c r="BH58" s="63">
        <v>459.42000000000013</v>
      </c>
      <c r="BI58" s="63">
        <v>458.40000000000009</v>
      </c>
      <c r="BJ58" s="63">
        <v>457.37000000000012</v>
      </c>
      <c r="BK58" s="63">
        <v>456.35000000000008</v>
      </c>
      <c r="BL58" s="63">
        <v>455.3300000000001</v>
      </c>
      <c r="BM58" s="63">
        <v>454.30000000000013</v>
      </c>
      <c r="BN58" s="63">
        <v>453.28000000000009</v>
      </c>
      <c r="BO58" s="63">
        <v>452.2600000000001</v>
      </c>
      <c r="BP58" s="63">
        <v>451.24000000000012</v>
      </c>
      <c r="BQ58" s="63">
        <v>450.22000000000008</v>
      </c>
      <c r="BR58" s="63">
        <v>449.19000000000011</v>
      </c>
      <c r="BS58" s="63">
        <v>448.17000000000013</v>
      </c>
      <c r="BT58" s="63">
        <v>447.15000000000009</v>
      </c>
      <c r="BU58" s="63">
        <v>446.13000000000011</v>
      </c>
      <c r="BV58" s="63">
        <v>445.11000000000013</v>
      </c>
      <c r="BW58" s="63">
        <v>444.09000000000009</v>
      </c>
      <c r="BX58" s="63">
        <v>443.07000000000011</v>
      </c>
      <c r="BY58" s="63">
        <v>442.05000000000013</v>
      </c>
      <c r="BZ58" s="63">
        <v>441.03000000000009</v>
      </c>
      <c r="CA58" s="63">
        <v>440.0100000000001</v>
      </c>
      <c r="CB58" s="63">
        <v>438.99000000000012</v>
      </c>
      <c r="CC58" s="63">
        <v>437.98000000000008</v>
      </c>
      <c r="CD58" s="63">
        <v>436.96000000000009</v>
      </c>
      <c r="CE58" s="63">
        <v>435.94000000000011</v>
      </c>
      <c r="CF58" s="63">
        <v>434.92000000000013</v>
      </c>
      <c r="CG58" s="63">
        <v>433.90000000000009</v>
      </c>
      <c r="CH58" s="63">
        <v>432.88000000000011</v>
      </c>
      <c r="CI58" s="63">
        <v>431.87000000000012</v>
      </c>
      <c r="CJ58" s="63">
        <v>430.85000000000008</v>
      </c>
      <c r="CK58" s="63">
        <v>429.84000000000009</v>
      </c>
      <c r="CL58" s="63">
        <v>428.8300000000001</v>
      </c>
      <c r="CM58" s="63">
        <v>427.81000000000012</v>
      </c>
      <c r="CN58" s="63">
        <v>426.80000000000013</v>
      </c>
      <c r="CO58" s="63">
        <v>425.79000000000008</v>
      </c>
      <c r="CP58" s="63">
        <v>424.7700000000001</v>
      </c>
      <c r="CQ58" s="63">
        <v>423.7600000000001</v>
      </c>
      <c r="CR58" s="63">
        <v>422.75000000000011</v>
      </c>
      <c r="CS58" s="63">
        <v>421.73000000000008</v>
      </c>
      <c r="CT58" s="63">
        <v>420.72000000000008</v>
      </c>
      <c r="CU58" s="63">
        <v>419.71000000000009</v>
      </c>
      <c r="CV58" s="63">
        <v>418.7000000000001</v>
      </c>
      <c r="CW58" s="63">
        <v>417.69000000000011</v>
      </c>
      <c r="CX58" s="63">
        <v>416.69000000000011</v>
      </c>
      <c r="CY58" s="63">
        <v>415.68000000000012</v>
      </c>
      <c r="CZ58" s="63">
        <v>414.67000000000013</v>
      </c>
      <c r="DA58" s="63">
        <v>413.67000000000013</v>
      </c>
      <c r="DB58" s="63">
        <v>412.66000000000008</v>
      </c>
      <c r="DC58" s="63">
        <v>411.65000000000009</v>
      </c>
      <c r="DD58" s="63">
        <v>410.65000000000009</v>
      </c>
      <c r="DE58" s="63">
        <v>409.6400000000001</v>
      </c>
      <c r="DF58" s="63">
        <v>408.63000000000011</v>
      </c>
      <c r="DG58" s="63">
        <v>407.63000000000011</v>
      </c>
      <c r="DH58" s="63">
        <v>406.63000000000011</v>
      </c>
      <c r="DI58" s="63">
        <v>405.63000000000011</v>
      </c>
      <c r="DJ58" s="63">
        <v>404.63000000000011</v>
      </c>
      <c r="DK58" s="63">
        <v>403.63000000000011</v>
      </c>
      <c r="DL58" s="63">
        <v>402.63000000000011</v>
      </c>
      <c r="DM58" s="63">
        <v>401.63000000000011</v>
      </c>
      <c r="DN58" s="63">
        <v>400.63000000000011</v>
      </c>
      <c r="DO58" s="63">
        <v>399.63000000000011</v>
      </c>
      <c r="DP58" s="63">
        <v>398.63000000000011</v>
      </c>
      <c r="DQ58" s="63">
        <v>397.6400000000001</v>
      </c>
      <c r="DR58" s="63">
        <v>396.6400000000001</v>
      </c>
      <c r="DS58" s="63">
        <v>395.6400000000001</v>
      </c>
      <c r="DT58" s="63">
        <v>394.65000000000009</v>
      </c>
      <c r="DU58" s="63">
        <v>393.66000000000008</v>
      </c>
      <c r="DV58" s="63">
        <v>392.67000000000013</v>
      </c>
      <c r="DW58" s="63">
        <v>391.68000000000012</v>
      </c>
      <c r="DX58" s="63">
        <v>390.69000000000011</v>
      </c>
      <c r="DY58" s="63">
        <v>389.7000000000001</v>
      </c>
      <c r="DZ58" s="63">
        <v>388.71000000000009</v>
      </c>
      <c r="EA58" s="63">
        <v>387.72000000000008</v>
      </c>
      <c r="EB58" s="63">
        <v>386.74000000000012</v>
      </c>
      <c r="EC58" s="63">
        <v>385.75000000000011</v>
      </c>
      <c r="ED58" s="63">
        <v>384.7600000000001</v>
      </c>
      <c r="EE58" s="63">
        <v>383.78000000000009</v>
      </c>
      <c r="EF58" s="63">
        <v>382.80000000000013</v>
      </c>
      <c r="EG58" s="63">
        <v>381.82000000000011</v>
      </c>
      <c r="EH58" s="63">
        <v>380.84000000000009</v>
      </c>
      <c r="EI58" s="63">
        <v>379.87000000000012</v>
      </c>
      <c r="EJ58" s="63">
        <v>378.8900000000001</v>
      </c>
      <c r="EK58" s="63">
        <v>377.92000000000013</v>
      </c>
      <c r="EL58" s="63">
        <v>376.94000000000011</v>
      </c>
      <c r="EM58" s="63">
        <v>375.97000000000008</v>
      </c>
      <c r="EN58" s="63">
        <v>374.99000000000012</v>
      </c>
      <c r="EO58" s="63">
        <v>374.0200000000001</v>
      </c>
      <c r="EP58" s="63">
        <v>373.05000000000013</v>
      </c>
      <c r="EQ58" s="63">
        <v>372.07000000000011</v>
      </c>
      <c r="ER58" s="63">
        <v>371.11000000000013</v>
      </c>
      <c r="ES58" s="63">
        <v>370.1400000000001</v>
      </c>
      <c r="ET58" s="63">
        <v>369.17000000000013</v>
      </c>
      <c r="EU58" s="63">
        <v>368.21000000000009</v>
      </c>
      <c r="EV58" s="63">
        <v>367.24000000000012</v>
      </c>
      <c r="EW58" s="63">
        <v>366.28000000000009</v>
      </c>
      <c r="EX58" s="63">
        <v>365.32000000000011</v>
      </c>
      <c r="EY58" s="63">
        <v>364.35000000000008</v>
      </c>
      <c r="EZ58" s="63">
        <v>363.3900000000001</v>
      </c>
      <c r="FA58" s="63">
        <v>362.43000000000012</v>
      </c>
      <c r="FB58" s="63">
        <v>361.46000000000009</v>
      </c>
      <c r="FC58" s="63">
        <v>360.50000000000011</v>
      </c>
      <c r="FD58" s="63">
        <v>359.54000000000008</v>
      </c>
      <c r="FE58" s="63">
        <v>358.5800000000001</v>
      </c>
      <c r="FF58" s="63">
        <v>357.62000000000012</v>
      </c>
      <c r="FG58" s="63">
        <v>356.67000000000013</v>
      </c>
      <c r="FH58" s="63">
        <v>355.71000000000009</v>
      </c>
      <c r="FI58" s="63">
        <v>354.75000000000011</v>
      </c>
      <c r="FJ58" s="63">
        <v>353.79000000000008</v>
      </c>
      <c r="FK58" s="63">
        <v>352.84000000000009</v>
      </c>
      <c r="FL58" s="63">
        <v>351.88000000000011</v>
      </c>
      <c r="FM58" s="63">
        <v>350.93000000000012</v>
      </c>
      <c r="FN58" s="63">
        <v>349.97000000000008</v>
      </c>
      <c r="FO58" s="63">
        <v>349.0200000000001</v>
      </c>
      <c r="FP58" s="63">
        <v>348.07000000000011</v>
      </c>
      <c r="FQ58" s="63">
        <v>347.12000000000012</v>
      </c>
      <c r="FR58" s="63">
        <v>346.17000000000013</v>
      </c>
      <c r="FS58" s="63">
        <v>345.22000000000008</v>
      </c>
      <c r="FT58" s="63">
        <v>344.2700000000001</v>
      </c>
      <c r="FU58" s="63">
        <v>343.32000000000011</v>
      </c>
      <c r="FV58" s="63">
        <v>342.37000000000012</v>
      </c>
      <c r="FW58" s="63">
        <v>341.42000000000013</v>
      </c>
      <c r="FX58" s="63">
        <v>340.47000000000008</v>
      </c>
      <c r="FY58" s="63">
        <v>339.53000000000009</v>
      </c>
      <c r="FZ58" s="63">
        <v>338.5800000000001</v>
      </c>
      <c r="GA58" s="63">
        <v>337.6400000000001</v>
      </c>
      <c r="GB58" s="63">
        <v>336.69000000000011</v>
      </c>
      <c r="GC58" s="63">
        <v>335.75000000000011</v>
      </c>
      <c r="GD58" s="63">
        <v>334.81000000000012</v>
      </c>
      <c r="GE58" s="63">
        <v>333.87000000000012</v>
      </c>
      <c r="GF58" s="63">
        <v>332.93000000000012</v>
      </c>
      <c r="GG58" s="63">
        <v>331.99000000000012</v>
      </c>
      <c r="GH58" s="63">
        <v>331.05000000000013</v>
      </c>
      <c r="GI58" s="63">
        <v>330.11000000000013</v>
      </c>
      <c r="GJ58" s="63">
        <v>329.17000000000013</v>
      </c>
      <c r="GK58" s="63">
        <v>328.24000000000012</v>
      </c>
      <c r="GL58" s="63">
        <v>327.30000000000013</v>
      </c>
      <c r="GM58" s="63">
        <v>326.37000000000012</v>
      </c>
      <c r="GN58" s="63">
        <v>325.44000000000011</v>
      </c>
      <c r="GO58" s="63">
        <v>324.49000000000012</v>
      </c>
      <c r="GP58" s="63">
        <v>323.57000000000011</v>
      </c>
      <c r="GQ58" s="63">
        <v>322.6400000000001</v>
      </c>
      <c r="GR58" s="63">
        <v>321.71000000000009</v>
      </c>
      <c r="GS58" s="63">
        <v>320.79000000000008</v>
      </c>
      <c r="GT58" s="63">
        <v>319.86000000000013</v>
      </c>
      <c r="GU58" s="63">
        <v>318.93000000000012</v>
      </c>
      <c r="GV58" s="63">
        <v>318.0100000000001</v>
      </c>
      <c r="GW58" s="63">
        <v>317.0800000000001</v>
      </c>
      <c r="GX58" s="63">
        <v>316.16000000000008</v>
      </c>
      <c r="GY58" s="63">
        <v>315.24000000000012</v>
      </c>
      <c r="GZ58" s="63">
        <v>314.32000000000011</v>
      </c>
      <c r="HA58" s="63">
        <v>313.40000000000009</v>
      </c>
      <c r="HB58" s="63">
        <v>312.48000000000008</v>
      </c>
      <c r="HC58" s="63">
        <v>311.55000000000013</v>
      </c>
      <c r="HD58" s="63">
        <v>310.6400000000001</v>
      </c>
      <c r="HE58" s="63">
        <v>309.73000000000008</v>
      </c>
      <c r="HF58" s="63">
        <v>308.80000000000013</v>
      </c>
      <c r="HG58" s="63">
        <v>307.90000000000009</v>
      </c>
      <c r="HH58" s="63">
        <v>306.99000000000012</v>
      </c>
      <c r="HI58" s="63">
        <v>306.0800000000001</v>
      </c>
      <c r="HJ58" s="63">
        <v>305.17000000000013</v>
      </c>
      <c r="HK58" s="63">
        <v>304.2600000000001</v>
      </c>
      <c r="HL58" s="63">
        <v>303.35000000000008</v>
      </c>
      <c r="HM58" s="63">
        <v>302.44000000000011</v>
      </c>
      <c r="HN58" s="63">
        <v>301.54000000000008</v>
      </c>
      <c r="HO58" s="63">
        <v>300.63000000000011</v>
      </c>
      <c r="HP58" s="63">
        <v>299.73000000000008</v>
      </c>
      <c r="HQ58" s="63">
        <v>298.8300000000001</v>
      </c>
      <c r="HR58" s="63">
        <v>297.93000000000012</v>
      </c>
      <c r="HS58" s="63">
        <v>297.0200000000001</v>
      </c>
      <c r="HT58" s="63">
        <v>296.13000000000011</v>
      </c>
      <c r="HU58" s="63">
        <v>295.23000000000008</v>
      </c>
      <c r="HV58" s="63">
        <v>294.34000000000009</v>
      </c>
      <c r="HW58" s="63">
        <v>293.44000000000011</v>
      </c>
      <c r="HX58" s="63">
        <v>292.55000000000013</v>
      </c>
      <c r="HY58" s="63">
        <v>291.65000000000009</v>
      </c>
      <c r="HZ58" s="63">
        <v>290.7600000000001</v>
      </c>
      <c r="IA58" s="63">
        <v>289.87000000000012</v>
      </c>
      <c r="IB58" s="63">
        <v>288.98000000000008</v>
      </c>
      <c r="IC58" s="63">
        <v>288.09000000000009</v>
      </c>
      <c r="ID58" s="63">
        <v>287.2000000000001</v>
      </c>
      <c r="IE58" s="63">
        <v>286.30000000000013</v>
      </c>
      <c r="IF58" s="63">
        <v>285.43000000000012</v>
      </c>
      <c r="IG58" s="63">
        <v>284.54000000000008</v>
      </c>
      <c r="IH58" s="63">
        <v>283.66000000000008</v>
      </c>
      <c r="II58" s="63">
        <v>282.7700000000001</v>
      </c>
      <c r="IJ58" s="63">
        <v>281.8900000000001</v>
      </c>
      <c r="IK58" s="63">
        <v>281.0100000000001</v>
      </c>
      <c r="IL58" s="63">
        <v>280.13000000000011</v>
      </c>
      <c r="IM58" s="63">
        <v>279.24000000000012</v>
      </c>
      <c r="IN58" s="63">
        <v>278.38000000000011</v>
      </c>
      <c r="IO58" s="63">
        <v>277.49000000000012</v>
      </c>
      <c r="IP58" s="63">
        <v>276.62000000000012</v>
      </c>
      <c r="IQ58" s="63">
        <v>275.74000000000012</v>
      </c>
      <c r="IR58" s="63">
        <v>274.88000000000011</v>
      </c>
      <c r="IS58" s="63">
        <v>274.0100000000001</v>
      </c>
      <c r="IT58" s="63">
        <v>273.13000000000011</v>
      </c>
      <c r="IU58" s="63">
        <v>272.2700000000001</v>
      </c>
      <c r="IV58" s="63">
        <v>271.40000000000009</v>
      </c>
      <c r="IW58" s="63">
        <v>270.5200000000001</v>
      </c>
      <c r="IX58" s="63">
        <v>269.67000000000013</v>
      </c>
      <c r="IY58" s="63">
        <v>268.80000000000013</v>
      </c>
      <c r="IZ58" s="63">
        <v>267.94000000000011</v>
      </c>
      <c r="JA58" s="63">
        <v>267.0800000000001</v>
      </c>
      <c r="JB58" s="63">
        <v>266.21000000000009</v>
      </c>
      <c r="JC58" s="63">
        <v>265.36000000000013</v>
      </c>
      <c r="JD58" s="63">
        <v>264.49000000000012</v>
      </c>
      <c r="JE58" s="63">
        <v>263.6400000000001</v>
      </c>
      <c r="JF58" s="63">
        <v>262.79000000000008</v>
      </c>
      <c r="JG58" s="63">
        <v>261.93000000000012</v>
      </c>
      <c r="JH58" s="63">
        <v>261.0800000000001</v>
      </c>
      <c r="JI58" s="63">
        <v>260.23000000000008</v>
      </c>
      <c r="JJ58" s="63">
        <v>259.37000000000012</v>
      </c>
      <c r="JK58" s="63">
        <v>258.5200000000001</v>
      </c>
      <c r="JL58" s="63">
        <v>257.67000000000007</v>
      </c>
      <c r="JM58" s="63">
        <v>256.82</v>
      </c>
      <c r="JN58" s="63">
        <v>255.97999999999996</v>
      </c>
      <c r="JO58" s="63">
        <v>255.12999999999997</v>
      </c>
      <c r="JP58" s="63">
        <v>254.27999999999997</v>
      </c>
      <c r="JQ58" s="63">
        <v>253.43999999999997</v>
      </c>
      <c r="JR58" s="63">
        <v>252.58999999999995</v>
      </c>
      <c r="JS58" s="63">
        <v>251.74999999999997</v>
      </c>
      <c r="JT58" s="63">
        <v>250.90999999999997</v>
      </c>
      <c r="JU58" s="63">
        <v>250.06999999999996</v>
      </c>
      <c r="JV58" s="63">
        <v>249.22999999999996</v>
      </c>
      <c r="JW58" s="63">
        <v>248.38999999999996</v>
      </c>
      <c r="JX58" s="63">
        <v>247.54999999999995</v>
      </c>
      <c r="JY58" s="63">
        <v>246.71999999999997</v>
      </c>
      <c r="JZ58" s="63">
        <v>245.87999999999997</v>
      </c>
      <c r="KA58" s="63">
        <v>245.04999999999995</v>
      </c>
      <c r="KB58" s="63">
        <v>244.20999999999995</v>
      </c>
      <c r="KC58" s="63">
        <v>243.37999999999997</v>
      </c>
      <c r="KD58" s="63">
        <v>242.54999999999995</v>
      </c>
      <c r="KE58" s="63">
        <v>241.70999999999995</v>
      </c>
      <c r="KF58" s="63">
        <v>240.88999999999996</v>
      </c>
      <c r="KG58" s="63">
        <v>240.05999999999997</v>
      </c>
      <c r="KH58" s="63">
        <v>239.22999999999996</v>
      </c>
      <c r="KI58" s="63">
        <v>238.39999999999995</v>
      </c>
      <c r="KJ58" s="63">
        <v>237.57999999999996</v>
      </c>
      <c r="KK58" s="63">
        <v>236.74999999999997</v>
      </c>
      <c r="KL58" s="63">
        <v>235.92999999999995</v>
      </c>
      <c r="KM58" s="63">
        <v>235.10999999999996</v>
      </c>
      <c r="KN58" s="63">
        <v>234.28999999999996</v>
      </c>
      <c r="KO58" s="63">
        <v>233.46999999999997</v>
      </c>
      <c r="KP58" s="63">
        <v>232.64999999999995</v>
      </c>
      <c r="KQ58" s="63">
        <v>231.82999999999996</v>
      </c>
      <c r="KR58" s="63">
        <v>230.55000000000044</v>
      </c>
      <c r="KS58" s="63">
        <v>229.80000000000044</v>
      </c>
      <c r="KT58" s="63">
        <v>229.05000000000044</v>
      </c>
      <c r="KU58" s="63">
        <v>228.30000000000044</v>
      </c>
      <c r="KV58" s="63">
        <v>227.55000000000044</v>
      </c>
      <c r="KW58" s="63">
        <v>226.80000000000044</v>
      </c>
      <c r="KX58" s="63">
        <v>226.05000000000044</v>
      </c>
      <c r="KY58" s="63">
        <v>225.30000000000044</v>
      </c>
      <c r="KZ58" s="63">
        <v>224.55000000000044</v>
      </c>
      <c r="LA58" s="63">
        <v>223.80000000000044</v>
      </c>
      <c r="LB58" s="63">
        <v>223.05000000000044</v>
      </c>
      <c r="LC58" s="63">
        <v>222.30000000000044</v>
      </c>
      <c r="LD58" s="63">
        <v>221.55000000000044</v>
      </c>
      <c r="LE58" s="63">
        <v>220.80000000000044</v>
      </c>
      <c r="LF58" s="63">
        <v>220.05000000000044</v>
      </c>
      <c r="LG58" s="63">
        <v>219.30000000000044</v>
      </c>
      <c r="LH58" s="63">
        <v>218.55000000000044</v>
      </c>
      <c r="LI58" s="63">
        <v>217.80000000000044</v>
      </c>
      <c r="LJ58" s="63">
        <v>217.05000000000044</v>
      </c>
      <c r="LK58" s="63">
        <v>216.30000000000044</v>
      </c>
      <c r="LL58" s="63">
        <v>215.55000000000044</v>
      </c>
      <c r="LM58" s="63">
        <v>214.80000000000044</v>
      </c>
      <c r="LN58" s="63">
        <v>214.05000000000044</v>
      </c>
      <c r="LO58" s="63">
        <v>213.30000000000044</v>
      </c>
      <c r="LP58" s="63">
        <v>212.55000000000044</v>
      </c>
      <c r="LQ58" s="63">
        <v>211.80000000000044</v>
      </c>
      <c r="LR58" s="63">
        <v>211.05000000000044</v>
      </c>
      <c r="LS58" s="63">
        <v>210.30000000000044</v>
      </c>
      <c r="LT58" s="63">
        <v>209.55000000000044</v>
      </c>
      <c r="LU58" s="63">
        <v>208.80000000000044</v>
      </c>
      <c r="LV58" s="63">
        <v>208.05000000000044</v>
      </c>
      <c r="LW58" s="63">
        <v>207.30000000000044</v>
      </c>
      <c r="LX58" s="63">
        <v>206.55000000000044</v>
      </c>
      <c r="LY58" s="63">
        <v>205.80000000000044</v>
      </c>
      <c r="LZ58" s="63">
        <v>205.05000000000044</v>
      </c>
      <c r="MA58" s="63">
        <v>204.30000000000044</v>
      </c>
      <c r="MB58" s="63">
        <v>203.55000000000044</v>
      </c>
      <c r="MC58" s="63">
        <v>202.80000000000044</v>
      </c>
      <c r="MD58" s="63">
        <v>202.05000000000044</v>
      </c>
      <c r="ME58" s="63">
        <v>201.30000000000044</v>
      </c>
      <c r="MF58" s="63">
        <v>200.55000000000044</v>
      </c>
      <c r="MG58" s="63">
        <v>199.80000000000044</v>
      </c>
      <c r="MH58" s="63">
        <v>199.05000000000044</v>
      </c>
      <c r="MI58" s="63">
        <v>198.30000000000044</v>
      </c>
      <c r="MJ58" s="63">
        <v>197.55000000000044</v>
      </c>
      <c r="MK58" s="63">
        <v>196.80000000000044</v>
      </c>
      <c r="ML58" s="63">
        <v>196.05000000000044</v>
      </c>
      <c r="MM58" s="63">
        <v>195.30000000000044</v>
      </c>
      <c r="MN58" s="63">
        <v>194.55000000000044</v>
      </c>
      <c r="MO58" s="63">
        <v>193.80000000000044</v>
      </c>
      <c r="MP58" s="63">
        <v>193.05000000000044</v>
      </c>
      <c r="MQ58" s="63">
        <v>192.30000000000044</v>
      </c>
      <c r="MR58" s="63">
        <v>191.55000000000044</v>
      </c>
      <c r="MS58" s="63">
        <v>190.80000000000044</v>
      </c>
      <c r="MT58" s="63">
        <v>190.05000000000044</v>
      </c>
      <c r="MU58" s="63">
        <v>189.30000000000044</v>
      </c>
      <c r="MV58" s="63">
        <v>188.55000000000044</v>
      </c>
      <c r="MW58" s="63">
        <v>187.80000000000044</v>
      </c>
      <c r="MX58" s="63">
        <v>187.05000000000044</v>
      </c>
      <c r="MY58" s="63">
        <v>186.30000000000044</v>
      </c>
    </row>
    <row r="59" spans="1:363" ht="15.75" x14ac:dyDescent="0.25">
      <c r="A59" s="60" t="s">
        <v>7</v>
      </c>
      <c r="B59" s="65">
        <v>2069</v>
      </c>
      <c r="C59" s="63">
        <v>518.34</v>
      </c>
      <c r="D59" s="63">
        <v>517.30999999999995</v>
      </c>
      <c r="E59" s="63">
        <v>516.28</v>
      </c>
      <c r="F59" s="63">
        <v>515.35999999999979</v>
      </c>
      <c r="G59" s="63">
        <v>514.32999999999981</v>
      </c>
      <c r="H59" s="63">
        <v>513.29999999999995</v>
      </c>
      <c r="I59" s="63">
        <v>512.28000000000009</v>
      </c>
      <c r="J59" s="63">
        <v>511.25000000000011</v>
      </c>
      <c r="K59" s="63">
        <v>510.22000000000014</v>
      </c>
      <c r="L59" s="63">
        <v>509.2000000000001</v>
      </c>
      <c r="M59" s="63">
        <v>508.17000000000013</v>
      </c>
      <c r="N59" s="63">
        <v>507.15000000000015</v>
      </c>
      <c r="O59" s="63">
        <v>506.12000000000012</v>
      </c>
      <c r="P59" s="63">
        <v>505.09000000000015</v>
      </c>
      <c r="Q59" s="63">
        <v>504.07000000000011</v>
      </c>
      <c r="R59" s="63">
        <v>503.04000000000013</v>
      </c>
      <c r="S59" s="63">
        <v>502.0100000000001</v>
      </c>
      <c r="T59" s="63">
        <v>500.99000000000012</v>
      </c>
      <c r="U59" s="63">
        <v>499.96000000000015</v>
      </c>
      <c r="V59" s="63">
        <v>498.93000000000012</v>
      </c>
      <c r="W59" s="63">
        <v>497.91000000000014</v>
      </c>
      <c r="X59" s="63">
        <v>496.88000000000011</v>
      </c>
      <c r="Y59" s="63">
        <v>495.85000000000014</v>
      </c>
      <c r="Z59" s="63">
        <v>494.8300000000001</v>
      </c>
      <c r="AA59" s="63">
        <v>493.80000000000013</v>
      </c>
      <c r="AB59" s="63">
        <v>492.7700000000001</v>
      </c>
      <c r="AC59" s="63">
        <v>491.75000000000011</v>
      </c>
      <c r="AD59" s="63">
        <v>490.72000000000014</v>
      </c>
      <c r="AE59" s="63">
        <v>489.69000000000011</v>
      </c>
      <c r="AF59" s="63">
        <v>488.67000000000013</v>
      </c>
      <c r="AG59" s="63">
        <v>487.6400000000001</v>
      </c>
      <c r="AH59" s="63">
        <v>486.62000000000012</v>
      </c>
      <c r="AI59" s="63">
        <v>485.59000000000015</v>
      </c>
      <c r="AJ59" s="63">
        <v>484.56000000000012</v>
      </c>
      <c r="AK59" s="63">
        <v>483.54000000000013</v>
      </c>
      <c r="AL59" s="63">
        <v>482.5100000000001</v>
      </c>
      <c r="AM59" s="63">
        <v>481.48000000000013</v>
      </c>
      <c r="AN59" s="63">
        <v>480.46000000000015</v>
      </c>
      <c r="AO59" s="63">
        <v>479.43000000000012</v>
      </c>
      <c r="AP59" s="63">
        <v>478.41000000000014</v>
      </c>
      <c r="AQ59" s="63">
        <v>477.38000000000011</v>
      </c>
      <c r="AR59" s="63">
        <v>476.36000000000013</v>
      </c>
      <c r="AS59" s="63">
        <v>475.3300000000001</v>
      </c>
      <c r="AT59" s="63">
        <v>474.30000000000013</v>
      </c>
      <c r="AU59" s="63">
        <v>473.28000000000014</v>
      </c>
      <c r="AV59" s="63">
        <v>472.25000000000011</v>
      </c>
      <c r="AW59" s="63">
        <v>471.23000000000013</v>
      </c>
      <c r="AX59" s="63">
        <v>470.2000000000001</v>
      </c>
      <c r="AY59" s="63">
        <v>469.18000000000012</v>
      </c>
      <c r="AZ59" s="63">
        <v>468.15000000000015</v>
      </c>
      <c r="BA59" s="63">
        <v>467.13000000000011</v>
      </c>
      <c r="BB59" s="63">
        <v>466.11000000000013</v>
      </c>
      <c r="BC59" s="63">
        <v>465.0800000000001</v>
      </c>
      <c r="BD59" s="63">
        <v>464.06000000000012</v>
      </c>
      <c r="BE59" s="63">
        <v>463.03000000000014</v>
      </c>
      <c r="BF59" s="63">
        <v>462.0100000000001</v>
      </c>
      <c r="BG59" s="63">
        <v>460.98000000000013</v>
      </c>
      <c r="BH59" s="63">
        <v>459.96000000000015</v>
      </c>
      <c r="BI59" s="63">
        <v>458.94000000000011</v>
      </c>
      <c r="BJ59" s="63">
        <v>457.91000000000014</v>
      </c>
      <c r="BK59" s="63">
        <v>456.8900000000001</v>
      </c>
      <c r="BL59" s="63">
        <v>455.87000000000012</v>
      </c>
      <c r="BM59" s="63">
        <v>454.84000000000015</v>
      </c>
      <c r="BN59" s="63">
        <v>453.82000000000011</v>
      </c>
      <c r="BO59" s="63">
        <v>452.80000000000013</v>
      </c>
      <c r="BP59" s="63">
        <v>451.78000000000014</v>
      </c>
      <c r="BQ59" s="63">
        <v>450.7600000000001</v>
      </c>
      <c r="BR59" s="63">
        <v>449.73000000000013</v>
      </c>
      <c r="BS59" s="63">
        <v>448.71000000000015</v>
      </c>
      <c r="BT59" s="63">
        <v>447.69000000000011</v>
      </c>
      <c r="BU59" s="63">
        <v>446.67000000000013</v>
      </c>
      <c r="BV59" s="63">
        <v>445.65000000000015</v>
      </c>
      <c r="BW59" s="63">
        <v>444.63000000000011</v>
      </c>
      <c r="BX59" s="63">
        <v>443.61000000000013</v>
      </c>
      <c r="BY59" s="63">
        <v>442.59000000000015</v>
      </c>
      <c r="BZ59" s="63">
        <v>441.57000000000011</v>
      </c>
      <c r="CA59" s="63">
        <v>440.55000000000013</v>
      </c>
      <c r="CB59" s="63">
        <v>439.53000000000014</v>
      </c>
      <c r="CC59" s="63">
        <v>438.5200000000001</v>
      </c>
      <c r="CD59" s="63">
        <v>437.50000000000011</v>
      </c>
      <c r="CE59" s="63">
        <v>436.48000000000013</v>
      </c>
      <c r="CF59" s="63">
        <v>435.46000000000015</v>
      </c>
      <c r="CG59" s="63">
        <v>434.44000000000011</v>
      </c>
      <c r="CH59" s="63">
        <v>433.42000000000013</v>
      </c>
      <c r="CI59" s="63">
        <v>432.41000000000014</v>
      </c>
      <c r="CJ59" s="63">
        <v>431.3900000000001</v>
      </c>
      <c r="CK59" s="63">
        <v>430.38000000000011</v>
      </c>
      <c r="CL59" s="63">
        <v>429.37000000000012</v>
      </c>
      <c r="CM59" s="63">
        <v>428.35000000000014</v>
      </c>
      <c r="CN59" s="63">
        <v>427.34000000000015</v>
      </c>
      <c r="CO59" s="63">
        <v>426.3300000000001</v>
      </c>
      <c r="CP59" s="63">
        <v>425.31000000000012</v>
      </c>
      <c r="CQ59" s="63">
        <v>424.30000000000013</v>
      </c>
      <c r="CR59" s="63">
        <v>423.29000000000013</v>
      </c>
      <c r="CS59" s="63">
        <v>422.2700000000001</v>
      </c>
      <c r="CT59" s="63">
        <v>421.2600000000001</v>
      </c>
      <c r="CU59" s="63">
        <v>420.25000000000011</v>
      </c>
      <c r="CV59" s="63">
        <v>419.24000000000012</v>
      </c>
      <c r="CW59" s="63">
        <v>418.23000000000013</v>
      </c>
      <c r="CX59" s="63">
        <v>417.23000000000013</v>
      </c>
      <c r="CY59" s="63">
        <v>416.22000000000014</v>
      </c>
      <c r="CZ59" s="63">
        <v>415.21000000000015</v>
      </c>
      <c r="DA59" s="63">
        <v>414.21000000000015</v>
      </c>
      <c r="DB59" s="63">
        <v>413.2000000000001</v>
      </c>
      <c r="DC59" s="63">
        <v>412.19000000000011</v>
      </c>
      <c r="DD59" s="63">
        <v>411.19000000000011</v>
      </c>
      <c r="DE59" s="63">
        <v>410.18000000000012</v>
      </c>
      <c r="DF59" s="63">
        <v>409.17000000000013</v>
      </c>
      <c r="DG59" s="63">
        <v>408.17000000000013</v>
      </c>
      <c r="DH59" s="63">
        <v>407.17000000000013</v>
      </c>
      <c r="DI59" s="63">
        <v>406.17000000000013</v>
      </c>
      <c r="DJ59" s="63">
        <v>405.17000000000013</v>
      </c>
      <c r="DK59" s="63">
        <v>404.17000000000013</v>
      </c>
      <c r="DL59" s="63">
        <v>403.17000000000013</v>
      </c>
      <c r="DM59" s="63">
        <v>402.17000000000013</v>
      </c>
      <c r="DN59" s="63">
        <v>401.17000000000013</v>
      </c>
      <c r="DO59" s="63">
        <v>400.17000000000013</v>
      </c>
      <c r="DP59" s="63">
        <v>399.17000000000013</v>
      </c>
      <c r="DQ59" s="63">
        <v>398.18000000000012</v>
      </c>
      <c r="DR59" s="63">
        <v>397.18000000000012</v>
      </c>
      <c r="DS59" s="63">
        <v>396.18000000000012</v>
      </c>
      <c r="DT59" s="63">
        <v>395.19000000000011</v>
      </c>
      <c r="DU59" s="63">
        <v>394.2000000000001</v>
      </c>
      <c r="DV59" s="63">
        <v>393.21000000000015</v>
      </c>
      <c r="DW59" s="63">
        <v>392.22000000000014</v>
      </c>
      <c r="DX59" s="63">
        <v>391.23000000000013</v>
      </c>
      <c r="DY59" s="63">
        <v>390.24000000000012</v>
      </c>
      <c r="DZ59" s="63">
        <v>389.25000000000011</v>
      </c>
      <c r="EA59" s="63">
        <v>388.2600000000001</v>
      </c>
      <c r="EB59" s="63">
        <v>387.28000000000014</v>
      </c>
      <c r="EC59" s="63">
        <v>386.29000000000013</v>
      </c>
      <c r="ED59" s="63">
        <v>385.30000000000013</v>
      </c>
      <c r="EE59" s="63">
        <v>384.32000000000011</v>
      </c>
      <c r="EF59" s="63">
        <v>383.34000000000015</v>
      </c>
      <c r="EG59" s="63">
        <v>382.36000000000013</v>
      </c>
      <c r="EH59" s="63">
        <v>381.38000000000011</v>
      </c>
      <c r="EI59" s="63">
        <v>380.41000000000014</v>
      </c>
      <c r="EJ59" s="63">
        <v>379.43000000000012</v>
      </c>
      <c r="EK59" s="63">
        <v>378.46000000000015</v>
      </c>
      <c r="EL59" s="63">
        <v>377.48000000000013</v>
      </c>
      <c r="EM59" s="63">
        <v>376.5100000000001</v>
      </c>
      <c r="EN59" s="63">
        <v>375.53000000000014</v>
      </c>
      <c r="EO59" s="63">
        <v>374.56000000000012</v>
      </c>
      <c r="EP59" s="63">
        <v>373.59000000000015</v>
      </c>
      <c r="EQ59" s="63">
        <v>372.61000000000013</v>
      </c>
      <c r="ER59" s="63">
        <v>371.65000000000015</v>
      </c>
      <c r="ES59" s="63">
        <v>370.68000000000012</v>
      </c>
      <c r="ET59" s="63">
        <v>369.71000000000015</v>
      </c>
      <c r="EU59" s="63">
        <v>368.75000000000011</v>
      </c>
      <c r="EV59" s="63">
        <v>367.78000000000014</v>
      </c>
      <c r="EW59" s="63">
        <v>366.82000000000011</v>
      </c>
      <c r="EX59" s="63">
        <v>365.86000000000013</v>
      </c>
      <c r="EY59" s="63">
        <v>364.8900000000001</v>
      </c>
      <c r="EZ59" s="63">
        <v>363.93000000000012</v>
      </c>
      <c r="FA59" s="63">
        <v>362.97000000000014</v>
      </c>
      <c r="FB59" s="63">
        <v>362.00000000000011</v>
      </c>
      <c r="FC59" s="63">
        <v>361.04000000000013</v>
      </c>
      <c r="FD59" s="63">
        <v>360.0800000000001</v>
      </c>
      <c r="FE59" s="63">
        <v>359.12000000000012</v>
      </c>
      <c r="FF59" s="63">
        <v>358.16000000000014</v>
      </c>
      <c r="FG59" s="63">
        <v>357.21000000000015</v>
      </c>
      <c r="FH59" s="63">
        <v>356.25000000000011</v>
      </c>
      <c r="FI59" s="63">
        <v>355.29000000000013</v>
      </c>
      <c r="FJ59" s="63">
        <v>354.3300000000001</v>
      </c>
      <c r="FK59" s="63">
        <v>353.38000000000011</v>
      </c>
      <c r="FL59" s="63">
        <v>352.42000000000013</v>
      </c>
      <c r="FM59" s="63">
        <v>351.47000000000014</v>
      </c>
      <c r="FN59" s="63">
        <v>350.5100000000001</v>
      </c>
      <c r="FO59" s="63">
        <v>349.56000000000012</v>
      </c>
      <c r="FP59" s="63">
        <v>348.61000000000013</v>
      </c>
      <c r="FQ59" s="63">
        <v>347.66000000000014</v>
      </c>
      <c r="FR59" s="63">
        <v>346.71000000000015</v>
      </c>
      <c r="FS59" s="63">
        <v>345.7600000000001</v>
      </c>
      <c r="FT59" s="63">
        <v>344.81000000000012</v>
      </c>
      <c r="FU59" s="63">
        <v>343.86000000000013</v>
      </c>
      <c r="FV59" s="63">
        <v>342.91000000000014</v>
      </c>
      <c r="FW59" s="63">
        <v>341.96000000000015</v>
      </c>
      <c r="FX59" s="63">
        <v>341.0100000000001</v>
      </c>
      <c r="FY59" s="63">
        <v>340.07000000000011</v>
      </c>
      <c r="FZ59" s="63">
        <v>339.12000000000012</v>
      </c>
      <c r="GA59" s="63">
        <v>338.18000000000012</v>
      </c>
      <c r="GB59" s="63">
        <v>337.23000000000013</v>
      </c>
      <c r="GC59" s="63">
        <v>336.29000000000013</v>
      </c>
      <c r="GD59" s="63">
        <v>335.35000000000014</v>
      </c>
      <c r="GE59" s="63">
        <v>334.41000000000014</v>
      </c>
      <c r="GF59" s="63">
        <v>333.47000000000014</v>
      </c>
      <c r="GG59" s="63">
        <v>332.53000000000014</v>
      </c>
      <c r="GH59" s="63">
        <v>331.59000000000015</v>
      </c>
      <c r="GI59" s="63">
        <v>330.65000000000015</v>
      </c>
      <c r="GJ59" s="63">
        <v>329.71000000000015</v>
      </c>
      <c r="GK59" s="63">
        <v>328.78000000000014</v>
      </c>
      <c r="GL59" s="63">
        <v>327.84000000000015</v>
      </c>
      <c r="GM59" s="63">
        <v>326.91000000000014</v>
      </c>
      <c r="GN59" s="63">
        <v>325.98000000000013</v>
      </c>
      <c r="GO59" s="63">
        <v>325.03000000000014</v>
      </c>
      <c r="GP59" s="63">
        <v>324.11000000000013</v>
      </c>
      <c r="GQ59" s="63">
        <v>323.18000000000012</v>
      </c>
      <c r="GR59" s="63">
        <v>322.25000000000011</v>
      </c>
      <c r="GS59" s="63">
        <v>321.3300000000001</v>
      </c>
      <c r="GT59" s="63">
        <v>320.40000000000015</v>
      </c>
      <c r="GU59" s="63">
        <v>319.47000000000014</v>
      </c>
      <c r="GV59" s="63">
        <v>318.55000000000013</v>
      </c>
      <c r="GW59" s="63">
        <v>317.62000000000012</v>
      </c>
      <c r="GX59" s="63">
        <v>316.7000000000001</v>
      </c>
      <c r="GY59" s="63">
        <v>315.78000000000014</v>
      </c>
      <c r="GZ59" s="63">
        <v>314.86000000000013</v>
      </c>
      <c r="HA59" s="63">
        <v>313.94000000000011</v>
      </c>
      <c r="HB59" s="63">
        <v>313.0200000000001</v>
      </c>
      <c r="HC59" s="63">
        <v>312.09000000000015</v>
      </c>
      <c r="HD59" s="63">
        <v>311.18000000000012</v>
      </c>
      <c r="HE59" s="63">
        <v>310.2700000000001</v>
      </c>
      <c r="HF59" s="63">
        <v>309.34000000000015</v>
      </c>
      <c r="HG59" s="63">
        <v>308.44000000000011</v>
      </c>
      <c r="HH59" s="63">
        <v>307.53000000000014</v>
      </c>
      <c r="HI59" s="63">
        <v>306.62000000000012</v>
      </c>
      <c r="HJ59" s="63">
        <v>305.71000000000015</v>
      </c>
      <c r="HK59" s="63">
        <v>304.80000000000013</v>
      </c>
      <c r="HL59" s="63">
        <v>303.8900000000001</v>
      </c>
      <c r="HM59" s="63">
        <v>302.98000000000013</v>
      </c>
      <c r="HN59" s="63">
        <v>302.0800000000001</v>
      </c>
      <c r="HO59" s="63">
        <v>301.17000000000013</v>
      </c>
      <c r="HP59" s="63">
        <v>300.2700000000001</v>
      </c>
      <c r="HQ59" s="63">
        <v>299.37000000000012</v>
      </c>
      <c r="HR59" s="63">
        <v>298.47000000000014</v>
      </c>
      <c r="HS59" s="63">
        <v>297.56000000000012</v>
      </c>
      <c r="HT59" s="63">
        <v>296.67000000000013</v>
      </c>
      <c r="HU59" s="63">
        <v>295.7700000000001</v>
      </c>
      <c r="HV59" s="63">
        <v>294.88000000000011</v>
      </c>
      <c r="HW59" s="63">
        <v>293.98000000000013</v>
      </c>
      <c r="HX59" s="63">
        <v>293.09000000000015</v>
      </c>
      <c r="HY59" s="63">
        <v>292.19000000000011</v>
      </c>
      <c r="HZ59" s="63">
        <v>291.30000000000013</v>
      </c>
      <c r="IA59" s="63">
        <v>290.41000000000014</v>
      </c>
      <c r="IB59" s="63">
        <v>289.5200000000001</v>
      </c>
      <c r="IC59" s="63">
        <v>288.63000000000011</v>
      </c>
      <c r="ID59" s="63">
        <v>287.74000000000012</v>
      </c>
      <c r="IE59" s="63">
        <v>286.84000000000015</v>
      </c>
      <c r="IF59" s="63">
        <v>285.97000000000014</v>
      </c>
      <c r="IG59" s="63">
        <v>285.0800000000001</v>
      </c>
      <c r="IH59" s="63">
        <v>284.2000000000001</v>
      </c>
      <c r="II59" s="63">
        <v>283.31000000000012</v>
      </c>
      <c r="IJ59" s="63">
        <v>282.43000000000012</v>
      </c>
      <c r="IK59" s="63">
        <v>281.55000000000013</v>
      </c>
      <c r="IL59" s="63">
        <v>280.67000000000013</v>
      </c>
      <c r="IM59" s="63">
        <v>279.78000000000014</v>
      </c>
      <c r="IN59" s="63">
        <v>278.92000000000013</v>
      </c>
      <c r="IO59" s="63">
        <v>278.03000000000014</v>
      </c>
      <c r="IP59" s="63">
        <v>277.16000000000014</v>
      </c>
      <c r="IQ59" s="63">
        <v>276.28000000000014</v>
      </c>
      <c r="IR59" s="63">
        <v>275.42000000000013</v>
      </c>
      <c r="IS59" s="63">
        <v>274.55000000000013</v>
      </c>
      <c r="IT59" s="63">
        <v>273.67000000000013</v>
      </c>
      <c r="IU59" s="63">
        <v>272.81000000000012</v>
      </c>
      <c r="IV59" s="63">
        <v>271.94000000000011</v>
      </c>
      <c r="IW59" s="63">
        <v>271.06000000000012</v>
      </c>
      <c r="IX59" s="63">
        <v>270.21000000000015</v>
      </c>
      <c r="IY59" s="63">
        <v>269.34000000000015</v>
      </c>
      <c r="IZ59" s="63">
        <v>268.48000000000013</v>
      </c>
      <c r="JA59" s="63">
        <v>267.62000000000012</v>
      </c>
      <c r="JB59" s="63">
        <v>266.75000000000011</v>
      </c>
      <c r="JC59" s="63">
        <v>265.90000000000015</v>
      </c>
      <c r="JD59" s="63">
        <v>265.03000000000014</v>
      </c>
      <c r="JE59" s="63">
        <v>264.18000000000012</v>
      </c>
      <c r="JF59" s="63">
        <v>263.3300000000001</v>
      </c>
      <c r="JG59" s="63">
        <v>262.47000000000014</v>
      </c>
      <c r="JH59" s="63">
        <v>261.62000000000012</v>
      </c>
      <c r="JI59" s="63">
        <v>260.7700000000001</v>
      </c>
      <c r="JJ59" s="63">
        <v>259.91000000000014</v>
      </c>
      <c r="JK59" s="63">
        <v>259.06000000000012</v>
      </c>
      <c r="JL59" s="63">
        <v>258.21000000000009</v>
      </c>
      <c r="JM59" s="63">
        <v>257.36</v>
      </c>
      <c r="JN59" s="63">
        <v>256.52</v>
      </c>
      <c r="JO59" s="63">
        <v>255.66999999999996</v>
      </c>
      <c r="JP59" s="63">
        <v>254.81999999999996</v>
      </c>
      <c r="JQ59" s="63">
        <v>253.97999999999996</v>
      </c>
      <c r="JR59" s="63">
        <v>253.12999999999994</v>
      </c>
      <c r="JS59" s="63">
        <v>252.28999999999996</v>
      </c>
      <c r="JT59" s="63">
        <v>251.44999999999996</v>
      </c>
      <c r="JU59" s="63">
        <v>250.60999999999996</v>
      </c>
      <c r="JV59" s="63">
        <v>249.76999999999995</v>
      </c>
      <c r="JW59" s="63">
        <v>248.92999999999995</v>
      </c>
      <c r="JX59" s="63">
        <v>248.08999999999995</v>
      </c>
      <c r="JY59" s="63">
        <v>247.25999999999996</v>
      </c>
      <c r="JZ59" s="63">
        <v>246.41999999999996</v>
      </c>
      <c r="KA59" s="63">
        <v>245.58999999999995</v>
      </c>
      <c r="KB59" s="63">
        <v>244.74999999999994</v>
      </c>
      <c r="KC59" s="63">
        <v>243.91999999999996</v>
      </c>
      <c r="KD59" s="63">
        <v>243.08999999999995</v>
      </c>
      <c r="KE59" s="63">
        <v>242.24999999999994</v>
      </c>
      <c r="KF59" s="63">
        <v>241.42999999999995</v>
      </c>
      <c r="KG59" s="63">
        <v>240.59999999999997</v>
      </c>
      <c r="KH59" s="63">
        <v>239.76999999999995</v>
      </c>
      <c r="KI59" s="63">
        <v>238.93999999999994</v>
      </c>
      <c r="KJ59" s="63">
        <v>238.11999999999995</v>
      </c>
      <c r="KK59" s="63">
        <v>237.28999999999996</v>
      </c>
      <c r="KL59" s="63">
        <v>236.46999999999994</v>
      </c>
      <c r="KM59" s="63">
        <v>235.64999999999995</v>
      </c>
      <c r="KN59" s="63">
        <v>234.82999999999996</v>
      </c>
      <c r="KO59" s="63">
        <v>234.00999999999996</v>
      </c>
      <c r="KP59" s="63">
        <v>233.18999999999994</v>
      </c>
      <c r="KQ59" s="63">
        <v>232.36999999999995</v>
      </c>
      <c r="KR59" s="63">
        <v>231.01000000000045</v>
      </c>
      <c r="KS59" s="63">
        <v>230.26000000000045</v>
      </c>
      <c r="KT59" s="63">
        <v>229.51000000000045</v>
      </c>
      <c r="KU59" s="63">
        <v>228.76000000000045</v>
      </c>
      <c r="KV59" s="63">
        <v>228.01000000000045</v>
      </c>
      <c r="KW59" s="63">
        <v>227.26000000000045</v>
      </c>
      <c r="KX59" s="63">
        <v>226.51000000000045</v>
      </c>
      <c r="KY59" s="63">
        <v>225.76000000000045</v>
      </c>
      <c r="KZ59" s="63">
        <v>225.01000000000045</v>
      </c>
      <c r="LA59" s="63">
        <v>224.26000000000045</v>
      </c>
      <c r="LB59" s="63">
        <v>223.51000000000045</v>
      </c>
      <c r="LC59" s="63">
        <v>222.76000000000045</v>
      </c>
      <c r="LD59" s="63">
        <v>222.01000000000045</v>
      </c>
      <c r="LE59" s="63">
        <v>221.26000000000045</v>
      </c>
      <c r="LF59" s="63">
        <v>220.51000000000045</v>
      </c>
      <c r="LG59" s="63">
        <v>219.76000000000045</v>
      </c>
      <c r="LH59" s="63">
        <v>219.01000000000045</v>
      </c>
      <c r="LI59" s="63">
        <v>218.26000000000045</v>
      </c>
      <c r="LJ59" s="63">
        <v>217.51000000000045</v>
      </c>
      <c r="LK59" s="63">
        <v>216.76000000000045</v>
      </c>
      <c r="LL59" s="63">
        <v>216.01000000000045</v>
      </c>
      <c r="LM59" s="63">
        <v>215.26000000000045</v>
      </c>
      <c r="LN59" s="63">
        <v>214.51000000000045</v>
      </c>
      <c r="LO59" s="63">
        <v>213.76000000000045</v>
      </c>
      <c r="LP59" s="63">
        <v>213.01000000000045</v>
      </c>
      <c r="LQ59" s="63">
        <v>212.26000000000045</v>
      </c>
      <c r="LR59" s="63">
        <v>211.51000000000045</v>
      </c>
      <c r="LS59" s="63">
        <v>210.76000000000045</v>
      </c>
      <c r="LT59" s="63">
        <v>210.01000000000045</v>
      </c>
      <c r="LU59" s="63">
        <v>209.26000000000045</v>
      </c>
      <c r="LV59" s="63">
        <v>208.51000000000045</v>
      </c>
      <c r="LW59" s="63">
        <v>207.76000000000045</v>
      </c>
      <c r="LX59" s="63">
        <v>207.01000000000045</v>
      </c>
      <c r="LY59" s="63">
        <v>206.26000000000045</v>
      </c>
      <c r="LZ59" s="63">
        <v>205.51000000000045</v>
      </c>
      <c r="MA59" s="63">
        <v>204.76000000000045</v>
      </c>
      <c r="MB59" s="63">
        <v>204.01000000000045</v>
      </c>
      <c r="MC59" s="63">
        <v>203.26000000000045</v>
      </c>
      <c r="MD59" s="63">
        <v>202.51000000000045</v>
      </c>
      <c r="ME59" s="63">
        <v>201.76000000000045</v>
      </c>
      <c r="MF59" s="63">
        <v>201.01000000000045</v>
      </c>
      <c r="MG59" s="63">
        <v>200.26000000000045</v>
      </c>
      <c r="MH59" s="63">
        <v>199.51000000000045</v>
      </c>
      <c r="MI59" s="63">
        <v>198.76000000000045</v>
      </c>
      <c r="MJ59" s="63">
        <v>198.01000000000045</v>
      </c>
      <c r="MK59" s="63">
        <v>197.26000000000045</v>
      </c>
      <c r="ML59" s="63">
        <v>196.51000000000045</v>
      </c>
      <c r="MM59" s="63">
        <v>195.76000000000045</v>
      </c>
      <c r="MN59" s="63">
        <v>195.01000000000045</v>
      </c>
      <c r="MO59" s="63">
        <v>194.26000000000045</v>
      </c>
      <c r="MP59" s="63">
        <v>193.51000000000045</v>
      </c>
      <c r="MQ59" s="63">
        <v>192.76000000000045</v>
      </c>
      <c r="MR59" s="63">
        <v>192.01000000000045</v>
      </c>
      <c r="MS59" s="63">
        <v>191.26000000000045</v>
      </c>
      <c r="MT59" s="63">
        <v>190.51000000000045</v>
      </c>
      <c r="MU59" s="63">
        <v>189.76000000000045</v>
      </c>
      <c r="MV59" s="63">
        <v>189.01000000000045</v>
      </c>
      <c r="MW59" s="63">
        <v>188.26000000000045</v>
      </c>
      <c r="MX59" s="63">
        <v>187.51000000000045</v>
      </c>
      <c r="MY59" s="63">
        <v>186.76000000000045</v>
      </c>
    </row>
    <row r="60" spans="1:363" ht="15.75" x14ac:dyDescent="0.25">
      <c r="A60" s="60" t="s">
        <v>7</v>
      </c>
      <c r="B60" s="65">
        <v>2070</v>
      </c>
      <c r="C60" s="63">
        <v>518.86</v>
      </c>
      <c r="D60" s="63">
        <v>517.82999999999993</v>
      </c>
      <c r="E60" s="63">
        <v>516.79999999999995</v>
      </c>
      <c r="F60" s="63">
        <v>515.89999999999975</v>
      </c>
      <c r="G60" s="63">
        <v>514.86999999999978</v>
      </c>
      <c r="H60" s="63">
        <v>513.83999999999992</v>
      </c>
      <c r="I60" s="63">
        <v>512.82000000000005</v>
      </c>
      <c r="J60" s="63">
        <v>511.79000000000013</v>
      </c>
      <c r="K60" s="63">
        <v>510.76000000000016</v>
      </c>
      <c r="L60" s="63">
        <v>509.74000000000012</v>
      </c>
      <c r="M60" s="63">
        <v>508.71000000000015</v>
      </c>
      <c r="N60" s="63">
        <v>507.69000000000017</v>
      </c>
      <c r="O60" s="63">
        <v>506.66000000000014</v>
      </c>
      <c r="P60" s="63">
        <v>505.63000000000017</v>
      </c>
      <c r="Q60" s="63">
        <v>504.61000000000013</v>
      </c>
      <c r="R60" s="63">
        <v>503.58000000000015</v>
      </c>
      <c r="S60" s="63">
        <v>502.55000000000013</v>
      </c>
      <c r="T60" s="63">
        <v>501.53000000000014</v>
      </c>
      <c r="U60" s="63">
        <v>500.50000000000017</v>
      </c>
      <c r="V60" s="63">
        <v>499.47000000000014</v>
      </c>
      <c r="W60" s="63">
        <v>498.45000000000016</v>
      </c>
      <c r="X60" s="63">
        <v>497.42000000000013</v>
      </c>
      <c r="Y60" s="63">
        <v>496.39000000000016</v>
      </c>
      <c r="Z60" s="63">
        <v>495.37000000000012</v>
      </c>
      <c r="AA60" s="63">
        <v>494.34000000000015</v>
      </c>
      <c r="AB60" s="63">
        <v>493.31000000000012</v>
      </c>
      <c r="AC60" s="63">
        <v>492.29000000000013</v>
      </c>
      <c r="AD60" s="63">
        <v>491.26000000000016</v>
      </c>
      <c r="AE60" s="63">
        <v>490.23000000000013</v>
      </c>
      <c r="AF60" s="63">
        <v>489.21000000000015</v>
      </c>
      <c r="AG60" s="63">
        <v>488.18000000000012</v>
      </c>
      <c r="AH60" s="63">
        <v>487.16000000000014</v>
      </c>
      <c r="AI60" s="63">
        <v>486.13000000000017</v>
      </c>
      <c r="AJ60" s="63">
        <v>485.10000000000014</v>
      </c>
      <c r="AK60" s="63">
        <v>484.08000000000015</v>
      </c>
      <c r="AL60" s="63">
        <v>483.05000000000013</v>
      </c>
      <c r="AM60" s="63">
        <v>482.02000000000015</v>
      </c>
      <c r="AN60" s="63">
        <v>481.00000000000017</v>
      </c>
      <c r="AO60" s="63">
        <v>479.97000000000014</v>
      </c>
      <c r="AP60" s="63">
        <v>478.95000000000016</v>
      </c>
      <c r="AQ60" s="63">
        <v>477.92000000000013</v>
      </c>
      <c r="AR60" s="63">
        <v>476.90000000000015</v>
      </c>
      <c r="AS60" s="63">
        <v>475.87000000000012</v>
      </c>
      <c r="AT60" s="63">
        <v>474.84000000000015</v>
      </c>
      <c r="AU60" s="63">
        <v>473.82000000000016</v>
      </c>
      <c r="AV60" s="63">
        <v>472.79000000000013</v>
      </c>
      <c r="AW60" s="63">
        <v>471.77000000000015</v>
      </c>
      <c r="AX60" s="63">
        <v>470.74000000000012</v>
      </c>
      <c r="AY60" s="63">
        <v>469.72000000000014</v>
      </c>
      <c r="AZ60" s="63">
        <v>468.69000000000017</v>
      </c>
      <c r="BA60" s="63">
        <v>467.67000000000013</v>
      </c>
      <c r="BB60" s="63">
        <v>466.65000000000015</v>
      </c>
      <c r="BC60" s="63">
        <v>465.62000000000012</v>
      </c>
      <c r="BD60" s="63">
        <v>464.60000000000014</v>
      </c>
      <c r="BE60" s="63">
        <v>463.57000000000016</v>
      </c>
      <c r="BF60" s="63">
        <v>462.55000000000013</v>
      </c>
      <c r="BG60" s="63">
        <v>461.52000000000015</v>
      </c>
      <c r="BH60" s="63">
        <v>460.50000000000017</v>
      </c>
      <c r="BI60" s="63">
        <v>459.48000000000013</v>
      </c>
      <c r="BJ60" s="63">
        <v>458.45000000000016</v>
      </c>
      <c r="BK60" s="63">
        <v>457.43000000000012</v>
      </c>
      <c r="BL60" s="63">
        <v>456.41000000000014</v>
      </c>
      <c r="BM60" s="63">
        <v>455.38000000000017</v>
      </c>
      <c r="BN60" s="63">
        <v>454.36000000000013</v>
      </c>
      <c r="BO60" s="63">
        <v>453.34000000000015</v>
      </c>
      <c r="BP60" s="63">
        <v>452.32000000000016</v>
      </c>
      <c r="BQ60" s="63">
        <v>451.30000000000013</v>
      </c>
      <c r="BR60" s="63">
        <v>450.27000000000015</v>
      </c>
      <c r="BS60" s="63">
        <v>449.25000000000017</v>
      </c>
      <c r="BT60" s="63">
        <v>448.23000000000013</v>
      </c>
      <c r="BU60" s="63">
        <v>447.21000000000015</v>
      </c>
      <c r="BV60" s="63">
        <v>446.19000000000017</v>
      </c>
      <c r="BW60" s="63">
        <v>445.17000000000013</v>
      </c>
      <c r="BX60" s="63">
        <v>444.15000000000015</v>
      </c>
      <c r="BY60" s="63">
        <v>443.13000000000017</v>
      </c>
      <c r="BZ60" s="63">
        <v>442.11000000000013</v>
      </c>
      <c r="CA60" s="63">
        <v>441.09000000000015</v>
      </c>
      <c r="CB60" s="63">
        <v>440.07000000000016</v>
      </c>
      <c r="CC60" s="63">
        <v>439.06000000000012</v>
      </c>
      <c r="CD60" s="63">
        <v>438.04000000000013</v>
      </c>
      <c r="CE60" s="63">
        <v>437.02000000000015</v>
      </c>
      <c r="CF60" s="63">
        <v>436.00000000000017</v>
      </c>
      <c r="CG60" s="63">
        <v>434.98000000000013</v>
      </c>
      <c r="CH60" s="63">
        <v>433.96000000000015</v>
      </c>
      <c r="CI60" s="63">
        <v>432.95000000000016</v>
      </c>
      <c r="CJ60" s="63">
        <v>431.93000000000012</v>
      </c>
      <c r="CK60" s="63">
        <v>430.92000000000013</v>
      </c>
      <c r="CL60" s="63">
        <v>429.91000000000014</v>
      </c>
      <c r="CM60" s="63">
        <v>428.89000000000016</v>
      </c>
      <c r="CN60" s="63">
        <v>427.88000000000017</v>
      </c>
      <c r="CO60" s="63">
        <v>426.87000000000012</v>
      </c>
      <c r="CP60" s="63">
        <v>425.85000000000014</v>
      </c>
      <c r="CQ60" s="63">
        <v>424.84000000000015</v>
      </c>
      <c r="CR60" s="63">
        <v>423.83000000000015</v>
      </c>
      <c r="CS60" s="63">
        <v>422.81000000000012</v>
      </c>
      <c r="CT60" s="63">
        <v>421.80000000000013</v>
      </c>
      <c r="CU60" s="63">
        <v>420.79000000000013</v>
      </c>
      <c r="CV60" s="63">
        <v>419.78000000000014</v>
      </c>
      <c r="CW60" s="63">
        <v>418.77000000000015</v>
      </c>
      <c r="CX60" s="63">
        <v>417.77000000000015</v>
      </c>
      <c r="CY60" s="63">
        <v>416.76000000000016</v>
      </c>
      <c r="CZ60" s="63">
        <v>415.75000000000017</v>
      </c>
      <c r="DA60" s="63">
        <v>414.75000000000017</v>
      </c>
      <c r="DB60" s="63">
        <v>413.74000000000012</v>
      </c>
      <c r="DC60" s="63">
        <v>412.73000000000013</v>
      </c>
      <c r="DD60" s="63">
        <v>411.73000000000013</v>
      </c>
      <c r="DE60" s="63">
        <v>410.72000000000014</v>
      </c>
      <c r="DF60" s="63">
        <v>409.71000000000015</v>
      </c>
      <c r="DG60" s="63">
        <v>408.71000000000015</v>
      </c>
      <c r="DH60" s="63">
        <v>407.71000000000015</v>
      </c>
      <c r="DI60" s="63">
        <v>406.71000000000015</v>
      </c>
      <c r="DJ60" s="63">
        <v>405.71000000000015</v>
      </c>
      <c r="DK60" s="63">
        <v>404.71000000000015</v>
      </c>
      <c r="DL60" s="63">
        <v>403.71000000000015</v>
      </c>
      <c r="DM60" s="63">
        <v>402.71000000000015</v>
      </c>
      <c r="DN60" s="63">
        <v>401.71000000000015</v>
      </c>
      <c r="DO60" s="63">
        <v>400.71000000000015</v>
      </c>
      <c r="DP60" s="63">
        <v>399.71000000000015</v>
      </c>
      <c r="DQ60" s="63">
        <v>398.72000000000014</v>
      </c>
      <c r="DR60" s="63">
        <v>397.72000000000014</v>
      </c>
      <c r="DS60" s="63">
        <v>396.72000000000014</v>
      </c>
      <c r="DT60" s="63">
        <v>395.73000000000013</v>
      </c>
      <c r="DU60" s="63">
        <v>394.74000000000012</v>
      </c>
      <c r="DV60" s="63">
        <v>393.75000000000017</v>
      </c>
      <c r="DW60" s="63">
        <v>392.76000000000016</v>
      </c>
      <c r="DX60" s="63">
        <v>391.77000000000015</v>
      </c>
      <c r="DY60" s="63">
        <v>390.78000000000014</v>
      </c>
      <c r="DZ60" s="63">
        <v>389.79000000000013</v>
      </c>
      <c r="EA60" s="63">
        <v>388.80000000000013</v>
      </c>
      <c r="EB60" s="63">
        <v>387.82000000000016</v>
      </c>
      <c r="EC60" s="63">
        <v>386.83000000000015</v>
      </c>
      <c r="ED60" s="63">
        <v>385.84000000000015</v>
      </c>
      <c r="EE60" s="63">
        <v>384.86000000000013</v>
      </c>
      <c r="EF60" s="63">
        <v>383.88000000000017</v>
      </c>
      <c r="EG60" s="63">
        <v>382.90000000000015</v>
      </c>
      <c r="EH60" s="63">
        <v>381.92000000000013</v>
      </c>
      <c r="EI60" s="63">
        <v>380.95000000000016</v>
      </c>
      <c r="EJ60" s="63">
        <v>379.97000000000014</v>
      </c>
      <c r="EK60" s="63">
        <v>379.00000000000017</v>
      </c>
      <c r="EL60" s="63">
        <v>378.02000000000015</v>
      </c>
      <c r="EM60" s="63">
        <v>377.05000000000013</v>
      </c>
      <c r="EN60" s="63">
        <v>376.07000000000016</v>
      </c>
      <c r="EO60" s="63">
        <v>375.10000000000014</v>
      </c>
      <c r="EP60" s="63">
        <v>374.13000000000017</v>
      </c>
      <c r="EQ60" s="63">
        <v>373.15000000000015</v>
      </c>
      <c r="ER60" s="63">
        <v>372.19000000000017</v>
      </c>
      <c r="ES60" s="63">
        <v>371.22000000000014</v>
      </c>
      <c r="ET60" s="63">
        <v>370.25000000000017</v>
      </c>
      <c r="EU60" s="63">
        <v>369.29000000000013</v>
      </c>
      <c r="EV60" s="63">
        <v>368.32000000000016</v>
      </c>
      <c r="EW60" s="63">
        <v>367.36000000000013</v>
      </c>
      <c r="EX60" s="63">
        <v>366.40000000000015</v>
      </c>
      <c r="EY60" s="63">
        <v>365.43000000000012</v>
      </c>
      <c r="EZ60" s="63">
        <v>364.47000000000014</v>
      </c>
      <c r="FA60" s="63">
        <v>363.51000000000016</v>
      </c>
      <c r="FB60" s="63">
        <v>362.54000000000013</v>
      </c>
      <c r="FC60" s="63">
        <v>361.58000000000015</v>
      </c>
      <c r="FD60" s="63">
        <v>360.62000000000012</v>
      </c>
      <c r="FE60" s="63">
        <v>359.66000000000014</v>
      </c>
      <c r="FF60" s="63">
        <v>358.70000000000016</v>
      </c>
      <c r="FG60" s="63">
        <v>357.75000000000017</v>
      </c>
      <c r="FH60" s="63">
        <v>356.79000000000013</v>
      </c>
      <c r="FI60" s="63">
        <v>355.83000000000015</v>
      </c>
      <c r="FJ60" s="63">
        <v>354.87000000000012</v>
      </c>
      <c r="FK60" s="63">
        <v>353.92000000000013</v>
      </c>
      <c r="FL60" s="63">
        <v>352.96000000000015</v>
      </c>
      <c r="FM60" s="63">
        <v>352.01000000000016</v>
      </c>
      <c r="FN60" s="63">
        <v>351.05000000000013</v>
      </c>
      <c r="FO60" s="63">
        <v>350.10000000000014</v>
      </c>
      <c r="FP60" s="63">
        <v>349.15000000000015</v>
      </c>
      <c r="FQ60" s="63">
        <v>348.20000000000016</v>
      </c>
      <c r="FR60" s="63">
        <v>347.25000000000017</v>
      </c>
      <c r="FS60" s="63">
        <v>346.30000000000013</v>
      </c>
      <c r="FT60" s="63">
        <v>345.35000000000014</v>
      </c>
      <c r="FU60" s="63">
        <v>344.40000000000015</v>
      </c>
      <c r="FV60" s="63">
        <v>343.45000000000016</v>
      </c>
      <c r="FW60" s="63">
        <v>342.50000000000017</v>
      </c>
      <c r="FX60" s="63">
        <v>341.55000000000013</v>
      </c>
      <c r="FY60" s="63">
        <v>340.61000000000013</v>
      </c>
      <c r="FZ60" s="63">
        <v>339.66000000000014</v>
      </c>
      <c r="GA60" s="63">
        <v>338.72000000000014</v>
      </c>
      <c r="GB60" s="63">
        <v>337.77000000000015</v>
      </c>
      <c r="GC60" s="63">
        <v>336.83000000000015</v>
      </c>
      <c r="GD60" s="63">
        <v>335.89000000000016</v>
      </c>
      <c r="GE60" s="63">
        <v>334.95000000000016</v>
      </c>
      <c r="GF60" s="63">
        <v>334.01000000000016</v>
      </c>
      <c r="GG60" s="63">
        <v>333.07000000000016</v>
      </c>
      <c r="GH60" s="63">
        <v>332.13000000000017</v>
      </c>
      <c r="GI60" s="63">
        <v>331.19000000000017</v>
      </c>
      <c r="GJ60" s="63">
        <v>330.25000000000017</v>
      </c>
      <c r="GK60" s="63">
        <v>329.32000000000016</v>
      </c>
      <c r="GL60" s="63">
        <v>328.38000000000017</v>
      </c>
      <c r="GM60" s="63">
        <v>327.45000000000016</v>
      </c>
      <c r="GN60" s="63">
        <v>326.52000000000015</v>
      </c>
      <c r="GO60" s="63">
        <v>325.57000000000016</v>
      </c>
      <c r="GP60" s="63">
        <v>324.65000000000015</v>
      </c>
      <c r="GQ60" s="63">
        <v>323.72000000000014</v>
      </c>
      <c r="GR60" s="63">
        <v>322.79000000000013</v>
      </c>
      <c r="GS60" s="63">
        <v>321.87000000000012</v>
      </c>
      <c r="GT60" s="63">
        <v>320.94000000000017</v>
      </c>
      <c r="GU60" s="63">
        <v>320.01000000000016</v>
      </c>
      <c r="GV60" s="63">
        <v>319.09000000000015</v>
      </c>
      <c r="GW60" s="63">
        <v>318.16000000000014</v>
      </c>
      <c r="GX60" s="63">
        <v>317.24000000000012</v>
      </c>
      <c r="GY60" s="63">
        <v>316.32000000000016</v>
      </c>
      <c r="GZ60" s="63">
        <v>315.40000000000015</v>
      </c>
      <c r="HA60" s="63">
        <v>314.48000000000013</v>
      </c>
      <c r="HB60" s="63">
        <v>313.56000000000012</v>
      </c>
      <c r="HC60" s="63">
        <v>312.63000000000017</v>
      </c>
      <c r="HD60" s="63">
        <v>311.72000000000014</v>
      </c>
      <c r="HE60" s="63">
        <v>310.81000000000012</v>
      </c>
      <c r="HF60" s="63">
        <v>309.88000000000017</v>
      </c>
      <c r="HG60" s="63">
        <v>308.98000000000013</v>
      </c>
      <c r="HH60" s="63">
        <v>308.07000000000016</v>
      </c>
      <c r="HI60" s="63">
        <v>307.16000000000014</v>
      </c>
      <c r="HJ60" s="63">
        <v>306.25000000000017</v>
      </c>
      <c r="HK60" s="63">
        <v>305.34000000000015</v>
      </c>
      <c r="HL60" s="63">
        <v>304.43000000000012</v>
      </c>
      <c r="HM60" s="63">
        <v>303.52000000000015</v>
      </c>
      <c r="HN60" s="63">
        <v>302.62000000000012</v>
      </c>
      <c r="HO60" s="63">
        <v>301.71000000000015</v>
      </c>
      <c r="HP60" s="63">
        <v>300.81000000000012</v>
      </c>
      <c r="HQ60" s="63">
        <v>299.91000000000014</v>
      </c>
      <c r="HR60" s="63">
        <v>299.01000000000016</v>
      </c>
      <c r="HS60" s="63">
        <v>298.10000000000014</v>
      </c>
      <c r="HT60" s="63">
        <v>297.21000000000015</v>
      </c>
      <c r="HU60" s="63">
        <v>296.31000000000012</v>
      </c>
      <c r="HV60" s="63">
        <v>295.42000000000013</v>
      </c>
      <c r="HW60" s="63">
        <v>294.52000000000015</v>
      </c>
      <c r="HX60" s="63">
        <v>293.63000000000017</v>
      </c>
      <c r="HY60" s="63">
        <v>292.73000000000013</v>
      </c>
      <c r="HZ60" s="63">
        <v>291.84000000000015</v>
      </c>
      <c r="IA60" s="63">
        <v>290.95000000000016</v>
      </c>
      <c r="IB60" s="63">
        <v>290.06000000000012</v>
      </c>
      <c r="IC60" s="63">
        <v>289.17000000000013</v>
      </c>
      <c r="ID60" s="63">
        <v>288.28000000000014</v>
      </c>
      <c r="IE60" s="63">
        <v>287.38000000000017</v>
      </c>
      <c r="IF60" s="63">
        <v>286.51000000000016</v>
      </c>
      <c r="IG60" s="63">
        <v>285.62000000000012</v>
      </c>
      <c r="IH60" s="63">
        <v>284.74000000000012</v>
      </c>
      <c r="II60" s="63">
        <v>283.85000000000014</v>
      </c>
      <c r="IJ60" s="63">
        <v>282.97000000000014</v>
      </c>
      <c r="IK60" s="63">
        <v>282.09000000000015</v>
      </c>
      <c r="IL60" s="63">
        <v>281.21000000000015</v>
      </c>
      <c r="IM60" s="63">
        <v>280.32000000000016</v>
      </c>
      <c r="IN60" s="63">
        <v>279.46000000000015</v>
      </c>
      <c r="IO60" s="63">
        <v>278.57000000000016</v>
      </c>
      <c r="IP60" s="63">
        <v>277.70000000000016</v>
      </c>
      <c r="IQ60" s="63">
        <v>276.82000000000016</v>
      </c>
      <c r="IR60" s="63">
        <v>275.96000000000015</v>
      </c>
      <c r="IS60" s="63">
        <v>275.09000000000015</v>
      </c>
      <c r="IT60" s="63">
        <v>274.21000000000015</v>
      </c>
      <c r="IU60" s="63">
        <v>273.35000000000014</v>
      </c>
      <c r="IV60" s="63">
        <v>272.48000000000013</v>
      </c>
      <c r="IW60" s="63">
        <v>271.60000000000014</v>
      </c>
      <c r="IX60" s="63">
        <v>270.75000000000017</v>
      </c>
      <c r="IY60" s="63">
        <v>269.88000000000017</v>
      </c>
      <c r="IZ60" s="63">
        <v>269.02000000000015</v>
      </c>
      <c r="JA60" s="63">
        <v>268.16000000000014</v>
      </c>
      <c r="JB60" s="63">
        <v>267.29000000000013</v>
      </c>
      <c r="JC60" s="63">
        <v>266.44000000000017</v>
      </c>
      <c r="JD60" s="63">
        <v>265.57000000000016</v>
      </c>
      <c r="JE60" s="63">
        <v>264.72000000000014</v>
      </c>
      <c r="JF60" s="63">
        <v>263.87000000000012</v>
      </c>
      <c r="JG60" s="63">
        <v>263.01000000000016</v>
      </c>
      <c r="JH60" s="63">
        <v>262.16000000000014</v>
      </c>
      <c r="JI60" s="63">
        <v>261.31000000000012</v>
      </c>
      <c r="JJ60" s="63">
        <v>260.45000000000016</v>
      </c>
      <c r="JK60" s="63">
        <v>259.60000000000014</v>
      </c>
      <c r="JL60" s="63">
        <v>258.75000000000011</v>
      </c>
      <c r="JM60" s="63">
        <v>257.90000000000003</v>
      </c>
      <c r="JN60" s="63">
        <v>257.06</v>
      </c>
      <c r="JO60" s="63">
        <v>256.20999999999998</v>
      </c>
      <c r="JP60" s="63">
        <v>255.35999999999996</v>
      </c>
      <c r="JQ60" s="63">
        <v>254.51999999999995</v>
      </c>
      <c r="JR60" s="63">
        <v>253.66999999999993</v>
      </c>
      <c r="JS60" s="63">
        <v>252.82999999999996</v>
      </c>
      <c r="JT60" s="63">
        <v>251.98999999999995</v>
      </c>
      <c r="JU60" s="63">
        <v>251.14999999999995</v>
      </c>
      <c r="JV60" s="63">
        <v>250.30999999999995</v>
      </c>
      <c r="JW60" s="63">
        <v>249.46999999999994</v>
      </c>
      <c r="JX60" s="63">
        <v>248.62999999999994</v>
      </c>
      <c r="JY60" s="63">
        <v>247.79999999999995</v>
      </c>
      <c r="JZ60" s="63">
        <v>246.95999999999995</v>
      </c>
      <c r="KA60" s="63">
        <v>246.12999999999994</v>
      </c>
      <c r="KB60" s="63">
        <v>245.28999999999994</v>
      </c>
      <c r="KC60" s="63">
        <v>244.45999999999995</v>
      </c>
      <c r="KD60" s="63">
        <v>243.62999999999994</v>
      </c>
      <c r="KE60" s="63">
        <v>242.78999999999994</v>
      </c>
      <c r="KF60" s="63">
        <v>241.96999999999994</v>
      </c>
      <c r="KG60" s="63">
        <v>241.13999999999996</v>
      </c>
      <c r="KH60" s="63">
        <v>240.30999999999995</v>
      </c>
      <c r="KI60" s="63">
        <v>239.47999999999993</v>
      </c>
      <c r="KJ60" s="63">
        <v>238.65999999999994</v>
      </c>
      <c r="KK60" s="63">
        <v>237.82999999999996</v>
      </c>
      <c r="KL60" s="63">
        <v>237.00999999999993</v>
      </c>
      <c r="KM60" s="63">
        <v>236.18999999999994</v>
      </c>
      <c r="KN60" s="63">
        <v>235.36999999999995</v>
      </c>
      <c r="KO60" s="63">
        <v>234.54999999999995</v>
      </c>
      <c r="KP60" s="63">
        <v>233.72999999999993</v>
      </c>
      <c r="KQ60" s="63">
        <v>232.90999999999994</v>
      </c>
      <c r="KR60" s="63">
        <v>231.47000000000045</v>
      </c>
      <c r="KS60" s="63">
        <v>230.72000000000045</v>
      </c>
      <c r="KT60" s="63">
        <v>229.97000000000045</v>
      </c>
      <c r="KU60" s="63">
        <v>229.22000000000045</v>
      </c>
      <c r="KV60" s="63">
        <v>228.47000000000045</v>
      </c>
      <c r="KW60" s="63">
        <v>227.72000000000045</v>
      </c>
      <c r="KX60" s="63">
        <v>226.97000000000045</v>
      </c>
      <c r="KY60" s="63">
        <v>226.22000000000045</v>
      </c>
      <c r="KZ60" s="63">
        <v>225.47000000000045</v>
      </c>
      <c r="LA60" s="63">
        <v>224.72000000000045</v>
      </c>
      <c r="LB60" s="63">
        <v>223.97000000000045</v>
      </c>
      <c r="LC60" s="63">
        <v>223.22000000000045</v>
      </c>
      <c r="LD60" s="63">
        <v>222.47000000000045</v>
      </c>
      <c r="LE60" s="63">
        <v>221.72000000000045</v>
      </c>
      <c r="LF60" s="63">
        <v>220.97000000000045</v>
      </c>
      <c r="LG60" s="63">
        <v>220.22000000000045</v>
      </c>
      <c r="LH60" s="63">
        <v>219.47000000000045</v>
      </c>
      <c r="LI60" s="63">
        <v>218.72000000000045</v>
      </c>
      <c r="LJ60" s="63">
        <v>217.97000000000045</v>
      </c>
      <c r="LK60" s="63">
        <v>217.22000000000045</v>
      </c>
      <c r="LL60" s="63">
        <v>216.47000000000045</v>
      </c>
      <c r="LM60" s="63">
        <v>215.72000000000045</v>
      </c>
      <c r="LN60" s="63">
        <v>214.97000000000045</v>
      </c>
      <c r="LO60" s="63">
        <v>214.22000000000045</v>
      </c>
      <c r="LP60" s="63">
        <v>213.47000000000045</v>
      </c>
      <c r="LQ60" s="63">
        <v>212.72000000000045</v>
      </c>
      <c r="LR60" s="63">
        <v>211.97000000000045</v>
      </c>
      <c r="LS60" s="63">
        <v>211.22000000000045</v>
      </c>
      <c r="LT60" s="63">
        <v>210.47000000000045</v>
      </c>
      <c r="LU60" s="63">
        <v>209.72000000000045</v>
      </c>
      <c r="LV60" s="63">
        <v>208.97000000000045</v>
      </c>
      <c r="LW60" s="63">
        <v>208.22000000000045</v>
      </c>
      <c r="LX60" s="63">
        <v>207.47000000000045</v>
      </c>
      <c r="LY60" s="63">
        <v>206.72000000000045</v>
      </c>
      <c r="LZ60" s="63">
        <v>205.97000000000045</v>
      </c>
      <c r="MA60" s="63">
        <v>205.22000000000045</v>
      </c>
      <c r="MB60" s="63">
        <v>204.47000000000045</v>
      </c>
      <c r="MC60" s="63">
        <v>203.72000000000045</v>
      </c>
      <c r="MD60" s="63">
        <v>202.97000000000045</v>
      </c>
      <c r="ME60" s="63">
        <v>202.22000000000045</v>
      </c>
      <c r="MF60" s="63">
        <v>201.47000000000045</v>
      </c>
      <c r="MG60" s="63">
        <v>200.72000000000045</v>
      </c>
      <c r="MH60" s="63">
        <v>199.97000000000045</v>
      </c>
      <c r="MI60" s="63">
        <v>199.22000000000045</v>
      </c>
      <c r="MJ60" s="63">
        <v>198.47000000000045</v>
      </c>
      <c r="MK60" s="63">
        <v>197.72000000000045</v>
      </c>
      <c r="ML60" s="63">
        <v>196.97000000000045</v>
      </c>
      <c r="MM60" s="63">
        <v>196.22000000000045</v>
      </c>
      <c r="MN60" s="63">
        <v>195.47000000000045</v>
      </c>
      <c r="MO60" s="63">
        <v>194.72000000000045</v>
      </c>
      <c r="MP60" s="63">
        <v>193.97000000000045</v>
      </c>
      <c r="MQ60" s="63">
        <v>193.22000000000045</v>
      </c>
      <c r="MR60" s="63">
        <v>192.47000000000045</v>
      </c>
      <c r="MS60" s="63">
        <v>191.72000000000045</v>
      </c>
      <c r="MT60" s="63">
        <v>190.97000000000045</v>
      </c>
      <c r="MU60" s="63">
        <v>190.22000000000045</v>
      </c>
      <c r="MV60" s="63">
        <v>189.47000000000045</v>
      </c>
      <c r="MW60" s="63">
        <v>188.72000000000045</v>
      </c>
      <c r="MX60" s="63">
        <v>187.97000000000045</v>
      </c>
      <c r="MY60" s="63">
        <v>187.22000000000045</v>
      </c>
    </row>
    <row r="61" spans="1:363" ht="15.75" x14ac:dyDescent="0.25">
      <c r="A61" s="60" t="s">
        <v>7</v>
      </c>
      <c r="B61" s="65">
        <v>2071</v>
      </c>
      <c r="C61" s="63">
        <v>519.38</v>
      </c>
      <c r="D61" s="63">
        <v>518.34999999999991</v>
      </c>
      <c r="E61" s="63">
        <v>517.31999999999994</v>
      </c>
      <c r="F61" s="63">
        <v>516.43999999999971</v>
      </c>
      <c r="G61" s="63">
        <v>515.40999999999974</v>
      </c>
      <c r="H61" s="63">
        <v>514.37999999999988</v>
      </c>
      <c r="I61" s="63">
        <v>513.36</v>
      </c>
      <c r="J61" s="63">
        <v>512.33000000000015</v>
      </c>
      <c r="K61" s="63">
        <v>511.30000000000018</v>
      </c>
      <c r="L61" s="63">
        <v>510.28000000000014</v>
      </c>
      <c r="M61" s="63">
        <v>509.25000000000017</v>
      </c>
      <c r="N61" s="63">
        <v>508.23000000000019</v>
      </c>
      <c r="O61" s="63">
        <v>507.20000000000016</v>
      </c>
      <c r="P61" s="63">
        <v>506.17000000000019</v>
      </c>
      <c r="Q61" s="63">
        <v>505.15000000000015</v>
      </c>
      <c r="R61" s="63">
        <v>504.12000000000018</v>
      </c>
      <c r="S61" s="63">
        <v>503.09000000000015</v>
      </c>
      <c r="T61" s="63">
        <v>502.07000000000016</v>
      </c>
      <c r="U61" s="63">
        <v>501.04000000000019</v>
      </c>
      <c r="V61" s="63">
        <v>500.01000000000016</v>
      </c>
      <c r="W61" s="63">
        <v>498.99000000000018</v>
      </c>
      <c r="X61" s="63">
        <v>497.96000000000015</v>
      </c>
      <c r="Y61" s="63">
        <v>496.93000000000018</v>
      </c>
      <c r="Z61" s="63">
        <v>495.91000000000014</v>
      </c>
      <c r="AA61" s="63">
        <v>494.88000000000017</v>
      </c>
      <c r="AB61" s="63">
        <v>493.85000000000014</v>
      </c>
      <c r="AC61" s="63">
        <v>492.83000000000015</v>
      </c>
      <c r="AD61" s="63">
        <v>491.80000000000018</v>
      </c>
      <c r="AE61" s="63">
        <v>490.77000000000015</v>
      </c>
      <c r="AF61" s="63">
        <v>489.75000000000017</v>
      </c>
      <c r="AG61" s="63">
        <v>488.72000000000014</v>
      </c>
      <c r="AH61" s="63">
        <v>487.70000000000016</v>
      </c>
      <c r="AI61" s="63">
        <v>486.67000000000019</v>
      </c>
      <c r="AJ61" s="63">
        <v>485.64000000000016</v>
      </c>
      <c r="AK61" s="63">
        <v>484.62000000000018</v>
      </c>
      <c r="AL61" s="63">
        <v>483.59000000000015</v>
      </c>
      <c r="AM61" s="63">
        <v>482.56000000000017</v>
      </c>
      <c r="AN61" s="63">
        <v>481.54000000000019</v>
      </c>
      <c r="AO61" s="63">
        <v>480.51000000000016</v>
      </c>
      <c r="AP61" s="63">
        <v>479.49000000000018</v>
      </c>
      <c r="AQ61" s="63">
        <v>478.46000000000015</v>
      </c>
      <c r="AR61" s="63">
        <v>477.44000000000017</v>
      </c>
      <c r="AS61" s="63">
        <v>476.41000000000014</v>
      </c>
      <c r="AT61" s="63">
        <v>475.38000000000017</v>
      </c>
      <c r="AU61" s="63">
        <v>474.36000000000018</v>
      </c>
      <c r="AV61" s="63">
        <v>473.33000000000015</v>
      </c>
      <c r="AW61" s="63">
        <v>472.31000000000017</v>
      </c>
      <c r="AX61" s="63">
        <v>471.28000000000014</v>
      </c>
      <c r="AY61" s="63">
        <v>470.26000000000016</v>
      </c>
      <c r="AZ61" s="63">
        <v>469.23000000000019</v>
      </c>
      <c r="BA61" s="63">
        <v>468.21000000000015</v>
      </c>
      <c r="BB61" s="63">
        <v>467.19000000000017</v>
      </c>
      <c r="BC61" s="63">
        <v>466.16000000000014</v>
      </c>
      <c r="BD61" s="63">
        <v>465.14000000000016</v>
      </c>
      <c r="BE61" s="63">
        <v>464.11000000000018</v>
      </c>
      <c r="BF61" s="63">
        <v>463.09000000000015</v>
      </c>
      <c r="BG61" s="63">
        <v>462.06000000000017</v>
      </c>
      <c r="BH61" s="63">
        <v>461.04000000000019</v>
      </c>
      <c r="BI61" s="63">
        <v>460.02000000000015</v>
      </c>
      <c r="BJ61" s="63">
        <v>458.99000000000018</v>
      </c>
      <c r="BK61" s="63">
        <v>457.97000000000014</v>
      </c>
      <c r="BL61" s="63">
        <v>456.95000000000016</v>
      </c>
      <c r="BM61" s="63">
        <v>455.92000000000019</v>
      </c>
      <c r="BN61" s="63">
        <v>454.90000000000015</v>
      </c>
      <c r="BO61" s="63">
        <v>453.88000000000017</v>
      </c>
      <c r="BP61" s="63">
        <v>452.86000000000018</v>
      </c>
      <c r="BQ61" s="63">
        <v>451.84000000000015</v>
      </c>
      <c r="BR61" s="63">
        <v>450.81000000000017</v>
      </c>
      <c r="BS61" s="63">
        <v>449.79000000000019</v>
      </c>
      <c r="BT61" s="63">
        <v>448.77000000000015</v>
      </c>
      <c r="BU61" s="63">
        <v>447.75000000000017</v>
      </c>
      <c r="BV61" s="63">
        <v>446.73000000000019</v>
      </c>
      <c r="BW61" s="63">
        <v>445.71000000000015</v>
      </c>
      <c r="BX61" s="63">
        <v>444.69000000000017</v>
      </c>
      <c r="BY61" s="63">
        <v>443.67000000000019</v>
      </c>
      <c r="BZ61" s="63">
        <v>442.65000000000015</v>
      </c>
      <c r="CA61" s="63">
        <v>441.63000000000017</v>
      </c>
      <c r="CB61" s="63">
        <v>440.61000000000018</v>
      </c>
      <c r="CC61" s="63">
        <v>439.60000000000014</v>
      </c>
      <c r="CD61" s="63">
        <v>438.58000000000015</v>
      </c>
      <c r="CE61" s="63">
        <v>437.56000000000017</v>
      </c>
      <c r="CF61" s="63">
        <v>436.54000000000019</v>
      </c>
      <c r="CG61" s="63">
        <v>435.52000000000015</v>
      </c>
      <c r="CH61" s="63">
        <v>434.50000000000017</v>
      </c>
      <c r="CI61" s="63">
        <v>433.49000000000018</v>
      </c>
      <c r="CJ61" s="63">
        <v>432.47000000000014</v>
      </c>
      <c r="CK61" s="63">
        <v>431.46000000000015</v>
      </c>
      <c r="CL61" s="63">
        <v>430.45000000000016</v>
      </c>
      <c r="CM61" s="63">
        <v>429.43000000000018</v>
      </c>
      <c r="CN61" s="63">
        <v>428.42000000000019</v>
      </c>
      <c r="CO61" s="63">
        <v>427.41000000000014</v>
      </c>
      <c r="CP61" s="63">
        <v>426.39000000000016</v>
      </c>
      <c r="CQ61" s="63">
        <v>425.38000000000017</v>
      </c>
      <c r="CR61" s="63">
        <v>424.37000000000018</v>
      </c>
      <c r="CS61" s="63">
        <v>423.35000000000014</v>
      </c>
      <c r="CT61" s="63">
        <v>422.34000000000015</v>
      </c>
      <c r="CU61" s="63">
        <v>421.33000000000015</v>
      </c>
      <c r="CV61" s="63">
        <v>420.32000000000016</v>
      </c>
      <c r="CW61" s="63">
        <v>419.31000000000017</v>
      </c>
      <c r="CX61" s="63">
        <v>418.31000000000017</v>
      </c>
      <c r="CY61" s="63">
        <v>417.30000000000018</v>
      </c>
      <c r="CZ61" s="63">
        <v>416.29000000000019</v>
      </c>
      <c r="DA61" s="63">
        <v>415.29000000000019</v>
      </c>
      <c r="DB61" s="63">
        <v>414.28000000000014</v>
      </c>
      <c r="DC61" s="63">
        <v>413.27000000000015</v>
      </c>
      <c r="DD61" s="63">
        <v>412.27000000000015</v>
      </c>
      <c r="DE61" s="63">
        <v>411.26000000000016</v>
      </c>
      <c r="DF61" s="63">
        <v>410.25000000000017</v>
      </c>
      <c r="DG61" s="63">
        <v>409.25000000000017</v>
      </c>
      <c r="DH61" s="63">
        <v>408.25000000000017</v>
      </c>
      <c r="DI61" s="63">
        <v>407.25000000000017</v>
      </c>
      <c r="DJ61" s="63">
        <v>406.25000000000017</v>
      </c>
      <c r="DK61" s="63">
        <v>405.25000000000017</v>
      </c>
      <c r="DL61" s="63">
        <v>404.25000000000017</v>
      </c>
      <c r="DM61" s="63">
        <v>403.25000000000017</v>
      </c>
      <c r="DN61" s="63">
        <v>402.25000000000017</v>
      </c>
      <c r="DO61" s="63">
        <v>401.25000000000017</v>
      </c>
      <c r="DP61" s="63">
        <v>400.25000000000017</v>
      </c>
      <c r="DQ61" s="63">
        <v>399.26000000000016</v>
      </c>
      <c r="DR61" s="63">
        <v>398.26000000000016</v>
      </c>
      <c r="DS61" s="63">
        <v>397.26000000000016</v>
      </c>
      <c r="DT61" s="63">
        <v>396.27000000000015</v>
      </c>
      <c r="DU61" s="63">
        <v>395.28000000000014</v>
      </c>
      <c r="DV61" s="63">
        <v>394.29000000000019</v>
      </c>
      <c r="DW61" s="63">
        <v>393.30000000000018</v>
      </c>
      <c r="DX61" s="63">
        <v>392.31000000000017</v>
      </c>
      <c r="DY61" s="63">
        <v>391.32000000000016</v>
      </c>
      <c r="DZ61" s="63">
        <v>390.33000000000015</v>
      </c>
      <c r="EA61" s="63">
        <v>389.34000000000015</v>
      </c>
      <c r="EB61" s="63">
        <v>388.36000000000018</v>
      </c>
      <c r="EC61" s="63">
        <v>387.37000000000018</v>
      </c>
      <c r="ED61" s="63">
        <v>386.38000000000017</v>
      </c>
      <c r="EE61" s="63">
        <v>385.40000000000015</v>
      </c>
      <c r="EF61" s="63">
        <v>384.42000000000019</v>
      </c>
      <c r="EG61" s="63">
        <v>383.44000000000017</v>
      </c>
      <c r="EH61" s="63">
        <v>382.46000000000015</v>
      </c>
      <c r="EI61" s="63">
        <v>381.49000000000018</v>
      </c>
      <c r="EJ61" s="63">
        <v>380.51000000000016</v>
      </c>
      <c r="EK61" s="63">
        <v>379.54000000000019</v>
      </c>
      <c r="EL61" s="63">
        <v>378.56000000000017</v>
      </c>
      <c r="EM61" s="63">
        <v>377.59000000000015</v>
      </c>
      <c r="EN61" s="63">
        <v>376.61000000000018</v>
      </c>
      <c r="EO61" s="63">
        <v>375.64000000000016</v>
      </c>
      <c r="EP61" s="63">
        <v>374.67000000000019</v>
      </c>
      <c r="EQ61" s="63">
        <v>373.69000000000017</v>
      </c>
      <c r="ER61" s="63">
        <v>372.73000000000019</v>
      </c>
      <c r="ES61" s="63">
        <v>371.76000000000016</v>
      </c>
      <c r="ET61" s="63">
        <v>370.79000000000019</v>
      </c>
      <c r="EU61" s="63">
        <v>369.83000000000015</v>
      </c>
      <c r="EV61" s="63">
        <v>368.86000000000018</v>
      </c>
      <c r="EW61" s="63">
        <v>367.90000000000015</v>
      </c>
      <c r="EX61" s="63">
        <v>366.94000000000017</v>
      </c>
      <c r="EY61" s="63">
        <v>365.97000000000014</v>
      </c>
      <c r="EZ61" s="63">
        <v>365.01000000000016</v>
      </c>
      <c r="FA61" s="63">
        <v>364.05000000000018</v>
      </c>
      <c r="FB61" s="63">
        <v>363.08000000000015</v>
      </c>
      <c r="FC61" s="63">
        <v>362.12000000000018</v>
      </c>
      <c r="FD61" s="63">
        <v>361.16000000000014</v>
      </c>
      <c r="FE61" s="63">
        <v>360.20000000000016</v>
      </c>
      <c r="FF61" s="63">
        <v>359.24000000000018</v>
      </c>
      <c r="FG61" s="63">
        <v>358.29000000000019</v>
      </c>
      <c r="FH61" s="63">
        <v>357.33000000000015</v>
      </c>
      <c r="FI61" s="63">
        <v>356.37000000000018</v>
      </c>
      <c r="FJ61" s="63">
        <v>355.41000000000014</v>
      </c>
      <c r="FK61" s="63">
        <v>354.46000000000015</v>
      </c>
      <c r="FL61" s="63">
        <v>353.50000000000017</v>
      </c>
      <c r="FM61" s="63">
        <v>352.55000000000018</v>
      </c>
      <c r="FN61" s="63">
        <v>351.59000000000015</v>
      </c>
      <c r="FO61" s="63">
        <v>350.64000000000016</v>
      </c>
      <c r="FP61" s="63">
        <v>349.69000000000017</v>
      </c>
      <c r="FQ61" s="63">
        <v>348.74000000000018</v>
      </c>
      <c r="FR61" s="63">
        <v>347.79000000000019</v>
      </c>
      <c r="FS61" s="63">
        <v>346.84000000000015</v>
      </c>
      <c r="FT61" s="63">
        <v>345.89000000000016</v>
      </c>
      <c r="FU61" s="63">
        <v>344.94000000000017</v>
      </c>
      <c r="FV61" s="63">
        <v>343.99000000000018</v>
      </c>
      <c r="FW61" s="63">
        <v>343.04000000000019</v>
      </c>
      <c r="FX61" s="63">
        <v>342.09000000000015</v>
      </c>
      <c r="FY61" s="63">
        <v>341.15000000000015</v>
      </c>
      <c r="FZ61" s="63">
        <v>340.20000000000016</v>
      </c>
      <c r="GA61" s="63">
        <v>339.26000000000016</v>
      </c>
      <c r="GB61" s="63">
        <v>338.31000000000017</v>
      </c>
      <c r="GC61" s="63">
        <v>337.37000000000018</v>
      </c>
      <c r="GD61" s="63">
        <v>336.43000000000018</v>
      </c>
      <c r="GE61" s="63">
        <v>335.49000000000018</v>
      </c>
      <c r="GF61" s="63">
        <v>334.55000000000018</v>
      </c>
      <c r="GG61" s="63">
        <v>333.61000000000018</v>
      </c>
      <c r="GH61" s="63">
        <v>332.67000000000019</v>
      </c>
      <c r="GI61" s="63">
        <v>331.73000000000019</v>
      </c>
      <c r="GJ61" s="63">
        <v>330.79000000000019</v>
      </c>
      <c r="GK61" s="63">
        <v>329.86000000000018</v>
      </c>
      <c r="GL61" s="63">
        <v>328.92000000000019</v>
      </c>
      <c r="GM61" s="63">
        <v>327.99000000000018</v>
      </c>
      <c r="GN61" s="63">
        <v>327.06000000000017</v>
      </c>
      <c r="GO61" s="63">
        <v>326.11000000000018</v>
      </c>
      <c r="GP61" s="63">
        <v>325.19000000000017</v>
      </c>
      <c r="GQ61" s="63">
        <v>324.26000000000016</v>
      </c>
      <c r="GR61" s="63">
        <v>323.33000000000015</v>
      </c>
      <c r="GS61" s="63">
        <v>322.41000000000014</v>
      </c>
      <c r="GT61" s="63">
        <v>321.48000000000019</v>
      </c>
      <c r="GU61" s="63">
        <v>320.55000000000018</v>
      </c>
      <c r="GV61" s="63">
        <v>319.63000000000017</v>
      </c>
      <c r="GW61" s="63">
        <v>318.70000000000016</v>
      </c>
      <c r="GX61" s="63">
        <v>317.78000000000014</v>
      </c>
      <c r="GY61" s="63">
        <v>316.86000000000018</v>
      </c>
      <c r="GZ61" s="63">
        <v>315.94000000000017</v>
      </c>
      <c r="HA61" s="63">
        <v>315.02000000000015</v>
      </c>
      <c r="HB61" s="63">
        <v>314.10000000000014</v>
      </c>
      <c r="HC61" s="63">
        <v>313.17000000000019</v>
      </c>
      <c r="HD61" s="63">
        <v>312.26000000000016</v>
      </c>
      <c r="HE61" s="63">
        <v>311.35000000000014</v>
      </c>
      <c r="HF61" s="63">
        <v>310.42000000000019</v>
      </c>
      <c r="HG61" s="63">
        <v>309.52000000000015</v>
      </c>
      <c r="HH61" s="63">
        <v>308.61000000000018</v>
      </c>
      <c r="HI61" s="63">
        <v>307.70000000000016</v>
      </c>
      <c r="HJ61" s="63">
        <v>306.79000000000019</v>
      </c>
      <c r="HK61" s="63">
        <v>305.88000000000017</v>
      </c>
      <c r="HL61" s="63">
        <v>304.97000000000014</v>
      </c>
      <c r="HM61" s="63">
        <v>304.06000000000017</v>
      </c>
      <c r="HN61" s="63">
        <v>303.16000000000014</v>
      </c>
      <c r="HO61" s="63">
        <v>302.25000000000017</v>
      </c>
      <c r="HP61" s="63">
        <v>301.35000000000014</v>
      </c>
      <c r="HQ61" s="63">
        <v>300.45000000000016</v>
      </c>
      <c r="HR61" s="63">
        <v>299.55000000000018</v>
      </c>
      <c r="HS61" s="63">
        <v>298.64000000000016</v>
      </c>
      <c r="HT61" s="63">
        <v>297.75000000000017</v>
      </c>
      <c r="HU61" s="63">
        <v>296.85000000000014</v>
      </c>
      <c r="HV61" s="63">
        <v>295.96000000000015</v>
      </c>
      <c r="HW61" s="63">
        <v>295.06000000000017</v>
      </c>
      <c r="HX61" s="63">
        <v>294.17000000000019</v>
      </c>
      <c r="HY61" s="63">
        <v>293.27000000000015</v>
      </c>
      <c r="HZ61" s="63">
        <v>292.38000000000017</v>
      </c>
      <c r="IA61" s="63">
        <v>291.49000000000018</v>
      </c>
      <c r="IB61" s="63">
        <v>290.60000000000014</v>
      </c>
      <c r="IC61" s="63">
        <v>289.71000000000015</v>
      </c>
      <c r="ID61" s="63">
        <v>288.82000000000016</v>
      </c>
      <c r="IE61" s="63">
        <v>287.92000000000019</v>
      </c>
      <c r="IF61" s="63">
        <v>287.05000000000018</v>
      </c>
      <c r="IG61" s="63">
        <v>286.16000000000014</v>
      </c>
      <c r="IH61" s="63">
        <v>285.28000000000014</v>
      </c>
      <c r="II61" s="63">
        <v>284.39000000000016</v>
      </c>
      <c r="IJ61" s="63">
        <v>283.51000000000016</v>
      </c>
      <c r="IK61" s="63">
        <v>282.63000000000017</v>
      </c>
      <c r="IL61" s="63">
        <v>281.75000000000017</v>
      </c>
      <c r="IM61" s="63">
        <v>280.86000000000018</v>
      </c>
      <c r="IN61" s="63">
        <v>280.00000000000017</v>
      </c>
      <c r="IO61" s="63">
        <v>279.11000000000018</v>
      </c>
      <c r="IP61" s="63">
        <v>278.24000000000018</v>
      </c>
      <c r="IQ61" s="63">
        <v>277.36000000000018</v>
      </c>
      <c r="IR61" s="63">
        <v>276.50000000000017</v>
      </c>
      <c r="IS61" s="63">
        <v>275.63000000000017</v>
      </c>
      <c r="IT61" s="63">
        <v>274.75000000000017</v>
      </c>
      <c r="IU61" s="63">
        <v>273.89000000000016</v>
      </c>
      <c r="IV61" s="63">
        <v>273.02000000000015</v>
      </c>
      <c r="IW61" s="63">
        <v>272.14000000000016</v>
      </c>
      <c r="IX61" s="63">
        <v>271.29000000000019</v>
      </c>
      <c r="IY61" s="63">
        <v>270.42000000000019</v>
      </c>
      <c r="IZ61" s="63">
        <v>269.56000000000017</v>
      </c>
      <c r="JA61" s="63">
        <v>268.70000000000016</v>
      </c>
      <c r="JB61" s="63">
        <v>267.83000000000015</v>
      </c>
      <c r="JC61" s="63">
        <v>266.98000000000019</v>
      </c>
      <c r="JD61" s="63">
        <v>266.11000000000018</v>
      </c>
      <c r="JE61" s="63">
        <v>265.26000000000016</v>
      </c>
      <c r="JF61" s="63">
        <v>264.41000000000014</v>
      </c>
      <c r="JG61" s="63">
        <v>263.55000000000018</v>
      </c>
      <c r="JH61" s="63">
        <v>262.70000000000016</v>
      </c>
      <c r="JI61" s="63">
        <v>261.85000000000014</v>
      </c>
      <c r="JJ61" s="63">
        <v>260.99000000000018</v>
      </c>
      <c r="JK61" s="63">
        <v>260.14000000000016</v>
      </c>
      <c r="JL61" s="63">
        <v>259.29000000000013</v>
      </c>
      <c r="JM61" s="63">
        <v>258.44000000000005</v>
      </c>
      <c r="JN61" s="63">
        <v>257.60000000000002</v>
      </c>
      <c r="JO61" s="63">
        <v>256.75</v>
      </c>
      <c r="JP61" s="63">
        <v>255.89999999999995</v>
      </c>
      <c r="JQ61" s="63">
        <v>255.05999999999995</v>
      </c>
      <c r="JR61" s="63">
        <v>254.20999999999992</v>
      </c>
      <c r="JS61" s="63">
        <v>253.36999999999995</v>
      </c>
      <c r="JT61" s="63">
        <v>252.52999999999994</v>
      </c>
      <c r="JU61" s="63">
        <v>251.68999999999994</v>
      </c>
      <c r="JV61" s="63">
        <v>250.84999999999994</v>
      </c>
      <c r="JW61" s="63">
        <v>250.00999999999993</v>
      </c>
      <c r="JX61" s="63">
        <v>249.16999999999993</v>
      </c>
      <c r="JY61" s="63">
        <v>248.33999999999995</v>
      </c>
      <c r="JZ61" s="63">
        <v>247.49999999999994</v>
      </c>
      <c r="KA61" s="63">
        <v>246.66999999999993</v>
      </c>
      <c r="KB61" s="63">
        <v>245.82999999999993</v>
      </c>
      <c r="KC61" s="63">
        <v>244.99999999999994</v>
      </c>
      <c r="KD61" s="63">
        <v>244.16999999999993</v>
      </c>
      <c r="KE61" s="63">
        <v>243.32999999999993</v>
      </c>
      <c r="KF61" s="63">
        <v>242.50999999999993</v>
      </c>
      <c r="KG61" s="63">
        <v>241.67999999999995</v>
      </c>
      <c r="KH61" s="63">
        <v>240.84999999999994</v>
      </c>
      <c r="KI61" s="63">
        <v>240.01999999999992</v>
      </c>
      <c r="KJ61" s="63">
        <v>239.19999999999993</v>
      </c>
      <c r="KK61" s="63">
        <v>238.36999999999995</v>
      </c>
      <c r="KL61" s="63">
        <v>237.54999999999993</v>
      </c>
      <c r="KM61" s="63">
        <v>236.72999999999993</v>
      </c>
      <c r="KN61" s="63">
        <v>235.90999999999994</v>
      </c>
      <c r="KO61" s="63">
        <v>235.08999999999995</v>
      </c>
      <c r="KP61" s="63">
        <v>234.26999999999992</v>
      </c>
      <c r="KQ61" s="63">
        <v>233.44999999999993</v>
      </c>
      <c r="KR61" s="63">
        <v>231.93000000000046</v>
      </c>
      <c r="KS61" s="63">
        <v>231.18000000000046</v>
      </c>
      <c r="KT61" s="63">
        <v>230.43000000000046</v>
      </c>
      <c r="KU61" s="63">
        <v>229.68000000000046</v>
      </c>
      <c r="KV61" s="63">
        <v>228.93000000000046</v>
      </c>
      <c r="KW61" s="63">
        <v>228.18000000000046</v>
      </c>
      <c r="KX61" s="63">
        <v>227.43000000000046</v>
      </c>
      <c r="KY61" s="63">
        <v>226.68000000000046</v>
      </c>
      <c r="KZ61" s="63">
        <v>225.93000000000046</v>
      </c>
      <c r="LA61" s="63">
        <v>225.18000000000046</v>
      </c>
      <c r="LB61" s="63">
        <v>224.43000000000046</v>
      </c>
      <c r="LC61" s="63">
        <v>223.68000000000046</v>
      </c>
      <c r="LD61" s="63">
        <v>222.93000000000046</v>
      </c>
      <c r="LE61" s="63">
        <v>222.18000000000046</v>
      </c>
      <c r="LF61" s="63">
        <v>221.43000000000046</v>
      </c>
      <c r="LG61" s="63">
        <v>220.68000000000046</v>
      </c>
      <c r="LH61" s="63">
        <v>219.93000000000046</v>
      </c>
      <c r="LI61" s="63">
        <v>219.18000000000046</v>
      </c>
      <c r="LJ61" s="63">
        <v>218.43000000000046</v>
      </c>
      <c r="LK61" s="63">
        <v>217.68000000000046</v>
      </c>
      <c r="LL61" s="63">
        <v>216.93000000000046</v>
      </c>
      <c r="LM61" s="63">
        <v>216.18000000000046</v>
      </c>
      <c r="LN61" s="63">
        <v>215.43000000000046</v>
      </c>
      <c r="LO61" s="63">
        <v>214.68000000000046</v>
      </c>
      <c r="LP61" s="63">
        <v>213.93000000000046</v>
      </c>
      <c r="LQ61" s="63">
        <v>213.18000000000046</v>
      </c>
      <c r="LR61" s="63">
        <v>212.43000000000046</v>
      </c>
      <c r="LS61" s="63">
        <v>211.68000000000046</v>
      </c>
      <c r="LT61" s="63">
        <v>210.93000000000046</v>
      </c>
      <c r="LU61" s="63">
        <v>210.18000000000046</v>
      </c>
      <c r="LV61" s="63">
        <v>209.43000000000046</v>
      </c>
      <c r="LW61" s="63">
        <v>208.68000000000046</v>
      </c>
      <c r="LX61" s="63">
        <v>207.93000000000046</v>
      </c>
      <c r="LY61" s="63">
        <v>207.18000000000046</v>
      </c>
      <c r="LZ61" s="63">
        <v>206.43000000000046</v>
      </c>
      <c r="MA61" s="63">
        <v>205.68000000000046</v>
      </c>
      <c r="MB61" s="63">
        <v>204.93000000000046</v>
      </c>
      <c r="MC61" s="63">
        <v>204.18000000000046</v>
      </c>
      <c r="MD61" s="63">
        <v>203.43000000000046</v>
      </c>
      <c r="ME61" s="63">
        <v>202.68000000000046</v>
      </c>
      <c r="MF61" s="63">
        <v>201.93000000000046</v>
      </c>
      <c r="MG61" s="63">
        <v>201.18000000000046</v>
      </c>
      <c r="MH61" s="63">
        <v>200.43000000000046</v>
      </c>
      <c r="MI61" s="63">
        <v>199.68000000000046</v>
      </c>
      <c r="MJ61" s="63">
        <v>198.93000000000046</v>
      </c>
      <c r="MK61" s="63">
        <v>198.18000000000046</v>
      </c>
      <c r="ML61" s="63">
        <v>197.43000000000046</v>
      </c>
      <c r="MM61" s="63">
        <v>196.68000000000046</v>
      </c>
      <c r="MN61" s="63">
        <v>195.93000000000046</v>
      </c>
      <c r="MO61" s="63">
        <v>195.18000000000046</v>
      </c>
      <c r="MP61" s="63">
        <v>194.43000000000046</v>
      </c>
      <c r="MQ61" s="63">
        <v>193.68000000000046</v>
      </c>
      <c r="MR61" s="63">
        <v>192.93000000000046</v>
      </c>
      <c r="MS61" s="63">
        <v>192.18000000000046</v>
      </c>
      <c r="MT61" s="63">
        <v>191.43000000000046</v>
      </c>
      <c r="MU61" s="63">
        <v>190.68000000000046</v>
      </c>
      <c r="MV61" s="63">
        <v>189.93000000000046</v>
      </c>
      <c r="MW61" s="63">
        <v>189.18000000000046</v>
      </c>
      <c r="MX61" s="63">
        <v>188.43000000000046</v>
      </c>
      <c r="MY61" s="63">
        <v>187.68000000000046</v>
      </c>
    </row>
    <row r="62" spans="1:363" ht="15.75" x14ac:dyDescent="0.25">
      <c r="A62" s="60" t="s">
        <v>7</v>
      </c>
      <c r="B62" s="65">
        <v>2072</v>
      </c>
      <c r="C62" s="63">
        <v>519.89</v>
      </c>
      <c r="D62" s="63">
        <v>518.86999999999989</v>
      </c>
      <c r="E62" s="63">
        <v>517.83999999999992</v>
      </c>
      <c r="F62" s="63">
        <v>516.97999999999968</v>
      </c>
      <c r="G62" s="63">
        <v>515.9499999999997</v>
      </c>
      <c r="H62" s="63">
        <v>514.91999999999985</v>
      </c>
      <c r="I62" s="63">
        <v>513.9</v>
      </c>
      <c r="J62" s="63">
        <v>512.87000000000012</v>
      </c>
      <c r="K62" s="63">
        <v>511.8400000000002</v>
      </c>
      <c r="L62" s="63">
        <v>510.82000000000016</v>
      </c>
      <c r="M62" s="63">
        <v>509.79000000000019</v>
      </c>
      <c r="N62" s="63">
        <v>508.77000000000021</v>
      </c>
      <c r="O62" s="63">
        <v>507.74000000000018</v>
      </c>
      <c r="P62" s="63">
        <v>506.71000000000021</v>
      </c>
      <c r="Q62" s="63">
        <v>505.69000000000017</v>
      </c>
      <c r="R62" s="63">
        <v>504.6600000000002</v>
      </c>
      <c r="S62" s="63">
        <v>503.63000000000017</v>
      </c>
      <c r="T62" s="63">
        <v>502.61000000000018</v>
      </c>
      <c r="U62" s="63">
        <v>501.58000000000021</v>
      </c>
      <c r="V62" s="63">
        <v>500.55000000000018</v>
      </c>
      <c r="W62" s="63">
        <v>499.5300000000002</v>
      </c>
      <c r="X62" s="63">
        <v>498.50000000000017</v>
      </c>
      <c r="Y62" s="63">
        <v>497.4700000000002</v>
      </c>
      <c r="Z62" s="63">
        <v>496.45000000000016</v>
      </c>
      <c r="AA62" s="63">
        <v>495.42000000000019</v>
      </c>
      <c r="AB62" s="63">
        <v>494.39000000000016</v>
      </c>
      <c r="AC62" s="63">
        <v>493.37000000000018</v>
      </c>
      <c r="AD62" s="63">
        <v>492.3400000000002</v>
      </c>
      <c r="AE62" s="63">
        <v>491.31000000000017</v>
      </c>
      <c r="AF62" s="63">
        <v>490.29000000000019</v>
      </c>
      <c r="AG62" s="63">
        <v>489.26000000000016</v>
      </c>
      <c r="AH62" s="63">
        <v>488.24000000000018</v>
      </c>
      <c r="AI62" s="63">
        <v>487.21000000000021</v>
      </c>
      <c r="AJ62" s="63">
        <v>486.18000000000018</v>
      </c>
      <c r="AK62" s="63">
        <v>485.1600000000002</v>
      </c>
      <c r="AL62" s="63">
        <v>484.13000000000017</v>
      </c>
      <c r="AM62" s="63">
        <v>483.10000000000019</v>
      </c>
      <c r="AN62" s="63">
        <v>482.08000000000021</v>
      </c>
      <c r="AO62" s="63">
        <v>481.05000000000018</v>
      </c>
      <c r="AP62" s="63">
        <v>480.0300000000002</v>
      </c>
      <c r="AQ62" s="63">
        <v>479.00000000000017</v>
      </c>
      <c r="AR62" s="63">
        <v>477.98000000000019</v>
      </c>
      <c r="AS62" s="63">
        <v>476.95000000000016</v>
      </c>
      <c r="AT62" s="63">
        <v>475.92000000000019</v>
      </c>
      <c r="AU62" s="63">
        <v>474.9000000000002</v>
      </c>
      <c r="AV62" s="63">
        <v>473.87000000000018</v>
      </c>
      <c r="AW62" s="63">
        <v>472.85000000000019</v>
      </c>
      <c r="AX62" s="63">
        <v>471.82000000000016</v>
      </c>
      <c r="AY62" s="63">
        <v>470.80000000000018</v>
      </c>
      <c r="AZ62" s="63">
        <v>469.77000000000021</v>
      </c>
      <c r="BA62" s="63">
        <v>468.75000000000017</v>
      </c>
      <c r="BB62" s="63">
        <v>467.73000000000019</v>
      </c>
      <c r="BC62" s="63">
        <v>466.70000000000016</v>
      </c>
      <c r="BD62" s="63">
        <v>465.68000000000018</v>
      </c>
      <c r="BE62" s="63">
        <v>464.6500000000002</v>
      </c>
      <c r="BF62" s="63">
        <v>463.63000000000017</v>
      </c>
      <c r="BG62" s="63">
        <v>462.60000000000019</v>
      </c>
      <c r="BH62" s="63">
        <v>461.58000000000021</v>
      </c>
      <c r="BI62" s="63">
        <v>460.56000000000017</v>
      </c>
      <c r="BJ62" s="63">
        <v>459.5300000000002</v>
      </c>
      <c r="BK62" s="63">
        <v>458.51000000000016</v>
      </c>
      <c r="BL62" s="63">
        <v>457.49000000000018</v>
      </c>
      <c r="BM62" s="63">
        <v>456.46000000000021</v>
      </c>
      <c r="BN62" s="63">
        <v>455.44000000000017</v>
      </c>
      <c r="BO62" s="63">
        <v>454.42000000000019</v>
      </c>
      <c r="BP62" s="63">
        <v>453.4000000000002</v>
      </c>
      <c r="BQ62" s="63">
        <v>452.38000000000017</v>
      </c>
      <c r="BR62" s="63">
        <v>451.35000000000019</v>
      </c>
      <c r="BS62" s="63">
        <v>450.33000000000021</v>
      </c>
      <c r="BT62" s="63">
        <v>449.31000000000017</v>
      </c>
      <c r="BU62" s="63">
        <v>448.29000000000019</v>
      </c>
      <c r="BV62" s="63">
        <v>447.27000000000021</v>
      </c>
      <c r="BW62" s="63">
        <v>446.25000000000017</v>
      </c>
      <c r="BX62" s="63">
        <v>445.23000000000019</v>
      </c>
      <c r="BY62" s="63">
        <v>444.21000000000021</v>
      </c>
      <c r="BZ62" s="63">
        <v>443.19000000000017</v>
      </c>
      <c r="CA62" s="63">
        <v>442.17000000000019</v>
      </c>
      <c r="CB62" s="63">
        <v>441.1500000000002</v>
      </c>
      <c r="CC62" s="63">
        <v>440.14000000000016</v>
      </c>
      <c r="CD62" s="63">
        <v>439.12000000000018</v>
      </c>
      <c r="CE62" s="63">
        <v>438.10000000000019</v>
      </c>
      <c r="CF62" s="63">
        <v>437.08000000000021</v>
      </c>
      <c r="CG62" s="63">
        <v>436.06000000000017</v>
      </c>
      <c r="CH62" s="63">
        <v>435.04000000000019</v>
      </c>
      <c r="CI62" s="63">
        <v>434.0300000000002</v>
      </c>
      <c r="CJ62" s="63">
        <v>433.01000000000016</v>
      </c>
      <c r="CK62" s="63">
        <v>432.00000000000017</v>
      </c>
      <c r="CL62" s="63">
        <v>430.99000000000018</v>
      </c>
      <c r="CM62" s="63">
        <v>429.9700000000002</v>
      </c>
      <c r="CN62" s="63">
        <v>428.96000000000021</v>
      </c>
      <c r="CO62" s="63">
        <v>427.95000000000016</v>
      </c>
      <c r="CP62" s="63">
        <v>426.93000000000018</v>
      </c>
      <c r="CQ62" s="63">
        <v>425.92000000000019</v>
      </c>
      <c r="CR62" s="63">
        <v>424.9100000000002</v>
      </c>
      <c r="CS62" s="63">
        <v>423.89000000000016</v>
      </c>
      <c r="CT62" s="63">
        <v>422.88000000000017</v>
      </c>
      <c r="CU62" s="63">
        <v>421.87000000000018</v>
      </c>
      <c r="CV62" s="63">
        <v>420.86000000000018</v>
      </c>
      <c r="CW62" s="63">
        <v>419.85000000000019</v>
      </c>
      <c r="CX62" s="63">
        <v>418.85000000000019</v>
      </c>
      <c r="CY62" s="63">
        <v>417.8400000000002</v>
      </c>
      <c r="CZ62" s="63">
        <v>416.83000000000021</v>
      </c>
      <c r="DA62" s="63">
        <v>415.83000000000021</v>
      </c>
      <c r="DB62" s="63">
        <v>414.82000000000016</v>
      </c>
      <c r="DC62" s="63">
        <v>413.81000000000017</v>
      </c>
      <c r="DD62" s="63">
        <v>412.81000000000017</v>
      </c>
      <c r="DE62" s="63">
        <v>411.80000000000018</v>
      </c>
      <c r="DF62" s="63">
        <v>410.79000000000019</v>
      </c>
      <c r="DG62" s="63">
        <v>409.79000000000019</v>
      </c>
      <c r="DH62" s="63">
        <v>408.79000000000019</v>
      </c>
      <c r="DI62" s="63">
        <v>407.79000000000019</v>
      </c>
      <c r="DJ62" s="63">
        <v>406.79000000000019</v>
      </c>
      <c r="DK62" s="63">
        <v>405.79000000000019</v>
      </c>
      <c r="DL62" s="63">
        <v>404.79000000000019</v>
      </c>
      <c r="DM62" s="63">
        <v>403.79000000000019</v>
      </c>
      <c r="DN62" s="63">
        <v>402.79000000000019</v>
      </c>
      <c r="DO62" s="63">
        <v>401.79000000000019</v>
      </c>
      <c r="DP62" s="63">
        <v>400.79000000000019</v>
      </c>
      <c r="DQ62" s="63">
        <v>399.80000000000018</v>
      </c>
      <c r="DR62" s="63">
        <v>398.80000000000018</v>
      </c>
      <c r="DS62" s="63">
        <v>397.80000000000018</v>
      </c>
      <c r="DT62" s="63">
        <v>396.81000000000017</v>
      </c>
      <c r="DU62" s="63">
        <v>395.82000000000016</v>
      </c>
      <c r="DV62" s="63">
        <v>394.83000000000021</v>
      </c>
      <c r="DW62" s="63">
        <v>393.8400000000002</v>
      </c>
      <c r="DX62" s="63">
        <v>392.85000000000019</v>
      </c>
      <c r="DY62" s="63">
        <v>391.86000000000018</v>
      </c>
      <c r="DZ62" s="63">
        <v>390.87000000000018</v>
      </c>
      <c r="EA62" s="63">
        <v>389.88000000000017</v>
      </c>
      <c r="EB62" s="63">
        <v>388.9000000000002</v>
      </c>
      <c r="EC62" s="63">
        <v>387.9100000000002</v>
      </c>
      <c r="ED62" s="63">
        <v>386.92000000000019</v>
      </c>
      <c r="EE62" s="63">
        <v>385.94000000000017</v>
      </c>
      <c r="EF62" s="63">
        <v>384.96000000000021</v>
      </c>
      <c r="EG62" s="63">
        <v>383.98000000000019</v>
      </c>
      <c r="EH62" s="63">
        <v>383.00000000000017</v>
      </c>
      <c r="EI62" s="63">
        <v>382.0300000000002</v>
      </c>
      <c r="EJ62" s="63">
        <v>381.05000000000018</v>
      </c>
      <c r="EK62" s="63">
        <v>380.08000000000021</v>
      </c>
      <c r="EL62" s="63">
        <v>379.10000000000019</v>
      </c>
      <c r="EM62" s="63">
        <v>378.13000000000017</v>
      </c>
      <c r="EN62" s="63">
        <v>377.1500000000002</v>
      </c>
      <c r="EO62" s="63">
        <v>376.18000000000018</v>
      </c>
      <c r="EP62" s="63">
        <v>375.21000000000021</v>
      </c>
      <c r="EQ62" s="63">
        <v>374.23000000000019</v>
      </c>
      <c r="ER62" s="63">
        <v>373.27000000000021</v>
      </c>
      <c r="ES62" s="63">
        <v>372.30000000000018</v>
      </c>
      <c r="ET62" s="63">
        <v>371.33000000000021</v>
      </c>
      <c r="EU62" s="63">
        <v>370.37000000000018</v>
      </c>
      <c r="EV62" s="63">
        <v>369.4000000000002</v>
      </c>
      <c r="EW62" s="63">
        <v>368.44000000000017</v>
      </c>
      <c r="EX62" s="63">
        <v>367.48000000000019</v>
      </c>
      <c r="EY62" s="63">
        <v>366.51000000000016</v>
      </c>
      <c r="EZ62" s="63">
        <v>365.55000000000018</v>
      </c>
      <c r="FA62" s="63">
        <v>364.5900000000002</v>
      </c>
      <c r="FB62" s="63">
        <v>363.62000000000018</v>
      </c>
      <c r="FC62" s="63">
        <v>362.6600000000002</v>
      </c>
      <c r="FD62" s="63">
        <v>361.70000000000016</v>
      </c>
      <c r="FE62" s="63">
        <v>360.74000000000018</v>
      </c>
      <c r="FF62" s="63">
        <v>359.7800000000002</v>
      </c>
      <c r="FG62" s="63">
        <v>358.83000000000021</v>
      </c>
      <c r="FH62" s="63">
        <v>357.87000000000018</v>
      </c>
      <c r="FI62" s="63">
        <v>356.9100000000002</v>
      </c>
      <c r="FJ62" s="63">
        <v>355.95000000000016</v>
      </c>
      <c r="FK62" s="63">
        <v>355.00000000000017</v>
      </c>
      <c r="FL62" s="63">
        <v>354.04000000000019</v>
      </c>
      <c r="FM62" s="63">
        <v>353.0900000000002</v>
      </c>
      <c r="FN62" s="63">
        <v>352.13000000000017</v>
      </c>
      <c r="FO62" s="63">
        <v>351.18000000000018</v>
      </c>
      <c r="FP62" s="63">
        <v>350.23000000000019</v>
      </c>
      <c r="FQ62" s="63">
        <v>349.2800000000002</v>
      </c>
      <c r="FR62" s="63">
        <v>348.33000000000021</v>
      </c>
      <c r="FS62" s="63">
        <v>347.38000000000017</v>
      </c>
      <c r="FT62" s="63">
        <v>346.43000000000018</v>
      </c>
      <c r="FU62" s="63">
        <v>345.48000000000019</v>
      </c>
      <c r="FV62" s="63">
        <v>344.5300000000002</v>
      </c>
      <c r="FW62" s="63">
        <v>343.58000000000021</v>
      </c>
      <c r="FX62" s="63">
        <v>342.63000000000017</v>
      </c>
      <c r="FY62" s="63">
        <v>341.69000000000017</v>
      </c>
      <c r="FZ62" s="63">
        <v>340.74000000000018</v>
      </c>
      <c r="GA62" s="63">
        <v>339.80000000000018</v>
      </c>
      <c r="GB62" s="63">
        <v>338.85000000000019</v>
      </c>
      <c r="GC62" s="63">
        <v>337.9100000000002</v>
      </c>
      <c r="GD62" s="63">
        <v>336.9700000000002</v>
      </c>
      <c r="GE62" s="63">
        <v>336.0300000000002</v>
      </c>
      <c r="GF62" s="63">
        <v>335.0900000000002</v>
      </c>
      <c r="GG62" s="63">
        <v>334.1500000000002</v>
      </c>
      <c r="GH62" s="63">
        <v>333.21000000000021</v>
      </c>
      <c r="GI62" s="63">
        <v>332.27000000000021</v>
      </c>
      <c r="GJ62" s="63">
        <v>331.33000000000021</v>
      </c>
      <c r="GK62" s="63">
        <v>330.4000000000002</v>
      </c>
      <c r="GL62" s="63">
        <v>329.46000000000021</v>
      </c>
      <c r="GM62" s="63">
        <v>328.5300000000002</v>
      </c>
      <c r="GN62" s="63">
        <v>327.60000000000019</v>
      </c>
      <c r="GO62" s="63">
        <v>326.6500000000002</v>
      </c>
      <c r="GP62" s="63">
        <v>325.73000000000019</v>
      </c>
      <c r="GQ62" s="63">
        <v>324.80000000000018</v>
      </c>
      <c r="GR62" s="63">
        <v>323.87000000000018</v>
      </c>
      <c r="GS62" s="63">
        <v>322.95000000000016</v>
      </c>
      <c r="GT62" s="63">
        <v>322.02000000000021</v>
      </c>
      <c r="GU62" s="63">
        <v>321.0900000000002</v>
      </c>
      <c r="GV62" s="63">
        <v>320.17000000000019</v>
      </c>
      <c r="GW62" s="63">
        <v>319.24000000000018</v>
      </c>
      <c r="GX62" s="63">
        <v>318.32000000000016</v>
      </c>
      <c r="GY62" s="63">
        <v>317.4000000000002</v>
      </c>
      <c r="GZ62" s="63">
        <v>316.48000000000019</v>
      </c>
      <c r="HA62" s="63">
        <v>315.56000000000017</v>
      </c>
      <c r="HB62" s="63">
        <v>314.64000000000016</v>
      </c>
      <c r="HC62" s="63">
        <v>313.71000000000021</v>
      </c>
      <c r="HD62" s="63">
        <v>312.80000000000018</v>
      </c>
      <c r="HE62" s="63">
        <v>311.89000000000016</v>
      </c>
      <c r="HF62" s="63">
        <v>310.96000000000021</v>
      </c>
      <c r="HG62" s="63">
        <v>310.06000000000017</v>
      </c>
      <c r="HH62" s="63">
        <v>309.1500000000002</v>
      </c>
      <c r="HI62" s="63">
        <v>308.24000000000018</v>
      </c>
      <c r="HJ62" s="63">
        <v>307.33000000000021</v>
      </c>
      <c r="HK62" s="63">
        <v>306.42000000000019</v>
      </c>
      <c r="HL62" s="63">
        <v>305.51000000000016</v>
      </c>
      <c r="HM62" s="63">
        <v>304.60000000000019</v>
      </c>
      <c r="HN62" s="63">
        <v>303.70000000000016</v>
      </c>
      <c r="HO62" s="63">
        <v>302.79000000000019</v>
      </c>
      <c r="HP62" s="63">
        <v>301.89000000000016</v>
      </c>
      <c r="HQ62" s="63">
        <v>300.99000000000018</v>
      </c>
      <c r="HR62" s="63">
        <v>300.0900000000002</v>
      </c>
      <c r="HS62" s="63">
        <v>299.18000000000018</v>
      </c>
      <c r="HT62" s="63">
        <v>298.29000000000019</v>
      </c>
      <c r="HU62" s="63">
        <v>297.39000000000016</v>
      </c>
      <c r="HV62" s="63">
        <v>296.50000000000017</v>
      </c>
      <c r="HW62" s="63">
        <v>295.60000000000019</v>
      </c>
      <c r="HX62" s="63">
        <v>294.71000000000021</v>
      </c>
      <c r="HY62" s="63">
        <v>293.81000000000017</v>
      </c>
      <c r="HZ62" s="63">
        <v>292.92000000000019</v>
      </c>
      <c r="IA62" s="63">
        <v>292.0300000000002</v>
      </c>
      <c r="IB62" s="63">
        <v>291.14000000000016</v>
      </c>
      <c r="IC62" s="63">
        <v>290.25000000000017</v>
      </c>
      <c r="ID62" s="63">
        <v>289.36000000000018</v>
      </c>
      <c r="IE62" s="63">
        <v>288.46000000000021</v>
      </c>
      <c r="IF62" s="63">
        <v>287.5900000000002</v>
      </c>
      <c r="IG62" s="63">
        <v>286.70000000000016</v>
      </c>
      <c r="IH62" s="63">
        <v>285.82000000000016</v>
      </c>
      <c r="II62" s="63">
        <v>284.93000000000018</v>
      </c>
      <c r="IJ62" s="63">
        <v>284.05000000000018</v>
      </c>
      <c r="IK62" s="63">
        <v>283.17000000000019</v>
      </c>
      <c r="IL62" s="63">
        <v>282.29000000000019</v>
      </c>
      <c r="IM62" s="63">
        <v>281.4000000000002</v>
      </c>
      <c r="IN62" s="63">
        <v>280.54000000000019</v>
      </c>
      <c r="IO62" s="63">
        <v>279.6500000000002</v>
      </c>
      <c r="IP62" s="63">
        <v>278.7800000000002</v>
      </c>
      <c r="IQ62" s="63">
        <v>277.9000000000002</v>
      </c>
      <c r="IR62" s="63">
        <v>277.04000000000019</v>
      </c>
      <c r="IS62" s="63">
        <v>276.17000000000019</v>
      </c>
      <c r="IT62" s="63">
        <v>275.29000000000019</v>
      </c>
      <c r="IU62" s="63">
        <v>274.43000000000018</v>
      </c>
      <c r="IV62" s="63">
        <v>273.56000000000017</v>
      </c>
      <c r="IW62" s="63">
        <v>272.68000000000018</v>
      </c>
      <c r="IX62" s="63">
        <v>271.83000000000021</v>
      </c>
      <c r="IY62" s="63">
        <v>270.96000000000021</v>
      </c>
      <c r="IZ62" s="63">
        <v>270.10000000000019</v>
      </c>
      <c r="JA62" s="63">
        <v>269.24000000000018</v>
      </c>
      <c r="JB62" s="63">
        <v>268.37000000000018</v>
      </c>
      <c r="JC62" s="63">
        <v>267.52000000000021</v>
      </c>
      <c r="JD62" s="63">
        <v>266.6500000000002</v>
      </c>
      <c r="JE62" s="63">
        <v>265.80000000000018</v>
      </c>
      <c r="JF62" s="63">
        <v>264.95000000000016</v>
      </c>
      <c r="JG62" s="63">
        <v>264.0900000000002</v>
      </c>
      <c r="JH62" s="63">
        <v>263.24000000000018</v>
      </c>
      <c r="JI62" s="63">
        <v>262.39000000000016</v>
      </c>
      <c r="JJ62" s="63">
        <v>261.5300000000002</v>
      </c>
      <c r="JK62" s="63">
        <v>260.68000000000018</v>
      </c>
      <c r="JL62" s="63">
        <v>259.83000000000015</v>
      </c>
      <c r="JM62" s="63">
        <v>258.98000000000008</v>
      </c>
      <c r="JN62" s="63">
        <v>258.14000000000004</v>
      </c>
      <c r="JO62" s="63">
        <v>257.29000000000002</v>
      </c>
      <c r="JP62" s="63">
        <v>256.43999999999994</v>
      </c>
      <c r="JQ62" s="63">
        <v>255.59999999999994</v>
      </c>
      <c r="JR62" s="63">
        <v>254.74999999999991</v>
      </c>
      <c r="JS62" s="63">
        <v>253.90999999999994</v>
      </c>
      <c r="JT62" s="63">
        <v>253.06999999999994</v>
      </c>
      <c r="JU62" s="63">
        <v>252.22999999999993</v>
      </c>
      <c r="JV62" s="63">
        <v>251.38999999999993</v>
      </c>
      <c r="JW62" s="63">
        <v>250.54999999999993</v>
      </c>
      <c r="JX62" s="63">
        <v>249.70999999999992</v>
      </c>
      <c r="JY62" s="63">
        <v>248.87999999999994</v>
      </c>
      <c r="JZ62" s="63">
        <v>248.03999999999994</v>
      </c>
      <c r="KA62" s="63">
        <v>247.20999999999992</v>
      </c>
      <c r="KB62" s="63">
        <v>246.36999999999992</v>
      </c>
      <c r="KC62" s="63">
        <v>245.53999999999994</v>
      </c>
      <c r="KD62" s="63">
        <v>244.70999999999992</v>
      </c>
      <c r="KE62" s="63">
        <v>243.86999999999992</v>
      </c>
      <c r="KF62" s="63">
        <v>243.04999999999993</v>
      </c>
      <c r="KG62" s="63">
        <v>242.21999999999994</v>
      </c>
      <c r="KH62" s="63">
        <v>241.38999999999993</v>
      </c>
      <c r="KI62" s="63">
        <v>240.55999999999992</v>
      </c>
      <c r="KJ62" s="63">
        <v>239.73999999999992</v>
      </c>
      <c r="KK62" s="63">
        <v>238.90999999999994</v>
      </c>
      <c r="KL62" s="63">
        <v>238.08999999999992</v>
      </c>
      <c r="KM62" s="63">
        <v>237.26999999999992</v>
      </c>
      <c r="KN62" s="63">
        <v>236.44999999999993</v>
      </c>
      <c r="KO62" s="63">
        <v>235.62999999999994</v>
      </c>
      <c r="KP62" s="63">
        <v>234.80999999999992</v>
      </c>
      <c r="KQ62" s="63">
        <v>233.98999999999992</v>
      </c>
      <c r="KR62" s="63">
        <v>232.39000000000047</v>
      </c>
      <c r="KS62" s="63">
        <v>231.64000000000047</v>
      </c>
      <c r="KT62" s="63">
        <v>230.89000000000047</v>
      </c>
      <c r="KU62" s="63">
        <v>230.14000000000047</v>
      </c>
      <c r="KV62" s="63">
        <v>229.39000000000047</v>
      </c>
      <c r="KW62" s="63">
        <v>228.64000000000047</v>
      </c>
      <c r="KX62" s="63">
        <v>227.89000000000047</v>
      </c>
      <c r="KY62" s="63">
        <v>227.14000000000047</v>
      </c>
      <c r="KZ62" s="63">
        <v>226.39000000000047</v>
      </c>
      <c r="LA62" s="63">
        <v>225.64000000000047</v>
      </c>
      <c r="LB62" s="63">
        <v>224.89000000000047</v>
      </c>
      <c r="LC62" s="63">
        <v>224.14000000000047</v>
      </c>
      <c r="LD62" s="63">
        <v>223.39000000000047</v>
      </c>
      <c r="LE62" s="63">
        <v>222.64000000000047</v>
      </c>
      <c r="LF62" s="63">
        <v>221.89000000000047</v>
      </c>
      <c r="LG62" s="63">
        <v>221.14000000000047</v>
      </c>
      <c r="LH62" s="63">
        <v>220.39000000000047</v>
      </c>
      <c r="LI62" s="63">
        <v>219.64000000000047</v>
      </c>
      <c r="LJ62" s="63">
        <v>218.89000000000047</v>
      </c>
      <c r="LK62" s="63">
        <v>218.14000000000047</v>
      </c>
      <c r="LL62" s="63">
        <v>217.39000000000047</v>
      </c>
      <c r="LM62" s="63">
        <v>216.64000000000047</v>
      </c>
      <c r="LN62" s="63">
        <v>215.89000000000047</v>
      </c>
      <c r="LO62" s="63">
        <v>215.14000000000047</v>
      </c>
      <c r="LP62" s="63">
        <v>214.39000000000047</v>
      </c>
      <c r="LQ62" s="63">
        <v>213.64000000000047</v>
      </c>
      <c r="LR62" s="63">
        <v>212.89000000000047</v>
      </c>
      <c r="LS62" s="63">
        <v>212.14000000000047</v>
      </c>
      <c r="LT62" s="63">
        <v>211.39000000000047</v>
      </c>
      <c r="LU62" s="63">
        <v>210.64000000000047</v>
      </c>
      <c r="LV62" s="63">
        <v>209.89000000000047</v>
      </c>
      <c r="LW62" s="63">
        <v>209.14000000000047</v>
      </c>
      <c r="LX62" s="63">
        <v>208.39000000000047</v>
      </c>
      <c r="LY62" s="63">
        <v>207.64000000000047</v>
      </c>
      <c r="LZ62" s="63">
        <v>206.89000000000047</v>
      </c>
      <c r="MA62" s="63">
        <v>206.14000000000047</v>
      </c>
      <c r="MB62" s="63">
        <v>205.39000000000047</v>
      </c>
      <c r="MC62" s="63">
        <v>204.64000000000047</v>
      </c>
      <c r="MD62" s="63">
        <v>203.89000000000047</v>
      </c>
      <c r="ME62" s="63">
        <v>203.14000000000047</v>
      </c>
      <c r="MF62" s="63">
        <v>202.39000000000047</v>
      </c>
      <c r="MG62" s="63">
        <v>201.64000000000047</v>
      </c>
      <c r="MH62" s="63">
        <v>200.89000000000047</v>
      </c>
      <c r="MI62" s="63">
        <v>200.14000000000047</v>
      </c>
      <c r="MJ62" s="63">
        <v>199.39000000000047</v>
      </c>
      <c r="MK62" s="63">
        <v>198.64000000000047</v>
      </c>
      <c r="ML62" s="63">
        <v>197.89000000000047</v>
      </c>
      <c r="MM62" s="63">
        <v>197.14000000000047</v>
      </c>
      <c r="MN62" s="63">
        <v>196.39000000000047</v>
      </c>
      <c r="MO62" s="63">
        <v>195.64000000000047</v>
      </c>
      <c r="MP62" s="63">
        <v>194.89000000000047</v>
      </c>
      <c r="MQ62" s="63">
        <v>194.14000000000047</v>
      </c>
      <c r="MR62" s="63">
        <v>193.39000000000047</v>
      </c>
      <c r="MS62" s="63">
        <v>192.64000000000047</v>
      </c>
      <c r="MT62" s="63">
        <v>191.89000000000047</v>
      </c>
      <c r="MU62" s="63">
        <v>191.14000000000047</v>
      </c>
      <c r="MV62" s="63">
        <v>190.39000000000047</v>
      </c>
      <c r="MW62" s="63">
        <v>189.64000000000047</v>
      </c>
      <c r="MX62" s="63">
        <v>188.89000000000047</v>
      </c>
      <c r="MY62" s="63">
        <v>188.14000000000047</v>
      </c>
    </row>
    <row r="63" spans="1:363" ht="15.75" x14ac:dyDescent="0.25">
      <c r="A63" s="60" t="s">
        <v>7</v>
      </c>
      <c r="B63" s="65">
        <v>2073</v>
      </c>
      <c r="C63" s="63">
        <v>520.4</v>
      </c>
      <c r="D63" s="63">
        <v>519.38999999999987</v>
      </c>
      <c r="E63" s="63">
        <v>518.3599999999999</v>
      </c>
      <c r="F63" s="63">
        <v>517.51999999999964</v>
      </c>
      <c r="G63" s="63">
        <v>516.48999999999967</v>
      </c>
      <c r="H63" s="63">
        <v>515.45999999999981</v>
      </c>
      <c r="I63" s="63">
        <v>514.43999999999994</v>
      </c>
      <c r="J63" s="63">
        <v>513.41000000000008</v>
      </c>
      <c r="K63" s="63">
        <v>512.38000000000022</v>
      </c>
      <c r="L63" s="63">
        <v>511.36000000000018</v>
      </c>
      <c r="M63" s="63">
        <v>510.33000000000021</v>
      </c>
      <c r="N63" s="63">
        <v>509.31000000000023</v>
      </c>
      <c r="O63" s="63">
        <v>508.2800000000002</v>
      </c>
      <c r="P63" s="63">
        <v>507.25000000000023</v>
      </c>
      <c r="Q63" s="63">
        <v>506.23000000000019</v>
      </c>
      <c r="R63" s="63">
        <v>505.20000000000022</v>
      </c>
      <c r="S63" s="63">
        <v>504.17000000000019</v>
      </c>
      <c r="T63" s="63">
        <v>503.1500000000002</v>
      </c>
      <c r="U63" s="63">
        <v>502.12000000000023</v>
      </c>
      <c r="V63" s="63">
        <v>501.0900000000002</v>
      </c>
      <c r="W63" s="63">
        <v>500.07000000000022</v>
      </c>
      <c r="X63" s="63">
        <v>499.04000000000019</v>
      </c>
      <c r="Y63" s="63">
        <v>498.01000000000022</v>
      </c>
      <c r="Z63" s="63">
        <v>496.99000000000018</v>
      </c>
      <c r="AA63" s="63">
        <v>495.96000000000021</v>
      </c>
      <c r="AB63" s="63">
        <v>494.93000000000018</v>
      </c>
      <c r="AC63" s="63">
        <v>493.9100000000002</v>
      </c>
      <c r="AD63" s="63">
        <v>492.88000000000022</v>
      </c>
      <c r="AE63" s="63">
        <v>491.85000000000019</v>
      </c>
      <c r="AF63" s="63">
        <v>490.83000000000021</v>
      </c>
      <c r="AG63" s="63">
        <v>489.80000000000018</v>
      </c>
      <c r="AH63" s="63">
        <v>488.7800000000002</v>
      </c>
      <c r="AI63" s="63">
        <v>487.75000000000023</v>
      </c>
      <c r="AJ63" s="63">
        <v>486.7200000000002</v>
      </c>
      <c r="AK63" s="63">
        <v>485.70000000000022</v>
      </c>
      <c r="AL63" s="63">
        <v>484.67000000000019</v>
      </c>
      <c r="AM63" s="63">
        <v>483.64000000000021</v>
      </c>
      <c r="AN63" s="63">
        <v>482.62000000000023</v>
      </c>
      <c r="AO63" s="63">
        <v>481.5900000000002</v>
      </c>
      <c r="AP63" s="63">
        <v>480.57000000000022</v>
      </c>
      <c r="AQ63" s="63">
        <v>479.54000000000019</v>
      </c>
      <c r="AR63" s="63">
        <v>478.52000000000021</v>
      </c>
      <c r="AS63" s="63">
        <v>477.49000000000018</v>
      </c>
      <c r="AT63" s="63">
        <v>476.46000000000021</v>
      </c>
      <c r="AU63" s="63">
        <v>475.44000000000023</v>
      </c>
      <c r="AV63" s="63">
        <v>474.4100000000002</v>
      </c>
      <c r="AW63" s="63">
        <v>473.39000000000021</v>
      </c>
      <c r="AX63" s="63">
        <v>472.36000000000018</v>
      </c>
      <c r="AY63" s="63">
        <v>471.3400000000002</v>
      </c>
      <c r="AZ63" s="63">
        <v>470.31000000000023</v>
      </c>
      <c r="BA63" s="63">
        <v>469.29000000000019</v>
      </c>
      <c r="BB63" s="63">
        <v>468.27000000000021</v>
      </c>
      <c r="BC63" s="63">
        <v>467.24000000000018</v>
      </c>
      <c r="BD63" s="63">
        <v>466.2200000000002</v>
      </c>
      <c r="BE63" s="63">
        <v>465.19000000000023</v>
      </c>
      <c r="BF63" s="63">
        <v>464.17000000000019</v>
      </c>
      <c r="BG63" s="63">
        <v>463.14000000000021</v>
      </c>
      <c r="BH63" s="63">
        <v>462.12000000000023</v>
      </c>
      <c r="BI63" s="63">
        <v>461.10000000000019</v>
      </c>
      <c r="BJ63" s="63">
        <v>460.07000000000022</v>
      </c>
      <c r="BK63" s="63">
        <v>459.05000000000018</v>
      </c>
      <c r="BL63" s="63">
        <v>458.0300000000002</v>
      </c>
      <c r="BM63" s="63">
        <v>457.00000000000023</v>
      </c>
      <c r="BN63" s="63">
        <v>455.98000000000019</v>
      </c>
      <c r="BO63" s="63">
        <v>454.96000000000021</v>
      </c>
      <c r="BP63" s="63">
        <v>453.94000000000023</v>
      </c>
      <c r="BQ63" s="63">
        <v>452.92000000000019</v>
      </c>
      <c r="BR63" s="63">
        <v>451.89000000000021</v>
      </c>
      <c r="BS63" s="63">
        <v>450.87000000000023</v>
      </c>
      <c r="BT63" s="63">
        <v>449.85000000000019</v>
      </c>
      <c r="BU63" s="63">
        <v>448.83000000000021</v>
      </c>
      <c r="BV63" s="63">
        <v>447.81000000000023</v>
      </c>
      <c r="BW63" s="63">
        <v>446.79000000000019</v>
      </c>
      <c r="BX63" s="63">
        <v>445.77000000000021</v>
      </c>
      <c r="BY63" s="63">
        <v>444.75000000000023</v>
      </c>
      <c r="BZ63" s="63">
        <v>443.73000000000019</v>
      </c>
      <c r="CA63" s="63">
        <v>442.71000000000021</v>
      </c>
      <c r="CB63" s="63">
        <v>441.69000000000023</v>
      </c>
      <c r="CC63" s="63">
        <v>440.68000000000018</v>
      </c>
      <c r="CD63" s="63">
        <v>439.6600000000002</v>
      </c>
      <c r="CE63" s="63">
        <v>438.64000000000021</v>
      </c>
      <c r="CF63" s="63">
        <v>437.62000000000023</v>
      </c>
      <c r="CG63" s="63">
        <v>436.60000000000019</v>
      </c>
      <c r="CH63" s="63">
        <v>435.58000000000021</v>
      </c>
      <c r="CI63" s="63">
        <v>434.57000000000022</v>
      </c>
      <c r="CJ63" s="63">
        <v>433.55000000000018</v>
      </c>
      <c r="CK63" s="63">
        <v>432.54000000000019</v>
      </c>
      <c r="CL63" s="63">
        <v>431.5300000000002</v>
      </c>
      <c r="CM63" s="63">
        <v>430.51000000000022</v>
      </c>
      <c r="CN63" s="63">
        <v>429.50000000000023</v>
      </c>
      <c r="CO63" s="63">
        <v>428.49000000000018</v>
      </c>
      <c r="CP63" s="63">
        <v>427.4700000000002</v>
      </c>
      <c r="CQ63" s="63">
        <v>426.46000000000021</v>
      </c>
      <c r="CR63" s="63">
        <v>425.45000000000022</v>
      </c>
      <c r="CS63" s="63">
        <v>424.43000000000018</v>
      </c>
      <c r="CT63" s="63">
        <v>423.42000000000019</v>
      </c>
      <c r="CU63" s="63">
        <v>422.4100000000002</v>
      </c>
      <c r="CV63" s="63">
        <v>421.4000000000002</v>
      </c>
      <c r="CW63" s="63">
        <v>420.39000000000021</v>
      </c>
      <c r="CX63" s="63">
        <v>419.39000000000021</v>
      </c>
      <c r="CY63" s="63">
        <v>418.38000000000022</v>
      </c>
      <c r="CZ63" s="63">
        <v>417.37000000000023</v>
      </c>
      <c r="DA63" s="63">
        <v>416.37000000000023</v>
      </c>
      <c r="DB63" s="63">
        <v>415.36000000000018</v>
      </c>
      <c r="DC63" s="63">
        <v>414.35000000000019</v>
      </c>
      <c r="DD63" s="63">
        <v>413.35000000000019</v>
      </c>
      <c r="DE63" s="63">
        <v>412.3400000000002</v>
      </c>
      <c r="DF63" s="63">
        <v>411.33000000000021</v>
      </c>
      <c r="DG63" s="63">
        <v>410.33000000000021</v>
      </c>
      <c r="DH63" s="63">
        <v>409.33000000000021</v>
      </c>
      <c r="DI63" s="63">
        <v>408.33000000000021</v>
      </c>
      <c r="DJ63" s="63">
        <v>407.33000000000021</v>
      </c>
      <c r="DK63" s="63">
        <v>406.33000000000021</v>
      </c>
      <c r="DL63" s="63">
        <v>405.33000000000021</v>
      </c>
      <c r="DM63" s="63">
        <v>404.33000000000021</v>
      </c>
      <c r="DN63" s="63">
        <v>403.33000000000021</v>
      </c>
      <c r="DO63" s="63">
        <v>402.33000000000021</v>
      </c>
      <c r="DP63" s="63">
        <v>401.33000000000021</v>
      </c>
      <c r="DQ63" s="63">
        <v>400.3400000000002</v>
      </c>
      <c r="DR63" s="63">
        <v>399.3400000000002</v>
      </c>
      <c r="DS63" s="63">
        <v>398.3400000000002</v>
      </c>
      <c r="DT63" s="63">
        <v>397.35000000000019</v>
      </c>
      <c r="DU63" s="63">
        <v>396.36000000000018</v>
      </c>
      <c r="DV63" s="63">
        <v>395.37000000000023</v>
      </c>
      <c r="DW63" s="63">
        <v>394.38000000000022</v>
      </c>
      <c r="DX63" s="63">
        <v>393.39000000000021</v>
      </c>
      <c r="DY63" s="63">
        <v>392.4000000000002</v>
      </c>
      <c r="DZ63" s="63">
        <v>391.4100000000002</v>
      </c>
      <c r="EA63" s="63">
        <v>390.42000000000019</v>
      </c>
      <c r="EB63" s="63">
        <v>389.44000000000023</v>
      </c>
      <c r="EC63" s="63">
        <v>388.45000000000022</v>
      </c>
      <c r="ED63" s="63">
        <v>387.46000000000021</v>
      </c>
      <c r="EE63" s="63">
        <v>386.48000000000019</v>
      </c>
      <c r="EF63" s="63">
        <v>385.50000000000023</v>
      </c>
      <c r="EG63" s="63">
        <v>384.52000000000021</v>
      </c>
      <c r="EH63" s="63">
        <v>383.54000000000019</v>
      </c>
      <c r="EI63" s="63">
        <v>382.57000000000022</v>
      </c>
      <c r="EJ63" s="63">
        <v>381.5900000000002</v>
      </c>
      <c r="EK63" s="63">
        <v>380.62000000000023</v>
      </c>
      <c r="EL63" s="63">
        <v>379.64000000000021</v>
      </c>
      <c r="EM63" s="63">
        <v>378.67000000000019</v>
      </c>
      <c r="EN63" s="63">
        <v>377.69000000000023</v>
      </c>
      <c r="EO63" s="63">
        <v>376.7200000000002</v>
      </c>
      <c r="EP63" s="63">
        <v>375.75000000000023</v>
      </c>
      <c r="EQ63" s="63">
        <v>374.77000000000021</v>
      </c>
      <c r="ER63" s="63">
        <v>373.81000000000023</v>
      </c>
      <c r="ES63" s="63">
        <v>372.8400000000002</v>
      </c>
      <c r="ET63" s="63">
        <v>371.87000000000023</v>
      </c>
      <c r="EU63" s="63">
        <v>370.9100000000002</v>
      </c>
      <c r="EV63" s="63">
        <v>369.94000000000023</v>
      </c>
      <c r="EW63" s="63">
        <v>368.98000000000019</v>
      </c>
      <c r="EX63" s="63">
        <v>368.02000000000021</v>
      </c>
      <c r="EY63" s="63">
        <v>367.05000000000018</v>
      </c>
      <c r="EZ63" s="63">
        <v>366.0900000000002</v>
      </c>
      <c r="FA63" s="63">
        <v>365.13000000000022</v>
      </c>
      <c r="FB63" s="63">
        <v>364.1600000000002</v>
      </c>
      <c r="FC63" s="63">
        <v>363.20000000000022</v>
      </c>
      <c r="FD63" s="63">
        <v>362.24000000000018</v>
      </c>
      <c r="FE63" s="63">
        <v>361.2800000000002</v>
      </c>
      <c r="FF63" s="63">
        <v>360.32000000000022</v>
      </c>
      <c r="FG63" s="63">
        <v>359.37000000000023</v>
      </c>
      <c r="FH63" s="63">
        <v>358.4100000000002</v>
      </c>
      <c r="FI63" s="63">
        <v>357.45000000000022</v>
      </c>
      <c r="FJ63" s="63">
        <v>356.49000000000018</v>
      </c>
      <c r="FK63" s="63">
        <v>355.54000000000019</v>
      </c>
      <c r="FL63" s="63">
        <v>354.58000000000021</v>
      </c>
      <c r="FM63" s="63">
        <v>353.63000000000022</v>
      </c>
      <c r="FN63" s="63">
        <v>352.67000000000019</v>
      </c>
      <c r="FO63" s="63">
        <v>351.7200000000002</v>
      </c>
      <c r="FP63" s="63">
        <v>350.77000000000021</v>
      </c>
      <c r="FQ63" s="63">
        <v>349.82000000000022</v>
      </c>
      <c r="FR63" s="63">
        <v>348.87000000000023</v>
      </c>
      <c r="FS63" s="63">
        <v>347.92000000000019</v>
      </c>
      <c r="FT63" s="63">
        <v>346.9700000000002</v>
      </c>
      <c r="FU63" s="63">
        <v>346.02000000000021</v>
      </c>
      <c r="FV63" s="63">
        <v>345.07000000000022</v>
      </c>
      <c r="FW63" s="63">
        <v>344.12000000000023</v>
      </c>
      <c r="FX63" s="63">
        <v>343.17000000000019</v>
      </c>
      <c r="FY63" s="63">
        <v>342.23000000000019</v>
      </c>
      <c r="FZ63" s="63">
        <v>341.2800000000002</v>
      </c>
      <c r="GA63" s="63">
        <v>340.3400000000002</v>
      </c>
      <c r="GB63" s="63">
        <v>339.39000000000021</v>
      </c>
      <c r="GC63" s="63">
        <v>338.45000000000022</v>
      </c>
      <c r="GD63" s="63">
        <v>337.51000000000022</v>
      </c>
      <c r="GE63" s="63">
        <v>336.57000000000022</v>
      </c>
      <c r="GF63" s="63">
        <v>335.63000000000022</v>
      </c>
      <c r="GG63" s="63">
        <v>334.69000000000023</v>
      </c>
      <c r="GH63" s="63">
        <v>333.75000000000023</v>
      </c>
      <c r="GI63" s="63">
        <v>332.81000000000023</v>
      </c>
      <c r="GJ63" s="63">
        <v>331.87000000000023</v>
      </c>
      <c r="GK63" s="63">
        <v>330.94000000000023</v>
      </c>
      <c r="GL63" s="63">
        <v>330.00000000000023</v>
      </c>
      <c r="GM63" s="63">
        <v>329.07000000000022</v>
      </c>
      <c r="GN63" s="63">
        <v>328.14000000000021</v>
      </c>
      <c r="GO63" s="63">
        <v>327.19000000000023</v>
      </c>
      <c r="GP63" s="63">
        <v>326.27000000000021</v>
      </c>
      <c r="GQ63" s="63">
        <v>325.3400000000002</v>
      </c>
      <c r="GR63" s="63">
        <v>324.4100000000002</v>
      </c>
      <c r="GS63" s="63">
        <v>323.49000000000018</v>
      </c>
      <c r="GT63" s="63">
        <v>322.56000000000023</v>
      </c>
      <c r="GU63" s="63">
        <v>321.63000000000022</v>
      </c>
      <c r="GV63" s="63">
        <v>320.71000000000021</v>
      </c>
      <c r="GW63" s="63">
        <v>319.7800000000002</v>
      </c>
      <c r="GX63" s="63">
        <v>318.86000000000018</v>
      </c>
      <c r="GY63" s="63">
        <v>317.94000000000023</v>
      </c>
      <c r="GZ63" s="63">
        <v>317.02000000000021</v>
      </c>
      <c r="HA63" s="63">
        <v>316.10000000000019</v>
      </c>
      <c r="HB63" s="63">
        <v>315.18000000000018</v>
      </c>
      <c r="HC63" s="63">
        <v>314.25000000000023</v>
      </c>
      <c r="HD63" s="63">
        <v>313.3400000000002</v>
      </c>
      <c r="HE63" s="63">
        <v>312.43000000000018</v>
      </c>
      <c r="HF63" s="63">
        <v>311.50000000000023</v>
      </c>
      <c r="HG63" s="63">
        <v>310.60000000000019</v>
      </c>
      <c r="HH63" s="63">
        <v>309.69000000000023</v>
      </c>
      <c r="HI63" s="63">
        <v>308.7800000000002</v>
      </c>
      <c r="HJ63" s="63">
        <v>307.87000000000023</v>
      </c>
      <c r="HK63" s="63">
        <v>306.96000000000021</v>
      </c>
      <c r="HL63" s="63">
        <v>306.05000000000018</v>
      </c>
      <c r="HM63" s="63">
        <v>305.14000000000021</v>
      </c>
      <c r="HN63" s="63">
        <v>304.24000000000018</v>
      </c>
      <c r="HO63" s="63">
        <v>303.33000000000021</v>
      </c>
      <c r="HP63" s="63">
        <v>302.43000000000018</v>
      </c>
      <c r="HQ63" s="63">
        <v>301.5300000000002</v>
      </c>
      <c r="HR63" s="63">
        <v>300.63000000000022</v>
      </c>
      <c r="HS63" s="63">
        <v>299.7200000000002</v>
      </c>
      <c r="HT63" s="63">
        <v>298.83000000000021</v>
      </c>
      <c r="HU63" s="63">
        <v>297.93000000000018</v>
      </c>
      <c r="HV63" s="63">
        <v>297.04000000000019</v>
      </c>
      <c r="HW63" s="63">
        <v>296.14000000000021</v>
      </c>
      <c r="HX63" s="63">
        <v>295.25000000000023</v>
      </c>
      <c r="HY63" s="63">
        <v>294.35000000000019</v>
      </c>
      <c r="HZ63" s="63">
        <v>293.46000000000021</v>
      </c>
      <c r="IA63" s="63">
        <v>292.57000000000022</v>
      </c>
      <c r="IB63" s="63">
        <v>291.68000000000018</v>
      </c>
      <c r="IC63" s="63">
        <v>290.79000000000019</v>
      </c>
      <c r="ID63" s="63">
        <v>289.9000000000002</v>
      </c>
      <c r="IE63" s="63">
        <v>289.00000000000023</v>
      </c>
      <c r="IF63" s="63">
        <v>288.13000000000022</v>
      </c>
      <c r="IG63" s="63">
        <v>287.24000000000018</v>
      </c>
      <c r="IH63" s="63">
        <v>286.36000000000018</v>
      </c>
      <c r="II63" s="63">
        <v>285.4700000000002</v>
      </c>
      <c r="IJ63" s="63">
        <v>284.5900000000002</v>
      </c>
      <c r="IK63" s="63">
        <v>283.71000000000021</v>
      </c>
      <c r="IL63" s="63">
        <v>282.83000000000021</v>
      </c>
      <c r="IM63" s="63">
        <v>281.94000000000023</v>
      </c>
      <c r="IN63" s="63">
        <v>281.08000000000021</v>
      </c>
      <c r="IO63" s="63">
        <v>280.19000000000023</v>
      </c>
      <c r="IP63" s="63">
        <v>279.32000000000022</v>
      </c>
      <c r="IQ63" s="63">
        <v>278.44000000000023</v>
      </c>
      <c r="IR63" s="63">
        <v>277.58000000000021</v>
      </c>
      <c r="IS63" s="63">
        <v>276.71000000000021</v>
      </c>
      <c r="IT63" s="63">
        <v>275.83000000000021</v>
      </c>
      <c r="IU63" s="63">
        <v>274.9700000000002</v>
      </c>
      <c r="IV63" s="63">
        <v>274.10000000000019</v>
      </c>
      <c r="IW63" s="63">
        <v>273.2200000000002</v>
      </c>
      <c r="IX63" s="63">
        <v>272.37000000000023</v>
      </c>
      <c r="IY63" s="63">
        <v>271.50000000000023</v>
      </c>
      <c r="IZ63" s="63">
        <v>270.64000000000021</v>
      </c>
      <c r="JA63" s="63">
        <v>269.7800000000002</v>
      </c>
      <c r="JB63" s="63">
        <v>268.9100000000002</v>
      </c>
      <c r="JC63" s="63">
        <v>268.06000000000023</v>
      </c>
      <c r="JD63" s="63">
        <v>267.19000000000023</v>
      </c>
      <c r="JE63" s="63">
        <v>266.3400000000002</v>
      </c>
      <c r="JF63" s="63">
        <v>265.49000000000018</v>
      </c>
      <c r="JG63" s="63">
        <v>264.63000000000022</v>
      </c>
      <c r="JH63" s="63">
        <v>263.7800000000002</v>
      </c>
      <c r="JI63" s="63">
        <v>262.93000000000018</v>
      </c>
      <c r="JJ63" s="63">
        <v>262.07000000000022</v>
      </c>
      <c r="JK63" s="63">
        <v>261.2200000000002</v>
      </c>
      <c r="JL63" s="63">
        <v>260.37000000000018</v>
      </c>
      <c r="JM63" s="63">
        <v>259.5200000000001</v>
      </c>
      <c r="JN63" s="63">
        <v>258.68000000000006</v>
      </c>
      <c r="JO63" s="63">
        <v>257.83000000000004</v>
      </c>
      <c r="JP63" s="63">
        <v>256.97999999999996</v>
      </c>
      <c r="JQ63" s="63">
        <v>256.13999999999993</v>
      </c>
      <c r="JR63" s="63">
        <v>255.28999999999991</v>
      </c>
      <c r="JS63" s="63">
        <v>254.44999999999993</v>
      </c>
      <c r="JT63" s="63">
        <v>253.60999999999993</v>
      </c>
      <c r="JU63" s="63">
        <v>252.76999999999992</v>
      </c>
      <c r="JV63" s="63">
        <v>251.92999999999992</v>
      </c>
      <c r="JW63" s="63">
        <v>251.08999999999992</v>
      </c>
      <c r="JX63" s="63">
        <v>250.24999999999991</v>
      </c>
      <c r="JY63" s="63">
        <v>249.41999999999993</v>
      </c>
      <c r="JZ63" s="63">
        <v>248.57999999999993</v>
      </c>
      <c r="KA63" s="63">
        <v>247.74999999999991</v>
      </c>
      <c r="KB63" s="63">
        <v>246.90999999999991</v>
      </c>
      <c r="KC63" s="63">
        <v>246.07999999999993</v>
      </c>
      <c r="KD63" s="63">
        <v>245.24999999999991</v>
      </c>
      <c r="KE63" s="63">
        <v>244.40999999999991</v>
      </c>
      <c r="KF63" s="63">
        <v>243.58999999999992</v>
      </c>
      <c r="KG63" s="63">
        <v>242.75999999999993</v>
      </c>
      <c r="KH63" s="63">
        <v>241.92999999999992</v>
      </c>
      <c r="KI63" s="63">
        <v>241.09999999999991</v>
      </c>
      <c r="KJ63" s="63">
        <v>240.27999999999992</v>
      </c>
      <c r="KK63" s="63">
        <v>239.44999999999993</v>
      </c>
      <c r="KL63" s="63">
        <v>238.62999999999991</v>
      </c>
      <c r="KM63" s="63">
        <v>237.80999999999992</v>
      </c>
      <c r="KN63" s="63">
        <v>236.98999999999992</v>
      </c>
      <c r="KO63" s="63">
        <v>236.16999999999993</v>
      </c>
      <c r="KP63" s="63">
        <v>235.34999999999991</v>
      </c>
      <c r="KQ63" s="63">
        <v>234.52999999999992</v>
      </c>
      <c r="KR63" s="63">
        <v>232.85000000000048</v>
      </c>
      <c r="KS63" s="63">
        <v>232.10000000000048</v>
      </c>
      <c r="KT63" s="63">
        <v>231.35000000000048</v>
      </c>
      <c r="KU63" s="63">
        <v>230.60000000000048</v>
      </c>
      <c r="KV63" s="63">
        <v>229.85000000000048</v>
      </c>
      <c r="KW63" s="63">
        <v>229.10000000000048</v>
      </c>
      <c r="KX63" s="63">
        <v>228.35000000000048</v>
      </c>
      <c r="KY63" s="63">
        <v>227.60000000000048</v>
      </c>
      <c r="KZ63" s="63">
        <v>226.85000000000048</v>
      </c>
      <c r="LA63" s="63">
        <v>226.10000000000048</v>
      </c>
      <c r="LB63" s="63">
        <v>225.35000000000048</v>
      </c>
      <c r="LC63" s="63">
        <v>224.60000000000048</v>
      </c>
      <c r="LD63" s="63">
        <v>223.85000000000048</v>
      </c>
      <c r="LE63" s="63">
        <v>223.10000000000048</v>
      </c>
      <c r="LF63" s="63">
        <v>222.35000000000048</v>
      </c>
      <c r="LG63" s="63">
        <v>221.60000000000048</v>
      </c>
      <c r="LH63" s="63">
        <v>220.85000000000048</v>
      </c>
      <c r="LI63" s="63">
        <v>220.10000000000048</v>
      </c>
      <c r="LJ63" s="63">
        <v>219.35000000000048</v>
      </c>
      <c r="LK63" s="63">
        <v>218.60000000000048</v>
      </c>
      <c r="LL63" s="63">
        <v>217.85000000000048</v>
      </c>
      <c r="LM63" s="63">
        <v>217.10000000000048</v>
      </c>
      <c r="LN63" s="63">
        <v>216.35000000000048</v>
      </c>
      <c r="LO63" s="63">
        <v>215.60000000000048</v>
      </c>
      <c r="LP63" s="63">
        <v>214.85000000000048</v>
      </c>
      <c r="LQ63" s="63">
        <v>214.10000000000048</v>
      </c>
      <c r="LR63" s="63">
        <v>213.35000000000048</v>
      </c>
      <c r="LS63" s="63">
        <v>212.60000000000048</v>
      </c>
      <c r="LT63" s="63">
        <v>211.85000000000048</v>
      </c>
      <c r="LU63" s="63">
        <v>211.10000000000048</v>
      </c>
      <c r="LV63" s="63">
        <v>210.35000000000048</v>
      </c>
      <c r="LW63" s="63">
        <v>209.60000000000048</v>
      </c>
      <c r="LX63" s="63">
        <v>208.85000000000048</v>
      </c>
      <c r="LY63" s="63">
        <v>208.10000000000048</v>
      </c>
      <c r="LZ63" s="63">
        <v>207.35000000000048</v>
      </c>
      <c r="MA63" s="63">
        <v>206.60000000000048</v>
      </c>
      <c r="MB63" s="63">
        <v>205.85000000000048</v>
      </c>
      <c r="MC63" s="63">
        <v>205.10000000000048</v>
      </c>
      <c r="MD63" s="63">
        <v>204.35000000000048</v>
      </c>
      <c r="ME63" s="63">
        <v>203.60000000000048</v>
      </c>
      <c r="MF63" s="63">
        <v>202.85000000000048</v>
      </c>
      <c r="MG63" s="63">
        <v>202.10000000000048</v>
      </c>
      <c r="MH63" s="63">
        <v>201.35000000000048</v>
      </c>
      <c r="MI63" s="63">
        <v>200.60000000000048</v>
      </c>
      <c r="MJ63" s="63">
        <v>199.85000000000048</v>
      </c>
      <c r="MK63" s="63">
        <v>199.10000000000048</v>
      </c>
      <c r="ML63" s="63">
        <v>198.35000000000048</v>
      </c>
      <c r="MM63" s="63">
        <v>197.60000000000048</v>
      </c>
      <c r="MN63" s="63">
        <v>196.85000000000048</v>
      </c>
      <c r="MO63" s="63">
        <v>196.10000000000048</v>
      </c>
      <c r="MP63" s="63">
        <v>195.35000000000048</v>
      </c>
      <c r="MQ63" s="63">
        <v>194.60000000000048</v>
      </c>
      <c r="MR63" s="63">
        <v>193.85000000000048</v>
      </c>
      <c r="MS63" s="63">
        <v>193.10000000000048</v>
      </c>
      <c r="MT63" s="63">
        <v>192.35000000000048</v>
      </c>
      <c r="MU63" s="63">
        <v>191.60000000000048</v>
      </c>
      <c r="MV63" s="63">
        <v>190.85000000000048</v>
      </c>
      <c r="MW63" s="63">
        <v>190.10000000000048</v>
      </c>
      <c r="MX63" s="63">
        <v>189.35000000000048</v>
      </c>
      <c r="MY63" s="63">
        <v>188.60000000000048</v>
      </c>
    </row>
    <row r="64" spans="1:363" ht="15.75" x14ac:dyDescent="0.25">
      <c r="A64" s="60" t="s">
        <v>7</v>
      </c>
      <c r="B64" s="65">
        <v>2074</v>
      </c>
      <c r="C64" s="63">
        <v>1</v>
      </c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6"/>
      <c r="EX64" s="66"/>
      <c r="EY64" s="66"/>
      <c r="EZ64" s="66"/>
      <c r="FA64" s="66"/>
      <c r="FB64" s="66"/>
      <c r="FC64" s="66"/>
      <c r="FD64" s="66"/>
      <c r="FE64" s="66"/>
      <c r="FF64" s="66"/>
      <c r="FG64" s="66"/>
      <c r="FH64" s="66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  <c r="FW64" s="66"/>
      <c r="FX64" s="66"/>
      <c r="FY64" s="66"/>
      <c r="FZ64" s="66"/>
      <c r="GA64" s="66"/>
      <c r="GB64" s="66"/>
      <c r="GC64" s="66"/>
      <c r="GD64" s="66"/>
      <c r="GE64" s="66"/>
      <c r="GF64" s="66"/>
      <c r="GG64" s="66"/>
      <c r="GH64" s="66"/>
      <c r="GI64" s="66"/>
      <c r="GJ64" s="66"/>
      <c r="GK64" s="66"/>
      <c r="GL64" s="66"/>
      <c r="GM64" s="66"/>
      <c r="GN64" s="66"/>
      <c r="GO64" s="66"/>
      <c r="GP64" s="66"/>
      <c r="GQ64" s="66"/>
      <c r="GR64" s="66"/>
      <c r="GS64" s="66"/>
      <c r="GT64" s="66"/>
      <c r="GU64" s="66"/>
      <c r="GV64" s="66"/>
      <c r="GW64" s="66"/>
      <c r="GX64" s="66"/>
      <c r="GY64" s="66"/>
      <c r="GZ64" s="66"/>
      <c r="HA64" s="66"/>
      <c r="HB64" s="66"/>
      <c r="HC64" s="66"/>
      <c r="HD64" s="66"/>
      <c r="HE64" s="66"/>
      <c r="HF64" s="66"/>
      <c r="HG64" s="66"/>
      <c r="HH64" s="66"/>
      <c r="HI64" s="66"/>
      <c r="HJ64" s="66"/>
      <c r="HK64" s="66"/>
      <c r="HL64" s="66"/>
      <c r="HM64" s="66"/>
      <c r="HN64" s="66"/>
      <c r="HO64" s="66"/>
      <c r="HP64" s="66"/>
      <c r="HQ64" s="66"/>
      <c r="HR64" s="66"/>
      <c r="HS64" s="66"/>
      <c r="HT64" s="66"/>
      <c r="HU64" s="66"/>
      <c r="HV64" s="66"/>
      <c r="HW64" s="66"/>
      <c r="HX64" s="66"/>
      <c r="HY64" s="66"/>
      <c r="HZ64" s="66"/>
      <c r="IA64" s="66"/>
      <c r="IB64" s="66"/>
      <c r="IC64" s="66"/>
      <c r="ID64" s="66"/>
      <c r="IE64" s="66"/>
      <c r="IF64" s="66"/>
      <c r="IG64" s="66"/>
      <c r="IH64" s="66"/>
      <c r="II64" s="66"/>
      <c r="IJ64" s="66"/>
      <c r="IK64" s="66"/>
      <c r="IL64" s="66"/>
      <c r="IM64" s="66"/>
      <c r="IN64" s="66"/>
      <c r="IO64" s="66"/>
      <c r="IP64" s="66"/>
      <c r="IQ64" s="66"/>
      <c r="IR64" s="66"/>
      <c r="IS64" s="66"/>
      <c r="IT64" s="66"/>
      <c r="IU64" s="66"/>
      <c r="IV64" s="66"/>
      <c r="IW64" s="66"/>
      <c r="IX64" s="66"/>
      <c r="IY64" s="66"/>
      <c r="IZ64" s="66"/>
      <c r="JA64" s="66"/>
      <c r="JB64" s="66"/>
      <c r="JC64" s="66"/>
      <c r="JD64" s="66"/>
      <c r="JE64" s="66"/>
      <c r="JF64" s="66"/>
      <c r="JG64" s="66"/>
      <c r="JH64" s="66"/>
      <c r="JI64" s="66"/>
      <c r="JJ64" s="66"/>
      <c r="JK64" s="66"/>
      <c r="JL64" s="66"/>
      <c r="JM64" s="66"/>
      <c r="JN64" s="66"/>
      <c r="JO64" s="66"/>
      <c r="JP64" s="66"/>
      <c r="JQ64" s="66"/>
      <c r="JR64" s="66"/>
      <c r="JS64" s="66"/>
      <c r="JT64" s="66"/>
      <c r="JU64" s="66"/>
      <c r="JV64" s="66"/>
      <c r="JW64" s="66"/>
      <c r="JX64" s="66"/>
      <c r="JY64" s="66"/>
      <c r="JZ64" s="66"/>
      <c r="KA64" s="66"/>
      <c r="KB64" s="66"/>
      <c r="KC64" s="66"/>
      <c r="KD64" s="66"/>
      <c r="KE64" s="66"/>
      <c r="KF64" s="66"/>
      <c r="KG64" s="66"/>
      <c r="KH64" s="66"/>
      <c r="KI64" s="66"/>
      <c r="KJ64" s="66"/>
      <c r="KK64" s="66"/>
      <c r="KL64" s="66"/>
      <c r="KM64" s="66"/>
      <c r="KN64" s="66"/>
      <c r="KO64" s="66"/>
      <c r="KP64" s="66"/>
      <c r="KQ64" s="66"/>
      <c r="KR64" s="66"/>
      <c r="KS64" s="66"/>
      <c r="KT64" s="66"/>
      <c r="KU64" s="66"/>
      <c r="KV64" s="66"/>
      <c r="KW64" s="66"/>
      <c r="KX64" s="66"/>
      <c r="KY64" s="66"/>
      <c r="KZ64" s="66"/>
      <c r="LA64" s="66"/>
      <c r="LB64" s="66"/>
      <c r="LC64" s="66"/>
    </row>
    <row r="65" spans="1:315" ht="15.75" x14ac:dyDescent="0.25">
      <c r="A65" s="60" t="s">
        <v>7</v>
      </c>
      <c r="B65" s="65">
        <v>2075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  <c r="EO65" s="66"/>
      <c r="EP65" s="66"/>
      <c r="EQ65" s="66"/>
      <c r="ER65" s="66"/>
      <c r="ES65" s="66"/>
      <c r="ET65" s="66"/>
      <c r="EU65" s="66"/>
      <c r="EV65" s="66"/>
      <c r="EW65" s="66"/>
      <c r="EX65" s="66"/>
      <c r="EY65" s="66"/>
      <c r="EZ65" s="66"/>
      <c r="FA65" s="66"/>
      <c r="FB65" s="66"/>
      <c r="FC65" s="66"/>
      <c r="FD65" s="66"/>
      <c r="FE65" s="66"/>
      <c r="FF65" s="66"/>
      <c r="FG65" s="66"/>
      <c r="FH65" s="66"/>
      <c r="FI65" s="66"/>
      <c r="FJ65" s="66"/>
      <c r="FK65" s="66"/>
      <c r="FL65" s="66"/>
      <c r="FM65" s="66"/>
      <c r="FN65" s="66"/>
      <c r="FO65" s="66"/>
      <c r="FP65" s="66"/>
      <c r="FQ65" s="66"/>
      <c r="FR65" s="66"/>
      <c r="FS65" s="66"/>
      <c r="FT65" s="66"/>
      <c r="FU65" s="66"/>
      <c r="FV65" s="66"/>
      <c r="FW65" s="66"/>
      <c r="FX65" s="66"/>
      <c r="FY65" s="66"/>
      <c r="FZ65" s="66"/>
      <c r="GA65" s="66"/>
      <c r="GB65" s="66"/>
      <c r="GC65" s="66"/>
      <c r="GD65" s="66"/>
      <c r="GE65" s="66"/>
      <c r="GF65" s="66"/>
      <c r="GG65" s="66"/>
      <c r="GH65" s="66"/>
      <c r="GI65" s="66"/>
      <c r="GJ65" s="66"/>
      <c r="GK65" s="66"/>
      <c r="GL65" s="66"/>
      <c r="GM65" s="66"/>
      <c r="GN65" s="66"/>
      <c r="GO65" s="66"/>
      <c r="GP65" s="66"/>
      <c r="GQ65" s="66"/>
      <c r="GR65" s="66"/>
      <c r="GS65" s="66"/>
      <c r="GT65" s="66"/>
      <c r="GU65" s="66"/>
      <c r="GV65" s="66"/>
      <c r="GW65" s="66"/>
      <c r="GX65" s="66"/>
      <c r="GY65" s="66"/>
      <c r="GZ65" s="66"/>
      <c r="HA65" s="66"/>
      <c r="HB65" s="66"/>
      <c r="HC65" s="66"/>
      <c r="HD65" s="66"/>
      <c r="HE65" s="66"/>
      <c r="HF65" s="66"/>
      <c r="HG65" s="66"/>
      <c r="HH65" s="66"/>
      <c r="HI65" s="66"/>
      <c r="HJ65" s="66"/>
      <c r="HK65" s="66"/>
      <c r="HL65" s="66"/>
      <c r="HM65" s="66"/>
      <c r="HN65" s="66"/>
      <c r="HO65" s="66"/>
      <c r="HP65" s="66"/>
      <c r="HQ65" s="66"/>
      <c r="HR65" s="66"/>
      <c r="HS65" s="66"/>
      <c r="HT65" s="66"/>
      <c r="HU65" s="66"/>
      <c r="HV65" s="66"/>
      <c r="HW65" s="66"/>
      <c r="HX65" s="66"/>
      <c r="HY65" s="66"/>
      <c r="HZ65" s="66"/>
      <c r="IA65" s="66"/>
      <c r="IB65" s="66"/>
      <c r="IC65" s="66"/>
      <c r="ID65" s="66"/>
      <c r="IE65" s="66"/>
      <c r="IF65" s="66"/>
      <c r="IG65" s="66"/>
      <c r="IH65" s="66"/>
      <c r="II65" s="66"/>
      <c r="IJ65" s="66"/>
      <c r="IK65" s="66"/>
      <c r="IL65" s="66"/>
      <c r="IM65" s="66"/>
      <c r="IN65" s="66"/>
      <c r="IO65" s="66"/>
      <c r="IP65" s="66"/>
      <c r="IQ65" s="66"/>
      <c r="IR65" s="66"/>
      <c r="IS65" s="66"/>
      <c r="IT65" s="66"/>
      <c r="IU65" s="66"/>
      <c r="IV65" s="66"/>
      <c r="IW65" s="66"/>
      <c r="IX65" s="66"/>
      <c r="IY65" s="66"/>
      <c r="IZ65" s="66"/>
      <c r="JA65" s="66"/>
      <c r="JB65" s="66"/>
      <c r="JC65" s="66"/>
      <c r="JD65" s="66"/>
      <c r="JE65" s="66"/>
      <c r="JF65" s="66"/>
      <c r="JG65" s="66"/>
      <c r="JH65" s="66"/>
      <c r="JI65" s="66"/>
      <c r="JJ65" s="66"/>
      <c r="JK65" s="66"/>
      <c r="JL65" s="66"/>
      <c r="JM65" s="66"/>
      <c r="JN65" s="66"/>
      <c r="JO65" s="66"/>
      <c r="JP65" s="66"/>
      <c r="JQ65" s="66"/>
      <c r="JR65" s="66"/>
      <c r="JS65" s="66"/>
      <c r="JT65" s="66"/>
      <c r="JU65" s="66"/>
      <c r="JV65" s="66"/>
      <c r="JW65" s="66"/>
      <c r="JX65" s="66"/>
      <c r="JY65" s="66"/>
      <c r="JZ65" s="66"/>
      <c r="KA65" s="66"/>
      <c r="KB65" s="66"/>
      <c r="KC65" s="66"/>
      <c r="KD65" s="66"/>
      <c r="KE65" s="66"/>
      <c r="KF65" s="66"/>
      <c r="KG65" s="66"/>
      <c r="KH65" s="66"/>
      <c r="KI65" s="66"/>
      <c r="KJ65" s="66"/>
      <c r="KK65" s="66"/>
      <c r="KL65" s="66"/>
      <c r="KM65" s="66"/>
      <c r="KN65" s="66"/>
      <c r="KO65" s="66"/>
      <c r="KP65" s="66"/>
      <c r="KQ65" s="66"/>
      <c r="KR65" s="66"/>
      <c r="KS65" s="66"/>
      <c r="KT65" s="66"/>
      <c r="KU65" s="66"/>
      <c r="KV65" s="66"/>
      <c r="KW65" s="66"/>
      <c r="KX65" s="66"/>
      <c r="KY65" s="66"/>
      <c r="KZ65" s="66"/>
      <c r="LA65" s="66"/>
      <c r="LB65" s="66"/>
      <c r="LC65" s="66"/>
    </row>
    <row r="66" spans="1:315" ht="15.75" x14ac:dyDescent="0.25">
      <c r="A66" s="60" t="s">
        <v>7</v>
      </c>
      <c r="B66" s="65">
        <v>2076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  <c r="EO66" s="66"/>
      <c r="EP66" s="66"/>
      <c r="EQ66" s="66"/>
      <c r="ER66" s="66"/>
      <c r="ES66" s="66"/>
      <c r="ET66" s="66"/>
      <c r="EU66" s="66"/>
      <c r="EV66" s="66"/>
      <c r="EW66" s="66"/>
      <c r="EX66" s="66"/>
      <c r="EY66" s="66"/>
      <c r="EZ66" s="66"/>
      <c r="FA66" s="66"/>
      <c r="FB66" s="66"/>
      <c r="FC66" s="66"/>
      <c r="FD66" s="66"/>
      <c r="FE66" s="66"/>
      <c r="FF66" s="66"/>
      <c r="FG66" s="66"/>
      <c r="FH66" s="66"/>
      <c r="FI66" s="66"/>
      <c r="FJ66" s="66"/>
      <c r="FK66" s="66"/>
      <c r="FL66" s="66"/>
      <c r="FM66" s="66"/>
      <c r="FN66" s="66"/>
      <c r="FO66" s="66"/>
      <c r="FP66" s="66"/>
      <c r="FQ66" s="66"/>
      <c r="FR66" s="66"/>
      <c r="FS66" s="66"/>
      <c r="FT66" s="66"/>
      <c r="FU66" s="66"/>
      <c r="FV66" s="66"/>
      <c r="FW66" s="66"/>
      <c r="FX66" s="66"/>
      <c r="FY66" s="66"/>
      <c r="FZ66" s="66"/>
      <c r="GA66" s="66"/>
      <c r="GB66" s="66"/>
      <c r="GC66" s="66"/>
      <c r="GD66" s="66"/>
      <c r="GE66" s="66"/>
      <c r="GF66" s="66"/>
      <c r="GG66" s="66"/>
      <c r="GH66" s="66"/>
      <c r="GI66" s="66"/>
      <c r="GJ66" s="66"/>
      <c r="GK66" s="66"/>
      <c r="GL66" s="66"/>
      <c r="GM66" s="66"/>
      <c r="GN66" s="66"/>
      <c r="GO66" s="66"/>
      <c r="GP66" s="66"/>
      <c r="GQ66" s="66"/>
      <c r="GR66" s="66"/>
      <c r="GS66" s="66"/>
      <c r="GT66" s="66"/>
      <c r="GU66" s="66"/>
      <c r="GV66" s="66"/>
      <c r="GW66" s="66"/>
      <c r="GX66" s="66"/>
      <c r="GY66" s="66"/>
      <c r="GZ66" s="66"/>
      <c r="HA66" s="66"/>
      <c r="HB66" s="66"/>
      <c r="HC66" s="66"/>
      <c r="HD66" s="66"/>
      <c r="HE66" s="66"/>
      <c r="HF66" s="66"/>
      <c r="HG66" s="66"/>
      <c r="HH66" s="66"/>
      <c r="HI66" s="66"/>
      <c r="HJ66" s="66"/>
      <c r="HK66" s="66"/>
      <c r="HL66" s="66"/>
      <c r="HM66" s="66"/>
      <c r="HN66" s="66"/>
      <c r="HO66" s="66"/>
      <c r="HP66" s="66"/>
      <c r="HQ66" s="66"/>
      <c r="HR66" s="66"/>
      <c r="HS66" s="66"/>
      <c r="HT66" s="66"/>
      <c r="HU66" s="66"/>
      <c r="HV66" s="66"/>
      <c r="HW66" s="66"/>
      <c r="HX66" s="66"/>
      <c r="HY66" s="66"/>
      <c r="HZ66" s="66"/>
      <c r="IA66" s="66"/>
      <c r="IB66" s="66"/>
      <c r="IC66" s="66"/>
      <c r="ID66" s="66"/>
      <c r="IE66" s="66"/>
      <c r="IF66" s="66"/>
      <c r="IG66" s="66"/>
      <c r="IH66" s="66"/>
      <c r="II66" s="66"/>
      <c r="IJ66" s="66"/>
      <c r="IK66" s="66"/>
      <c r="IL66" s="66"/>
      <c r="IM66" s="66"/>
      <c r="IN66" s="66"/>
      <c r="IO66" s="66"/>
      <c r="IP66" s="66"/>
      <c r="IQ66" s="66"/>
      <c r="IR66" s="66"/>
      <c r="IS66" s="66"/>
      <c r="IT66" s="66"/>
      <c r="IU66" s="66"/>
      <c r="IV66" s="66"/>
      <c r="IW66" s="66"/>
      <c r="IX66" s="66"/>
      <c r="IY66" s="66"/>
      <c r="IZ66" s="66"/>
      <c r="JA66" s="66"/>
      <c r="JB66" s="66"/>
      <c r="JC66" s="66"/>
      <c r="JD66" s="66"/>
      <c r="JE66" s="66"/>
      <c r="JF66" s="66"/>
      <c r="JG66" s="66"/>
      <c r="JH66" s="66"/>
      <c r="JI66" s="66"/>
      <c r="JJ66" s="66"/>
      <c r="JK66" s="66"/>
      <c r="JL66" s="66"/>
      <c r="JM66" s="66"/>
      <c r="JN66" s="66"/>
      <c r="JO66" s="66"/>
      <c r="JP66" s="66"/>
      <c r="JQ66" s="66"/>
      <c r="JR66" s="66"/>
      <c r="JS66" s="66"/>
      <c r="JT66" s="66"/>
      <c r="JU66" s="66"/>
      <c r="JV66" s="66"/>
      <c r="JW66" s="66"/>
      <c r="JX66" s="66"/>
      <c r="JY66" s="66"/>
      <c r="JZ66" s="66"/>
      <c r="KA66" s="66"/>
      <c r="KB66" s="66"/>
      <c r="KC66" s="66"/>
      <c r="KD66" s="66"/>
      <c r="KE66" s="66"/>
      <c r="KF66" s="66"/>
      <c r="KG66" s="66"/>
      <c r="KH66" s="66"/>
      <c r="KI66" s="66"/>
      <c r="KJ66" s="66"/>
      <c r="KK66" s="66"/>
      <c r="KL66" s="66"/>
      <c r="KM66" s="66"/>
      <c r="KN66" s="66"/>
      <c r="KO66" s="66"/>
      <c r="KP66" s="66"/>
      <c r="KQ66" s="66"/>
      <c r="KR66" s="66"/>
      <c r="KS66" s="66"/>
      <c r="KT66" s="66"/>
      <c r="KU66" s="66"/>
      <c r="KV66" s="66"/>
      <c r="KW66" s="66"/>
      <c r="KX66" s="66"/>
      <c r="KY66" s="66"/>
      <c r="KZ66" s="66"/>
      <c r="LA66" s="66"/>
      <c r="LB66" s="66"/>
      <c r="LC66" s="66"/>
    </row>
    <row r="67" spans="1:315" ht="15.75" x14ac:dyDescent="0.25">
      <c r="A67" s="60" t="s">
        <v>7</v>
      </c>
      <c r="B67" s="65">
        <v>2077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  <c r="EO67" s="66"/>
      <c r="EP67" s="66"/>
      <c r="EQ67" s="66"/>
      <c r="ER67" s="66"/>
      <c r="ES67" s="66"/>
      <c r="ET67" s="66"/>
      <c r="EU67" s="66"/>
      <c r="EV67" s="66"/>
      <c r="EW67" s="66"/>
      <c r="EX67" s="66"/>
      <c r="EY67" s="66"/>
      <c r="EZ67" s="66"/>
      <c r="FA67" s="66"/>
      <c r="FB67" s="66"/>
      <c r="FC67" s="66"/>
      <c r="FD67" s="66"/>
      <c r="FE67" s="66"/>
      <c r="FF67" s="66"/>
      <c r="FG67" s="66"/>
      <c r="FH67" s="66"/>
      <c r="FI67" s="66"/>
      <c r="FJ67" s="66"/>
      <c r="FK67" s="66"/>
      <c r="FL67" s="66"/>
      <c r="FM67" s="66"/>
      <c r="FN67" s="66"/>
      <c r="FO67" s="66"/>
      <c r="FP67" s="66"/>
      <c r="FQ67" s="66"/>
      <c r="FR67" s="66"/>
      <c r="FS67" s="66"/>
      <c r="FT67" s="66"/>
      <c r="FU67" s="66"/>
      <c r="FV67" s="66"/>
      <c r="FW67" s="66"/>
      <c r="FX67" s="66"/>
      <c r="FY67" s="66"/>
      <c r="FZ67" s="66"/>
      <c r="GA67" s="66"/>
      <c r="GB67" s="66"/>
      <c r="GC67" s="66"/>
      <c r="GD67" s="66"/>
      <c r="GE67" s="66"/>
      <c r="GF67" s="66"/>
      <c r="GG67" s="66"/>
      <c r="GH67" s="66"/>
      <c r="GI67" s="66"/>
      <c r="GJ67" s="66"/>
      <c r="GK67" s="66"/>
      <c r="GL67" s="66"/>
      <c r="GM67" s="66"/>
      <c r="GN67" s="66"/>
      <c r="GO67" s="66"/>
      <c r="GP67" s="66"/>
      <c r="GQ67" s="66"/>
      <c r="GR67" s="66"/>
      <c r="GS67" s="66"/>
      <c r="GT67" s="66"/>
      <c r="GU67" s="66"/>
      <c r="GV67" s="66"/>
      <c r="GW67" s="66"/>
      <c r="GX67" s="66"/>
      <c r="GY67" s="66"/>
      <c r="GZ67" s="66"/>
      <c r="HA67" s="66"/>
      <c r="HB67" s="66"/>
      <c r="HC67" s="66"/>
      <c r="HD67" s="66"/>
      <c r="HE67" s="66"/>
      <c r="HF67" s="66"/>
      <c r="HG67" s="66"/>
      <c r="HH67" s="66"/>
      <c r="HI67" s="66"/>
      <c r="HJ67" s="66"/>
      <c r="HK67" s="66"/>
      <c r="HL67" s="66"/>
      <c r="HM67" s="66"/>
      <c r="HN67" s="66"/>
      <c r="HO67" s="66"/>
      <c r="HP67" s="66"/>
      <c r="HQ67" s="66"/>
      <c r="HR67" s="66"/>
      <c r="HS67" s="66"/>
      <c r="HT67" s="66"/>
      <c r="HU67" s="66"/>
      <c r="HV67" s="66"/>
      <c r="HW67" s="66"/>
      <c r="HX67" s="66"/>
      <c r="HY67" s="66"/>
      <c r="HZ67" s="66"/>
      <c r="IA67" s="66"/>
      <c r="IB67" s="66"/>
      <c r="IC67" s="66"/>
      <c r="ID67" s="66"/>
      <c r="IE67" s="66"/>
      <c r="IF67" s="66"/>
      <c r="IG67" s="66"/>
      <c r="IH67" s="66"/>
      <c r="II67" s="66"/>
      <c r="IJ67" s="66"/>
      <c r="IK67" s="66"/>
      <c r="IL67" s="66"/>
      <c r="IM67" s="66"/>
      <c r="IN67" s="66"/>
      <c r="IO67" s="66"/>
      <c r="IP67" s="66"/>
      <c r="IQ67" s="66"/>
      <c r="IR67" s="66"/>
      <c r="IS67" s="66"/>
      <c r="IT67" s="66"/>
      <c r="IU67" s="66"/>
      <c r="IV67" s="66"/>
      <c r="IW67" s="66"/>
      <c r="IX67" s="66"/>
      <c r="IY67" s="66"/>
      <c r="IZ67" s="66"/>
      <c r="JA67" s="66"/>
      <c r="JB67" s="66"/>
      <c r="JC67" s="66"/>
      <c r="JD67" s="66"/>
      <c r="JE67" s="66"/>
      <c r="JF67" s="66"/>
      <c r="JG67" s="66"/>
      <c r="JH67" s="66"/>
      <c r="JI67" s="66"/>
      <c r="JJ67" s="66"/>
      <c r="JK67" s="66"/>
      <c r="JL67" s="66"/>
      <c r="JM67" s="66"/>
      <c r="JN67" s="66"/>
      <c r="JO67" s="66"/>
      <c r="JP67" s="66"/>
      <c r="JQ67" s="66"/>
      <c r="JR67" s="66"/>
      <c r="JS67" s="66"/>
      <c r="JT67" s="66"/>
      <c r="JU67" s="66"/>
      <c r="JV67" s="66"/>
      <c r="JW67" s="66"/>
      <c r="JX67" s="66"/>
      <c r="JY67" s="66"/>
      <c r="JZ67" s="66"/>
      <c r="KA67" s="66"/>
      <c r="KB67" s="66"/>
      <c r="KC67" s="66"/>
      <c r="KD67" s="66"/>
      <c r="KE67" s="66"/>
      <c r="KF67" s="66"/>
      <c r="KG67" s="66"/>
      <c r="KH67" s="66"/>
      <c r="KI67" s="66"/>
      <c r="KJ67" s="66"/>
      <c r="KK67" s="66"/>
      <c r="KL67" s="66"/>
      <c r="KM67" s="66"/>
      <c r="KN67" s="66"/>
      <c r="KO67" s="66"/>
      <c r="KP67" s="66"/>
      <c r="KQ67" s="66"/>
      <c r="KR67" s="66"/>
      <c r="KS67" s="66"/>
      <c r="KT67" s="66"/>
      <c r="KU67" s="66"/>
      <c r="KV67" s="66"/>
      <c r="KW67" s="66"/>
      <c r="KX67" s="66"/>
      <c r="KY67" s="66"/>
      <c r="KZ67" s="66"/>
      <c r="LA67" s="66"/>
      <c r="LB67" s="66"/>
      <c r="LC67" s="66"/>
    </row>
    <row r="68" spans="1:315" ht="15.75" x14ac:dyDescent="0.25">
      <c r="A68" s="60" t="s">
        <v>7</v>
      </c>
      <c r="B68" s="65">
        <v>2078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  <c r="EO68" s="66"/>
      <c r="EP68" s="66"/>
      <c r="EQ68" s="66"/>
      <c r="ER68" s="66"/>
      <c r="ES68" s="66"/>
      <c r="ET68" s="66"/>
      <c r="EU68" s="66"/>
      <c r="EV68" s="66"/>
      <c r="EW68" s="66"/>
      <c r="EX68" s="66"/>
      <c r="EY68" s="66"/>
      <c r="EZ68" s="66"/>
      <c r="FA68" s="66"/>
      <c r="FB68" s="66"/>
      <c r="FC68" s="66"/>
      <c r="FD68" s="66"/>
      <c r="FE68" s="66"/>
      <c r="FF68" s="66"/>
      <c r="FG68" s="66"/>
      <c r="FH68" s="66"/>
      <c r="FI68" s="66"/>
      <c r="FJ68" s="66"/>
      <c r="FK68" s="66"/>
      <c r="FL68" s="66"/>
      <c r="FM68" s="66"/>
      <c r="FN68" s="66"/>
      <c r="FO68" s="66"/>
      <c r="FP68" s="66"/>
      <c r="FQ68" s="66"/>
      <c r="FR68" s="66"/>
      <c r="FS68" s="66"/>
      <c r="FT68" s="66"/>
      <c r="FU68" s="66"/>
      <c r="FV68" s="66"/>
      <c r="FW68" s="66"/>
      <c r="FX68" s="66"/>
      <c r="FY68" s="66"/>
      <c r="FZ68" s="66"/>
      <c r="GA68" s="66"/>
      <c r="GB68" s="66"/>
      <c r="GC68" s="66"/>
      <c r="GD68" s="66"/>
      <c r="GE68" s="66"/>
      <c r="GF68" s="66"/>
      <c r="GG68" s="66"/>
      <c r="GH68" s="66"/>
      <c r="GI68" s="66"/>
      <c r="GJ68" s="66"/>
      <c r="GK68" s="66"/>
      <c r="GL68" s="66"/>
      <c r="GM68" s="66"/>
      <c r="GN68" s="66"/>
      <c r="GO68" s="66"/>
      <c r="GP68" s="66"/>
      <c r="GQ68" s="66"/>
      <c r="GR68" s="66"/>
      <c r="GS68" s="66"/>
      <c r="GT68" s="66"/>
      <c r="GU68" s="66"/>
      <c r="GV68" s="66"/>
      <c r="GW68" s="66"/>
      <c r="GX68" s="66"/>
      <c r="GY68" s="66"/>
      <c r="GZ68" s="66"/>
      <c r="HA68" s="66"/>
      <c r="HB68" s="66"/>
      <c r="HC68" s="66"/>
      <c r="HD68" s="66"/>
      <c r="HE68" s="66"/>
      <c r="HF68" s="66"/>
      <c r="HG68" s="66"/>
      <c r="HH68" s="66"/>
      <c r="HI68" s="66"/>
      <c r="HJ68" s="66"/>
      <c r="HK68" s="66"/>
      <c r="HL68" s="66"/>
      <c r="HM68" s="66"/>
      <c r="HN68" s="66"/>
      <c r="HO68" s="66"/>
      <c r="HP68" s="66"/>
      <c r="HQ68" s="66"/>
      <c r="HR68" s="66"/>
      <c r="HS68" s="66"/>
      <c r="HT68" s="66"/>
      <c r="HU68" s="66"/>
      <c r="HV68" s="66"/>
      <c r="HW68" s="66"/>
      <c r="HX68" s="66"/>
      <c r="HY68" s="66"/>
      <c r="HZ68" s="66"/>
      <c r="IA68" s="66"/>
      <c r="IB68" s="66"/>
      <c r="IC68" s="66"/>
      <c r="ID68" s="66"/>
      <c r="IE68" s="66"/>
      <c r="IF68" s="66"/>
      <c r="IG68" s="66"/>
      <c r="IH68" s="66"/>
      <c r="II68" s="66"/>
      <c r="IJ68" s="66"/>
      <c r="IK68" s="66"/>
      <c r="IL68" s="66"/>
      <c r="IM68" s="66"/>
      <c r="IN68" s="66"/>
      <c r="IO68" s="66"/>
      <c r="IP68" s="66"/>
      <c r="IQ68" s="66"/>
      <c r="IR68" s="66"/>
      <c r="IS68" s="66"/>
      <c r="IT68" s="66"/>
      <c r="IU68" s="66"/>
      <c r="IV68" s="66"/>
      <c r="IW68" s="66"/>
      <c r="IX68" s="66"/>
      <c r="IY68" s="66"/>
      <c r="IZ68" s="66"/>
      <c r="JA68" s="66"/>
      <c r="JB68" s="66"/>
      <c r="JC68" s="66"/>
      <c r="JD68" s="66"/>
      <c r="JE68" s="66"/>
      <c r="JF68" s="66"/>
      <c r="JG68" s="66"/>
      <c r="JH68" s="66"/>
      <c r="JI68" s="66"/>
      <c r="JJ68" s="66"/>
      <c r="JK68" s="66"/>
      <c r="JL68" s="66"/>
      <c r="JM68" s="66"/>
      <c r="JN68" s="66"/>
      <c r="JO68" s="66"/>
      <c r="JP68" s="66"/>
      <c r="JQ68" s="66"/>
      <c r="JR68" s="66"/>
      <c r="JS68" s="66"/>
      <c r="JT68" s="66"/>
      <c r="JU68" s="66"/>
      <c r="JV68" s="66"/>
      <c r="JW68" s="66"/>
      <c r="JX68" s="66"/>
      <c r="JY68" s="66"/>
      <c r="JZ68" s="66"/>
      <c r="KA68" s="66"/>
      <c r="KB68" s="66"/>
      <c r="KC68" s="66"/>
      <c r="KD68" s="66"/>
      <c r="KE68" s="66"/>
      <c r="KF68" s="66"/>
      <c r="KG68" s="66"/>
      <c r="KH68" s="66"/>
      <c r="KI68" s="66"/>
      <c r="KJ68" s="66"/>
      <c r="KK68" s="66"/>
      <c r="KL68" s="66"/>
      <c r="KM68" s="66"/>
      <c r="KN68" s="66"/>
      <c r="KO68" s="66"/>
      <c r="KP68" s="66"/>
      <c r="KQ68" s="66"/>
      <c r="KR68" s="66"/>
      <c r="KS68" s="66"/>
      <c r="KT68" s="66"/>
      <c r="KU68" s="66"/>
      <c r="KV68" s="66"/>
      <c r="KW68" s="66"/>
      <c r="KX68" s="66"/>
      <c r="KY68" s="66"/>
      <c r="KZ68" s="66"/>
      <c r="LA68" s="66"/>
      <c r="LB68" s="66"/>
      <c r="LC68" s="66"/>
    </row>
    <row r="69" spans="1:315" ht="15.75" x14ac:dyDescent="0.25">
      <c r="A69" s="60" t="s">
        <v>7</v>
      </c>
      <c r="B69" s="65">
        <v>2079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  <c r="GA69" s="66"/>
      <c r="GB69" s="66"/>
      <c r="GC69" s="66"/>
      <c r="GD69" s="66"/>
      <c r="GE69" s="66"/>
      <c r="GF69" s="66"/>
      <c r="GG69" s="66"/>
      <c r="GH69" s="66"/>
      <c r="GI69" s="66"/>
      <c r="GJ69" s="66"/>
      <c r="GK69" s="66"/>
      <c r="GL69" s="66"/>
      <c r="GM69" s="66"/>
      <c r="GN69" s="66"/>
      <c r="GO69" s="66"/>
      <c r="GP69" s="66"/>
      <c r="GQ69" s="66"/>
      <c r="GR69" s="66"/>
      <c r="GS69" s="66"/>
      <c r="GT69" s="66"/>
      <c r="GU69" s="66"/>
      <c r="GV69" s="66"/>
      <c r="GW69" s="66"/>
      <c r="GX69" s="66"/>
      <c r="GY69" s="66"/>
      <c r="GZ69" s="66"/>
      <c r="HA69" s="66"/>
      <c r="HB69" s="66"/>
      <c r="HC69" s="66"/>
      <c r="HD69" s="66"/>
      <c r="HE69" s="66"/>
      <c r="HF69" s="66"/>
      <c r="HG69" s="66"/>
      <c r="HH69" s="66"/>
      <c r="HI69" s="66"/>
      <c r="HJ69" s="66"/>
      <c r="HK69" s="66"/>
      <c r="HL69" s="66"/>
      <c r="HM69" s="66"/>
      <c r="HN69" s="66"/>
      <c r="HO69" s="66"/>
      <c r="HP69" s="66"/>
      <c r="HQ69" s="66"/>
      <c r="HR69" s="66"/>
      <c r="HS69" s="66"/>
      <c r="HT69" s="66"/>
      <c r="HU69" s="66"/>
      <c r="HV69" s="66"/>
      <c r="HW69" s="66"/>
      <c r="HX69" s="66"/>
      <c r="HY69" s="66"/>
      <c r="HZ69" s="66"/>
      <c r="IA69" s="66"/>
      <c r="IB69" s="66"/>
      <c r="IC69" s="66"/>
      <c r="ID69" s="66"/>
      <c r="IE69" s="66"/>
      <c r="IF69" s="66"/>
      <c r="IG69" s="66"/>
      <c r="IH69" s="66"/>
      <c r="II69" s="66"/>
      <c r="IJ69" s="66"/>
      <c r="IK69" s="66"/>
      <c r="IL69" s="66"/>
      <c r="IM69" s="66"/>
      <c r="IN69" s="66"/>
      <c r="IO69" s="66"/>
      <c r="IP69" s="66"/>
      <c r="IQ69" s="66"/>
      <c r="IR69" s="66"/>
      <c r="IS69" s="66"/>
      <c r="IT69" s="66"/>
      <c r="IU69" s="66"/>
      <c r="IV69" s="66"/>
      <c r="IW69" s="66"/>
      <c r="IX69" s="66"/>
      <c r="IY69" s="66"/>
      <c r="IZ69" s="66"/>
      <c r="JA69" s="66"/>
      <c r="JB69" s="66"/>
      <c r="JC69" s="66"/>
      <c r="JD69" s="66"/>
      <c r="JE69" s="66"/>
      <c r="JF69" s="66"/>
      <c r="JG69" s="66"/>
      <c r="JH69" s="66"/>
      <c r="JI69" s="66"/>
      <c r="JJ69" s="66"/>
      <c r="JK69" s="66"/>
      <c r="JL69" s="66"/>
      <c r="JM69" s="66"/>
      <c r="JN69" s="66"/>
      <c r="JO69" s="66"/>
      <c r="JP69" s="66"/>
      <c r="JQ69" s="66"/>
      <c r="JR69" s="66"/>
      <c r="JS69" s="66"/>
      <c r="JT69" s="66"/>
      <c r="JU69" s="66"/>
      <c r="JV69" s="66"/>
      <c r="JW69" s="66"/>
      <c r="JX69" s="66"/>
      <c r="JY69" s="66"/>
      <c r="JZ69" s="66"/>
      <c r="KA69" s="66"/>
      <c r="KB69" s="66"/>
      <c r="KC69" s="66"/>
      <c r="KD69" s="66"/>
      <c r="KE69" s="66"/>
      <c r="KF69" s="66"/>
      <c r="KG69" s="66"/>
      <c r="KH69" s="66"/>
      <c r="KI69" s="66"/>
      <c r="KJ69" s="66"/>
      <c r="KK69" s="66"/>
      <c r="KL69" s="66"/>
      <c r="KM69" s="66"/>
      <c r="KN69" s="66"/>
      <c r="KO69" s="66"/>
      <c r="KP69" s="66"/>
      <c r="KQ69" s="66"/>
      <c r="KR69" s="66"/>
      <c r="KS69" s="66"/>
      <c r="KT69" s="66"/>
      <c r="KU69" s="66"/>
      <c r="KV69" s="66"/>
      <c r="KW69" s="66"/>
      <c r="KX69" s="66"/>
      <c r="KY69" s="66"/>
      <c r="KZ69" s="66"/>
      <c r="LA69" s="66"/>
      <c r="LB69" s="66"/>
      <c r="LC69" s="66"/>
    </row>
    <row r="70" spans="1:315" ht="15.75" x14ac:dyDescent="0.25">
      <c r="A70" s="60" t="s">
        <v>7</v>
      </c>
      <c r="B70" s="65">
        <v>2080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  <c r="GA70" s="66"/>
      <c r="GB70" s="66"/>
      <c r="GC70" s="66"/>
      <c r="GD70" s="66"/>
      <c r="GE70" s="66"/>
      <c r="GF70" s="66"/>
      <c r="GG70" s="66"/>
      <c r="GH70" s="66"/>
      <c r="GI70" s="66"/>
      <c r="GJ70" s="66"/>
      <c r="GK70" s="66"/>
      <c r="GL70" s="66"/>
      <c r="GM70" s="66"/>
      <c r="GN70" s="66"/>
      <c r="GO70" s="66"/>
      <c r="GP70" s="66"/>
      <c r="GQ70" s="66"/>
      <c r="GR70" s="66"/>
      <c r="GS70" s="66"/>
      <c r="GT70" s="66"/>
      <c r="GU70" s="66"/>
      <c r="GV70" s="66"/>
      <c r="GW70" s="66"/>
      <c r="GX70" s="66"/>
      <c r="GY70" s="66"/>
      <c r="GZ70" s="66"/>
      <c r="HA70" s="66"/>
      <c r="HB70" s="66"/>
      <c r="HC70" s="66"/>
      <c r="HD70" s="66"/>
      <c r="HE70" s="66"/>
      <c r="HF70" s="66"/>
      <c r="HG70" s="66"/>
      <c r="HH70" s="66"/>
      <c r="HI70" s="66"/>
      <c r="HJ70" s="66"/>
      <c r="HK70" s="66"/>
      <c r="HL70" s="66"/>
      <c r="HM70" s="66"/>
      <c r="HN70" s="66"/>
      <c r="HO70" s="66"/>
      <c r="HP70" s="66"/>
      <c r="HQ70" s="66"/>
      <c r="HR70" s="66"/>
      <c r="HS70" s="66"/>
      <c r="HT70" s="66"/>
      <c r="HU70" s="66"/>
      <c r="HV70" s="66"/>
      <c r="HW70" s="66"/>
      <c r="HX70" s="66"/>
      <c r="HY70" s="66"/>
      <c r="HZ70" s="66"/>
      <c r="IA70" s="66"/>
      <c r="IB70" s="66"/>
      <c r="IC70" s="66"/>
      <c r="ID70" s="66"/>
      <c r="IE70" s="66"/>
      <c r="IF70" s="66"/>
      <c r="IG70" s="66"/>
      <c r="IH70" s="66"/>
      <c r="II70" s="66"/>
      <c r="IJ70" s="66"/>
      <c r="IK70" s="66"/>
      <c r="IL70" s="66"/>
      <c r="IM70" s="66"/>
      <c r="IN70" s="66"/>
      <c r="IO70" s="66"/>
      <c r="IP70" s="66"/>
      <c r="IQ70" s="66"/>
      <c r="IR70" s="66"/>
      <c r="IS70" s="66"/>
      <c r="IT70" s="66"/>
      <c r="IU70" s="66"/>
      <c r="IV70" s="66"/>
      <c r="IW70" s="66"/>
      <c r="IX70" s="66"/>
      <c r="IY70" s="66"/>
      <c r="IZ70" s="66"/>
      <c r="JA70" s="66"/>
      <c r="JB70" s="66"/>
      <c r="JC70" s="66"/>
      <c r="JD70" s="66"/>
      <c r="JE70" s="66"/>
      <c r="JF70" s="66"/>
      <c r="JG70" s="66"/>
      <c r="JH70" s="66"/>
      <c r="JI70" s="66"/>
      <c r="JJ70" s="66"/>
      <c r="JK70" s="66"/>
      <c r="JL70" s="66"/>
      <c r="JM70" s="66"/>
      <c r="JN70" s="66"/>
      <c r="JO70" s="66"/>
      <c r="JP70" s="66"/>
      <c r="JQ70" s="66"/>
      <c r="JR70" s="66"/>
      <c r="JS70" s="66"/>
      <c r="JT70" s="66"/>
      <c r="JU70" s="66"/>
      <c r="JV70" s="66"/>
      <c r="JW70" s="66"/>
      <c r="JX70" s="66"/>
      <c r="JY70" s="66"/>
      <c r="JZ70" s="66"/>
      <c r="KA70" s="66"/>
      <c r="KB70" s="66"/>
      <c r="KC70" s="66"/>
      <c r="KD70" s="66"/>
      <c r="KE70" s="66"/>
      <c r="KF70" s="66"/>
      <c r="KG70" s="66"/>
      <c r="KH70" s="66"/>
      <c r="KI70" s="66"/>
      <c r="KJ70" s="66"/>
      <c r="KK70" s="66"/>
      <c r="KL70" s="66"/>
      <c r="KM70" s="66"/>
      <c r="KN70" s="66"/>
      <c r="KO70" s="66"/>
      <c r="KP70" s="66"/>
      <c r="KQ70" s="66"/>
      <c r="KR70" s="66"/>
      <c r="KS70" s="66"/>
      <c r="KT70" s="66"/>
      <c r="KU70" s="66"/>
      <c r="KV70" s="66"/>
      <c r="KW70" s="66"/>
      <c r="KX70" s="66"/>
      <c r="KY70" s="66"/>
      <c r="KZ70" s="66"/>
      <c r="LA70" s="66"/>
      <c r="LB70" s="66"/>
      <c r="LC70" s="66"/>
    </row>
    <row r="71" spans="1:315" ht="15.75" x14ac:dyDescent="0.25">
      <c r="A71" s="60" t="s">
        <v>7</v>
      </c>
      <c r="B71" s="65">
        <v>2081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  <c r="HX71" s="66"/>
      <c r="HY71" s="66"/>
      <c r="HZ71" s="66"/>
      <c r="IA71" s="66"/>
      <c r="IB71" s="66"/>
      <c r="IC71" s="66"/>
      <c r="ID71" s="66"/>
      <c r="IE71" s="66"/>
      <c r="IF71" s="66"/>
      <c r="IG71" s="66"/>
      <c r="IH71" s="66"/>
      <c r="II71" s="66"/>
      <c r="IJ71" s="66"/>
      <c r="IK71" s="66"/>
      <c r="IL71" s="66"/>
      <c r="IM71" s="66"/>
      <c r="IN71" s="66"/>
      <c r="IO71" s="66"/>
      <c r="IP71" s="66"/>
      <c r="IQ71" s="66"/>
      <c r="IR71" s="66"/>
      <c r="IS71" s="66"/>
      <c r="IT71" s="66"/>
      <c r="IU71" s="66"/>
      <c r="IV71" s="66"/>
      <c r="IW71" s="66"/>
      <c r="IX71" s="66"/>
      <c r="IY71" s="66"/>
      <c r="IZ71" s="66"/>
      <c r="JA71" s="66"/>
      <c r="JB71" s="66"/>
      <c r="JC71" s="66"/>
      <c r="JD71" s="66"/>
      <c r="JE71" s="66"/>
      <c r="JF71" s="66"/>
      <c r="JG71" s="66"/>
      <c r="JH71" s="66"/>
      <c r="JI71" s="66"/>
      <c r="JJ71" s="66"/>
      <c r="JK71" s="66"/>
      <c r="JL71" s="66"/>
      <c r="JM71" s="66"/>
      <c r="JN71" s="66"/>
      <c r="JO71" s="66"/>
      <c r="JP71" s="66"/>
      <c r="JQ71" s="66"/>
      <c r="JR71" s="66"/>
      <c r="JS71" s="66"/>
      <c r="JT71" s="66"/>
      <c r="JU71" s="66"/>
      <c r="JV71" s="66"/>
      <c r="JW71" s="66"/>
      <c r="JX71" s="66"/>
      <c r="JY71" s="66"/>
      <c r="JZ71" s="66"/>
      <c r="KA71" s="66"/>
      <c r="KB71" s="66"/>
      <c r="KC71" s="66"/>
      <c r="KD71" s="66"/>
      <c r="KE71" s="66"/>
      <c r="KF71" s="66"/>
      <c r="KG71" s="66"/>
      <c r="KH71" s="66"/>
      <c r="KI71" s="66"/>
      <c r="KJ71" s="66"/>
      <c r="KK71" s="66"/>
      <c r="KL71" s="66"/>
      <c r="KM71" s="66"/>
      <c r="KN71" s="66"/>
      <c r="KO71" s="66"/>
      <c r="KP71" s="66"/>
      <c r="KQ71" s="66"/>
      <c r="KR71" s="66"/>
      <c r="KS71" s="66"/>
      <c r="KT71" s="66"/>
      <c r="KU71" s="66"/>
      <c r="KV71" s="66"/>
      <c r="KW71" s="66"/>
      <c r="KX71" s="66"/>
      <c r="KY71" s="66"/>
      <c r="KZ71" s="66"/>
      <c r="LA71" s="66"/>
      <c r="LB71" s="66"/>
      <c r="LC71" s="66"/>
    </row>
    <row r="72" spans="1:315" ht="15.75" x14ac:dyDescent="0.25">
      <c r="A72" s="60" t="s">
        <v>7</v>
      </c>
      <c r="B72" s="65">
        <v>2082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  <c r="EO72" s="66"/>
      <c r="EP72" s="66"/>
      <c r="EQ72" s="66"/>
      <c r="ER72" s="66"/>
      <c r="ES72" s="66"/>
      <c r="ET72" s="66"/>
      <c r="EU72" s="66"/>
      <c r="EV72" s="66"/>
      <c r="EW72" s="66"/>
      <c r="EX72" s="66"/>
      <c r="EY72" s="66"/>
      <c r="EZ72" s="66"/>
      <c r="FA72" s="66"/>
      <c r="FB72" s="66"/>
      <c r="FC72" s="66"/>
      <c r="FD72" s="66"/>
      <c r="FE72" s="66"/>
      <c r="FF72" s="66"/>
      <c r="FG72" s="66"/>
      <c r="FH72" s="66"/>
      <c r="FI72" s="66"/>
      <c r="FJ72" s="66"/>
      <c r="FK72" s="66"/>
      <c r="FL72" s="66"/>
      <c r="FM72" s="66"/>
      <c r="FN72" s="66"/>
      <c r="FO72" s="66"/>
      <c r="FP72" s="66"/>
      <c r="FQ72" s="66"/>
      <c r="FR72" s="66"/>
      <c r="FS72" s="66"/>
      <c r="FT72" s="66"/>
      <c r="FU72" s="66"/>
      <c r="FV72" s="66"/>
      <c r="FW72" s="66"/>
      <c r="FX72" s="66"/>
      <c r="FY72" s="66"/>
      <c r="FZ72" s="66"/>
      <c r="GA72" s="66"/>
      <c r="GB72" s="66"/>
      <c r="GC72" s="66"/>
      <c r="GD72" s="66"/>
      <c r="GE72" s="66"/>
      <c r="GF72" s="66"/>
      <c r="GG72" s="66"/>
      <c r="GH72" s="66"/>
      <c r="GI72" s="66"/>
      <c r="GJ72" s="66"/>
      <c r="GK72" s="66"/>
      <c r="GL72" s="66"/>
      <c r="GM72" s="66"/>
      <c r="GN72" s="66"/>
      <c r="GO72" s="66"/>
      <c r="GP72" s="66"/>
      <c r="GQ72" s="66"/>
      <c r="GR72" s="66"/>
      <c r="GS72" s="66"/>
      <c r="GT72" s="66"/>
      <c r="GU72" s="66"/>
      <c r="GV72" s="66"/>
      <c r="GW72" s="66"/>
      <c r="GX72" s="66"/>
      <c r="GY72" s="66"/>
      <c r="GZ72" s="66"/>
      <c r="HA72" s="66"/>
      <c r="HB72" s="66"/>
      <c r="HC72" s="66"/>
      <c r="HD72" s="66"/>
      <c r="HE72" s="66"/>
      <c r="HF72" s="66"/>
      <c r="HG72" s="66"/>
      <c r="HH72" s="66"/>
      <c r="HI72" s="66"/>
      <c r="HJ72" s="66"/>
      <c r="HK72" s="66"/>
      <c r="HL72" s="66"/>
      <c r="HM72" s="66"/>
      <c r="HN72" s="66"/>
      <c r="HO72" s="66"/>
      <c r="HP72" s="66"/>
      <c r="HQ72" s="66"/>
      <c r="HR72" s="66"/>
      <c r="HS72" s="66"/>
      <c r="HT72" s="66"/>
      <c r="HU72" s="66"/>
      <c r="HV72" s="66"/>
      <c r="HW72" s="66"/>
      <c r="HX72" s="66"/>
      <c r="HY72" s="66"/>
      <c r="HZ72" s="66"/>
      <c r="IA72" s="66"/>
      <c r="IB72" s="66"/>
      <c r="IC72" s="66"/>
      <c r="ID72" s="66"/>
      <c r="IE72" s="66"/>
      <c r="IF72" s="66"/>
      <c r="IG72" s="66"/>
      <c r="IH72" s="66"/>
      <c r="II72" s="66"/>
      <c r="IJ72" s="66"/>
      <c r="IK72" s="66"/>
      <c r="IL72" s="66"/>
      <c r="IM72" s="66"/>
      <c r="IN72" s="66"/>
      <c r="IO72" s="66"/>
      <c r="IP72" s="66"/>
      <c r="IQ72" s="66"/>
      <c r="IR72" s="66"/>
      <c r="IS72" s="66"/>
      <c r="IT72" s="66"/>
      <c r="IU72" s="66"/>
      <c r="IV72" s="66"/>
      <c r="IW72" s="66"/>
      <c r="IX72" s="66"/>
      <c r="IY72" s="66"/>
      <c r="IZ72" s="66"/>
      <c r="JA72" s="66"/>
      <c r="JB72" s="66"/>
      <c r="JC72" s="66"/>
      <c r="JD72" s="66"/>
      <c r="JE72" s="66"/>
      <c r="JF72" s="66"/>
      <c r="JG72" s="66"/>
      <c r="JH72" s="66"/>
      <c r="JI72" s="66"/>
      <c r="JJ72" s="66"/>
      <c r="JK72" s="66"/>
      <c r="JL72" s="66"/>
      <c r="JM72" s="66"/>
      <c r="JN72" s="66"/>
      <c r="JO72" s="66"/>
      <c r="JP72" s="66"/>
      <c r="JQ72" s="66"/>
      <c r="JR72" s="66"/>
      <c r="JS72" s="66"/>
      <c r="JT72" s="66"/>
      <c r="JU72" s="66"/>
      <c r="JV72" s="66"/>
      <c r="JW72" s="66"/>
      <c r="JX72" s="66"/>
      <c r="JY72" s="66"/>
      <c r="JZ72" s="66"/>
      <c r="KA72" s="66"/>
      <c r="KB72" s="66"/>
      <c r="KC72" s="66"/>
      <c r="KD72" s="66"/>
      <c r="KE72" s="66"/>
      <c r="KF72" s="66"/>
      <c r="KG72" s="66"/>
      <c r="KH72" s="66"/>
      <c r="KI72" s="66"/>
      <c r="KJ72" s="66"/>
      <c r="KK72" s="66"/>
      <c r="KL72" s="66"/>
      <c r="KM72" s="66"/>
      <c r="KN72" s="66"/>
      <c r="KO72" s="66"/>
      <c r="KP72" s="66"/>
      <c r="KQ72" s="66"/>
      <c r="KR72" s="66"/>
      <c r="KS72" s="66"/>
      <c r="KT72" s="66"/>
      <c r="KU72" s="66"/>
      <c r="KV72" s="66"/>
      <c r="KW72" s="66"/>
      <c r="KX72" s="66"/>
      <c r="KY72" s="66"/>
      <c r="KZ72" s="66"/>
      <c r="LA72" s="66"/>
      <c r="LB72" s="66"/>
      <c r="LC72" s="66"/>
    </row>
    <row r="73" spans="1:315" ht="15.75" x14ac:dyDescent="0.25">
      <c r="A73" s="60" t="s">
        <v>7</v>
      </c>
      <c r="B73" s="65">
        <v>2083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  <c r="IX73" s="66"/>
      <c r="IY73" s="66"/>
      <c r="IZ73" s="66"/>
      <c r="JA73" s="66"/>
      <c r="JB73" s="66"/>
      <c r="JC73" s="66"/>
      <c r="JD73" s="66"/>
      <c r="JE73" s="66"/>
      <c r="JF73" s="66"/>
      <c r="JG73" s="66"/>
      <c r="JH73" s="66"/>
      <c r="JI73" s="66"/>
      <c r="JJ73" s="66"/>
      <c r="JK73" s="66"/>
      <c r="JL73" s="66"/>
      <c r="JM73" s="66"/>
      <c r="JN73" s="66"/>
      <c r="JO73" s="66"/>
      <c r="JP73" s="66"/>
      <c r="JQ73" s="66"/>
      <c r="JR73" s="66"/>
      <c r="JS73" s="66"/>
      <c r="JT73" s="66"/>
      <c r="JU73" s="66"/>
      <c r="JV73" s="66"/>
      <c r="JW73" s="66"/>
      <c r="JX73" s="66"/>
      <c r="JY73" s="66"/>
      <c r="JZ73" s="66"/>
      <c r="KA73" s="66"/>
      <c r="KB73" s="66"/>
      <c r="KC73" s="66"/>
      <c r="KD73" s="66"/>
      <c r="KE73" s="66"/>
      <c r="KF73" s="66"/>
      <c r="KG73" s="66"/>
      <c r="KH73" s="66"/>
      <c r="KI73" s="66"/>
      <c r="KJ73" s="66"/>
      <c r="KK73" s="66"/>
      <c r="KL73" s="66"/>
      <c r="KM73" s="66"/>
      <c r="KN73" s="66"/>
      <c r="KO73" s="66"/>
      <c r="KP73" s="66"/>
      <c r="KQ73" s="66"/>
      <c r="KR73" s="66"/>
      <c r="KS73" s="66"/>
      <c r="KT73" s="66"/>
      <c r="KU73" s="66"/>
      <c r="KV73" s="66"/>
      <c r="KW73" s="66"/>
      <c r="KX73" s="66"/>
      <c r="KY73" s="66"/>
      <c r="KZ73" s="66"/>
      <c r="LA73" s="66"/>
      <c r="LB73" s="66"/>
      <c r="LC73" s="66"/>
    </row>
    <row r="74" spans="1:315" ht="15.75" x14ac:dyDescent="0.25">
      <c r="A74" s="60" t="s">
        <v>7</v>
      </c>
      <c r="B74" s="65">
        <v>2084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  <c r="IX74" s="66"/>
      <c r="IY74" s="66"/>
      <c r="IZ74" s="66"/>
      <c r="JA74" s="66"/>
      <c r="JB74" s="66"/>
      <c r="JC74" s="66"/>
      <c r="JD74" s="66"/>
      <c r="JE74" s="66"/>
      <c r="JF74" s="66"/>
      <c r="JG74" s="66"/>
      <c r="JH74" s="66"/>
      <c r="JI74" s="66"/>
      <c r="JJ74" s="66"/>
      <c r="JK74" s="66"/>
      <c r="JL74" s="66"/>
      <c r="JM74" s="66"/>
      <c r="JN74" s="66"/>
      <c r="JO74" s="66"/>
      <c r="JP74" s="66"/>
      <c r="JQ74" s="66"/>
      <c r="JR74" s="66"/>
      <c r="JS74" s="66"/>
      <c r="JT74" s="66"/>
      <c r="JU74" s="66"/>
      <c r="JV74" s="66"/>
      <c r="JW74" s="66"/>
      <c r="JX74" s="66"/>
      <c r="JY74" s="66"/>
      <c r="JZ74" s="66"/>
      <c r="KA74" s="66"/>
      <c r="KB74" s="66"/>
      <c r="KC74" s="66"/>
      <c r="KD74" s="66"/>
      <c r="KE74" s="66"/>
      <c r="KF74" s="66"/>
      <c r="KG74" s="66"/>
      <c r="KH74" s="66"/>
      <c r="KI74" s="66"/>
      <c r="KJ74" s="66"/>
      <c r="KK74" s="66"/>
      <c r="KL74" s="66"/>
      <c r="KM74" s="66"/>
      <c r="KN74" s="66"/>
      <c r="KO74" s="66"/>
      <c r="KP74" s="66"/>
      <c r="KQ74" s="66"/>
      <c r="KR74" s="66"/>
      <c r="KS74" s="66"/>
      <c r="KT74" s="66"/>
      <c r="KU74" s="66"/>
      <c r="KV74" s="66"/>
      <c r="KW74" s="66"/>
      <c r="KX74" s="66"/>
      <c r="KY74" s="66"/>
      <c r="KZ74" s="66"/>
      <c r="LA74" s="66"/>
      <c r="LB74" s="66"/>
      <c r="LC74" s="66"/>
    </row>
    <row r="75" spans="1:315" ht="15.75" x14ac:dyDescent="0.25">
      <c r="A75" s="60" t="s">
        <v>7</v>
      </c>
      <c r="B75" s="65">
        <v>2085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  <c r="IQ75" s="66"/>
      <c r="IR75" s="66"/>
      <c r="IS75" s="66"/>
      <c r="IT75" s="66"/>
      <c r="IU75" s="66"/>
      <c r="IV75" s="66"/>
      <c r="IW75" s="66"/>
      <c r="IX75" s="66"/>
      <c r="IY75" s="66"/>
      <c r="IZ75" s="66"/>
      <c r="JA75" s="66"/>
      <c r="JB75" s="66"/>
      <c r="JC75" s="66"/>
      <c r="JD75" s="66"/>
      <c r="JE75" s="66"/>
      <c r="JF75" s="66"/>
      <c r="JG75" s="66"/>
      <c r="JH75" s="66"/>
      <c r="JI75" s="66"/>
      <c r="JJ75" s="66"/>
      <c r="JK75" s="66"/>
      <c r="JL75" s="66"/>
      <c r="JM75" s="66"/>
      <c r="JN75" s="66"/>
      <c r="JO75" s="66"/>
      <c r="JP75" s="66"/>
      <c r="JQ75" s="66"/>
      <c r="JR75" s="66"/>
      <c r="JS75" s="66"/>
      <c r="JT75" s="66"/>
      <c r="JU75" s="66"/>
      <c r="JV75" s="66"/>
      <c r="JW75" s="66"/>
      <c r="JX75" s="66"/>
      <c r="JY75" s="66"/>
      <c r="JZ75" s="66"/>
      <c r="KA75" s="66"/>
      <c r="KB75" s="66"/>
      <c r="KC75" s="66"/>
      <c r="KD75" s="66"/>
      <c r="KE75" s="66"/>
      <c r="KF75" s="66"/>
      <c r="KG75" s="66"/>
      <c r="KH75" s="66"/>
      <c r="KI75" s="66"/>
      <c r="KJ75" s="66"/>
      <c r="KK75" s="66"/>
      <c r="KL75" s="66"/>
      <c r="KM75" s="66"/>
      <c r="KN75" s="66"/>
      <c r="KO75" s="66"/>
      <c r="KP75" s="66"/>
      <c r="KQ75" s="66"/>
      <c r="KR75" s="66"/>
      <c r="KS75" s="66"/>
      <c r="KT75" s="66"/>
      <c r="KU75" s="66"/>
      <c r="KV75" s="66"/>
      <c r="KW75" s="66"/>
      <c r="KX75" s="66"/>
      <c r="KY75" s="66"/>
      <c r="KZ75" s="66"/>
      <c r="LA75" s="66"/>
      <c r="LB75" s="66"/>
      <c r="LC75" s="66"/>
    </row>
    <row r="76" spans="1:315" ht="15.75" x14ac:dyDescent="0.25">
      <c r="A76" s="60" t="s">
        <v>7</v>
      </c>
      <c r="B76" s="65">
        <v>2086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66"/>
      <c r="FG76" s="66"/>
      <c r="FH76" s="66"/>
      <c r="FI76" s="66"/>
      <c r="FJ76" s="66"/>
      <c r="FK76" s="66"/>
      <c r="FL76" s="66"/>
      <c r="FM76" s="66"/>
      <c r="FN76" s="66"/>
      <c r="FO76" s="66"/>
      <c r="FP76" s="66"/>
      <c r="FQ76" s="66"/>
      <c r="FR76" s="66"/>
      <c r="FS76" s="66"/>
      <c r="FT76" s="66"/>
      <c r="FU76" s="66"/>
      <c r="FV76" s="66"/>
      <c r="FW76" s="66"/>
      <c r="FX76" s="66"/>
      <c r="FY76" s="66"/>
      <c r="FZ76" s="66"/>
      <c r="GA76" s="66"/>
      <c r="GB76" s="66"/>
      <c r="GC76" s="66"/>
      <c r="GD76" s="66"/>
      <c r="GE76" s="66"/>
      <c r="GF76" s="66"/>
      <c r="GG76" s="66"/>
      <c r="GH76" s="66"/>
      <c r="GI76" s="66"/>
      <c r="GJ76" s="66"/>
      <c r="GK76" s="66"/>
      <c r="GL76" s="66"/>
      <c r="GM76" s="66"/>
      <c r="GN76" s="66"/>
      <c r="GO76" s="66"/>
      <c r="GP76" s="66"/>
      <c r="GQ76" s="66"/>
      <c r="GR76" s="66"/>
      <c r="GS76" s="66"/>
      <c r="GT76" s="66"/>
      <c r="GU76" s="66"/>
      <c r="GV76" s="66"/>
      <c r="GW76" s="66"/>
      <c r="GX76" s="66"/>
      <c r="GY76" s="66"/>
      <c r="GZ76" s="66"/>
      <c r="HA76" s="66"/>
      <c r="HB76" s="66"/>
      <c r="HC76" s="66"/>
      <c r="HD76" s="66"/>
      <c r="HE76" s="66"/>
      <c r="HF76" s="66"/>
      <c r="HG76" s="66"/>
      <c r="HH76" s="66"/>
      <c r="HI76" s="66"/>
      <c r="HJ76" s="66"/>
      <c r="HK76" s="66"/>
      <c r="HL76" s="66"/>
      <c r="HM76" s="66"/>
      <c r="HN76" s="66"/>
      <c r="HO76" s="66"/>
      <c r="HP76" s="66"/>
      <c r="HQ76" s="66"/>
      <c r="HR76" s="66"/>
      <c r="HS76" s="66"/>
      <c r="HT76" s="66"/>
      <c r="HU76" s="66"/>
      <c r="HV76" s="66"/>
      <c r="HW76" s="66"/>
      <c r="HX76" s="66"/>
      <c r="HY76" s="66"/>
      <c r="HZ76" s="66"/>
      <c r="IA76" s="66"/>
      <c r="IB76" s="66"/>
      <c r="IC76" s="66"/>
      <c r="ID76" s="66"/>
      <c r="IE76" s="66"/>
      <c r="IF76" s="66"/>
      <c r="IG76" s="66"/>
      <c r="IH76" s="66"/>
      <c r="II76" s="66"/>
      <c r="IJ76" s="66"/>
      <c r="IK76" s="66"/>
      <c r="IL76" s="66"/>
      <c r="IM76" s="66"/>
      <c r="IN76" s="66"/>
      <c r="IO76" s="66"/>
      <c r="IP76" s="66"/>
      <c r="IQ76" s="66"/>
      <c r="IR76" s="66"/>
      <c r="IS76" s="66"/>
      <c r="IT76" s="66"/>
      <c r="IU76" s="66"/>
      <c r="IV76" s="66"/>
      <c r="IW76" s="66"/>
      <c r="IX76" s="66"/>
      <c r="IY76" s="66"/>
      <c r="IZ76" s="66"/>
      <c r="JA76" s="66"/>
      <c r="JB76" s="66"/>
      <c r="JC76" s="66"/>
      <c r="JD76" s="66"/>
      <c r="JE76" s="66"/>
      <c r="JF76" s="66"/>
      <c r="JG76" s="66"/>
      <c r="JH76" s="66"/>
      <c r="JI76" s="66"/>
      <c r="JJ76" s="66"/>
      <c r="JK76" s="66"/>
      <c r="JL76" s="66"/>
      <c r="JM76" s="66"/>
      <c r="JN76" s="66"/>
      <c r="JO76" s="66"/>
      <c r="JP76" s="66"/>
      <c r="JQ76" s="66"/>
      <c r="JR76" s="66"/>
      <c r="JS76" s="66"/>
      <c r="JT76" s="66"/>
      <c r="JU76" s="66"/>
      <c r="JV76" s="66"/>
      <c r="JW76" s="66"/>
      <c r="JX76" s="66"/>
      <c r="JY76" s="66"/>
      <c r="JZ76" s="66"/>
      <c r="KA76" s="66"/>
      <c r="KB76" s="66"/>
      <c r="KC76" s="66"/>
      <c r="KD76" s="66"/>
      <c r="KE76" s="66"/>
      <c r="KF76" s="66"/>
      <c r="KG76" s="66"/>
      <c r="KH76" s="66"/>
      <c r="KI76" s="66"/>
      <c r="KJ76" s="66"/>
      <c r="KK76" s="66"/>
      <c r="KL76" s="66"/>
      <c r="KM76" s="66"/>
      <c r="KN76" s="66"/>
      <c r="KO76" s="66"/>
      <c r="KP76" s="66"/>
      <c r="KQ76" s="66"/>
      <c r="KR76" s="66"/>
      <c r="KS76" s="66"/>
      <c r="KT76" s="66"/>
      <c r="KU76" s="66"/>
      <c r="KV76" s="66"/>
      <c r="KW76" s="66"/>
      <c r="KX76" s="66"/>
      <c r="KY76" s="66"/>
      <c r="KZ76" s="66"/>
      <c r="LA76" s="66"/>
      <c r="LB76" s="66"/>
      <c r="LC76" s="66"/>
    </row>
    <row r="77" spans="1:315" ht="15.75" x14ac:dyDescent="0.25">
      <c r="A77" s="60" t="s">
        <v>7</v>
      </c>
      <c r="B77" s="65">
        <v>2087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  <c r="EO77" s="66"/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66"/>
      <c r="FG77" s="66"/>
      <c r="FH77" s="66"/>
      <c r="FI77" s="66"/>
      <c r="FJ77" s="66"/>
      <c r="FK77" s="66"/>
      <c r="FL77" s="66"/>
      <c r="FM77" s="66"/>
      <c r="FN77" s="66"/>
      <c r="FO77" s="66"/>
      <c r="FP77" s="66"/>
      <c r="FQ77" s="66"/>
      <c r="FR77" s="66"/>
      <c r="FS77" s="66"/>
      <c r="FT77" s="66"/>
      <c r="FU77" s="66"/>
      <c r="FV77" s="66"/>
      <c r="FW77" s="66"/>
      <c r="FX77" s="66"/>
      <c r="FY77" s="66"/>
      <c r="FZ77" s="66"/>
      <c r="GA77" s="66"/>
      <c r="GB77" s="66"/>
      <c r="GC77" s="66"/>
      <c r="GD77" s="66"/>
      <c r="GE77" s="66"/>
      <c r="GF77" s="66"/>
      <c r="GG77" s="66"/>
      <c r="GH77" s="66"/>
      <c r="GI77" s="66"/>
      <c r="GJ77" s="66"/>
      <c r="GK77" s="66"/>
      <c r="GL77" s="66"/>
      <c r="GM77" s="66"/>
      <c r="GN77" s="66"/>
      <c r="GO77" s="66"/>
      <c r="GP77" s="66"/>
      <c r="GQ77" s="66"/>
      <c r="GR77" s="66"/>
      <c r="GS77" s="66"/>
      <c r="GT77" s="66"/>
      <c r="GU77" s="66"/>
      <c r="GV77" s="66"/>
      <c r="GW77" s="66"/>
      <c r="GX77" s="66"/>
      <c r="GY77" s="66"/>
      <c r="GZ77" s="66"/>
      <c r="HA77" s="66"/>
      <c r="HB77" s="66"/>
      <c r="HC77" s="66"/>
      <c r="HD77" s="66"/>
      <c r="HE77" s="66"/>
      <c r="HF77" s="66"/>
      <c r="HG77" s="66"/>
      <c r="HH77" s="66"/>
      <c r="HI77" s="66"/>
      <c r="HJ77" s="66"/>
      <c r="HK77" s="66"/>
      <c r="HL77" s="66"/>
      <c r="HM77" s="66"/>
      <c r="HN77" s="66"/>
      <c r="HO77" s="66"/>
      <c r="HP77" s="66"/>
      <c r="HQ77" s="66"/>
      <c r="HR77" s="66"/>
      <c r="HS77" s="66"/>
      <c r="HT77" s="66"/>
      <c r="HU77" s="66"/>
      <c r="HV77" s="66"/>
      <c r="HW77" s="66"/>
      <c r="HX77" s="66"/>
      <c r="HY77" s="66"/>
      <c r="HZ77" s="66"/>
      <c r="IA77" s="66"/>
      <c r="IB77" s="66"/>
      <c r="IC77" s="66"/>
      <c r="ID77" s="66"/>
      <c r="IE77" s="66"/>
      <c r="IF77" s="66"/>
      <c r="IG77" s="66"/>
      <c r="IH77" s="66"/>
      <c r="II77" s="66"/>
      <c r="IJ77" s="66"/>
      <c r="IK77" s="66"/>
      <c r="IL77" s="66"/>
      <c r="IM77" s="66"/>
      <c r="IN77" s="66"/>
      <c r="IO77" s="66"/>
      <c r="IP77" s="66"/>
      <c r="IQ77" s="66"/>
      <c r="IR77" s="66"/>
      <c r="IS77" s="66"/>
      <c r="IT77" s="66"/>
      <c r="IU77" s="66"/>
      <c r="IV77" s="66"/>
      <c r="IW77" s="66"/>
      <c r="IX77" s="66"/>
      <c r="IY77" s="66"/>
      <c r="IZ77" s="66"/>
      <c r="JA77" s="66"/>
      <c r="JB77" s="66"/>
      <c r="JC77" s="66"/>
      <c r="JD77" s="66"/>
      <c r="JE77" s="66"/>
      <c r="JF77" s="66"/>
      <c r="JG77" s="66"/>
      <c r="JH77" s="66"/>
      <c r="JI77" s="66"/>
      <c r="JJ77" s="66"/>
      <c r="JK77" s="66"/>
      <c r="JL77" s="66"/>
      <c r="JM77" s="66"/>
      <c r="JN77" s="66"/>
      <c r="JO77" s="66"/>
      <c r="JP77" s="66"/>
      <c r="JQ77" s="66"/>
      <c r="JR77" s="66"/>
      <c r="JS77" s="66"/>
      <c r="JT77" s="66"/>
      <c r="JU77" s="66"/>
      <c r="JV77" s="66"/>
      <c r="JW77" s="66"/>
      <c r="JX77" s="66"/>
      <c r="JY77" s="66"/>
      <c r="JZ77" s="66"/>
      <c r="KA77" s="66"/>
      <c r="KB77" s="66"/>
      <c r="KC77" s="66"/>
      <c r="KD77" s="66"/>
      <c r="KE77" s="66"/>
      <c r="KF77" s="66"/>
      <c r="KG77" s="66"/>
      <c r="KH77" s="66"/>
      <c r="KI77" s="66"/>
      <c r="KJ77" s="66"/>
      <c r="KK77" s="66"/>
      <c r="KL77" s="66"/>
      <c r="KM77" s="66"/>
      <c r="KN77" s="66"/>
      <c r="KO77" s="66"/>
      <c r="KP77" s="66"/>
      <c r="KQ77" s="66"/>
      <c r="KR77" s="66"/>
      <c r="KS77" s="66"/>
      <c r="KT77" s="66"/>
      <c r="KU77" s="66"/>
      <c r="KV77" s="66"/>
      <c r="KW77" s="66"/>
      <c r="KX77" s="66"/>
      <c r="KY77" s="66"/>
      <c r="KZ77" s="66"/>
      <c r="LA77" s="66"/>
      <c r="LB77" s="66"/>
      <c r="LC77" s="66"/>
    </row>
    <row r="78" spans="1:315" ht="15.75" x14ac:dyDescent="0.25">
      <c r="A78" s="60" t="s">
        <v>7</v>
      </c>
      <c r="B78" s="65">
        <v>2088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  <c r="EO78" s="66"/>
      <c r="EP78" s="66"/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66"/>
      <c r="FD78" s="66"/>
      <c r="FE78" s="66"/>
      <c r="FF78" s="66"/>
      <c r="FG78" s="66"/>
      <c r="FH78" s="66"/>
      <c r="FI78" s="66"/>
      <c r="FJ78" s="66"/>
      <c r="FK78" s="66"/>
      <c r="FL78" s="66"/>
      <c r="FM78" s="66"/>
      <c r="FN78" s="66"/>
      <c r="FO78" s="66"/>
      <c r="FP78" s="66"/>
      <c r="FQ78" s="66"/>
      <c r="FR78" s="66"/>
      <c r="FS78" s="66"/>
      <c r="FT78" s="66"/>
      <c r="FU78" s="66"/>
      <c r="FV78" s="66"/>
      <c r="FW78" s="66"/>
      <c r="FX78" s="66"/>
      <c r="FY78" s="66"/>
      <c r="FZ78" s="66"/>
      <c r="GA78" s="66"/>
      <c r="GB78" s="66"/>
      <c r="GC78" s="66"/>
      <c r="GD78" s="66"/>
      <c r="GE78" s="66"/>
      <c r="GF78" s="66"/>
      <c r="GG78" s="66"/>
      <c r="GH78" s="66"/>
      <c r="GI78" s="66"/>
      <c r="GJ78" s="66"/>
      <c r="GK78" s="66"/>
      <c r="GL78" s="66"/>
      <c r="GM78" s="66"/>
      <c r="GN78" s="66"/>
      <c r="GO78" s="66"/>
      <c r="GP78" s="66"/>
      <c r="GQ78" s="66"/>
      <c r="GR78" s="66"/>
      <c r="GS78" s="66"/>
      <c r="GT78" s="66"/>
      <c r="GU78" s="66"/>
      <c r="GV78" s="66"/>
      <c r="GW78" s="66"/>
      <c r="GX78" s="66"/>
      <c r="GY78" s="66"/>
      <c r="GZ78" s="66"/>
      <c r="HA78" s="66"/>
      <c r="HB78" s="66"/>
      <c r="HC78" s="66"/>
      <c r="HD78" s="66"/>
      <c r="HE78" s="66"/>
      <c r="HF78" s="66"/>
      <c r="HG78" s="66"/>
      <c r="HH78" s="66"/>
      <c r="HI78" s="66"/>
      <c r="HJ78" s="66"/>
      <c r="HK78" s="66"/>
      <c r="HL78" s="66"/>
      <c r="HM78" s="66"/>
      <c r="HN78" s="66"/>
      <c r="HO78" s="66"/>
      <c r="HP78" s="66"/>
      <c r="HQ78" s="66"/>
      <c r="HR78" s="66"/>
      <c r="HS78" s="66"/>
      <c r="HT78" s="66"/>
      <c r="HU78" s="66"/>
      <c r="HV78" s="66"/>
      <c r="HW78" s="66"/>
      <c r="HX78" s="66"/>
      <c r="HY78" s="66"/>
      <c r="HZ78" s="66"/>
      <c r="IA78" s="66"/>
      <c r="IB78" s="66"/>
      <c r="IC78" s="66"/>
      <c r="ID78" s="66"/>
      <c r="IE78" s="66"/>
      <c r="IF78" s="66"/>
      <c r="IG78" s="66"/>
      <c r="IH78" s="66"/>
      <c r="II78" s="66"/>
      <c r="IJ78" s="66"/>
      <c r="IK78" s="66"/>
      <c r="IL78" s="66"/>
      <c r="IM78" s="66"/>
      <c r="IN78" s="66"/>
      <c r="IO78" s="66"/>
      <c r="IP78" s="66"/>
      <c r="IQ78" s="66"/>
      <c r="IR78" s="66"/>
      <c r="IS78" s="66"/>
      <c r="IT78" s="66"/>
      <c r="IU78" s="66"/>
      <c r="IV78" s="66"/>
      <c r="IW78" s="66"/>
      <c r="IX78" s="66"/>
      <c r="IY78" s="66"/>
      <c r="IZ78" s="66"/>
      <c r="JA78" s="66"/>
      <c r="JB78" s="66"/>
      <c r="JC78" s="66"/>
      <c r="JD78" s="66"/>
      <c r="JE78" s="66"/>
      <c r="JF78" s="66"/>
      <c r="JG78" s="66"/>
      <c r="JH78" s="66"/>
      <c r="JI78" s="66"/>
      <c r="JJ78" s="66"/>
      <c r="JK78" s="66"/>
      <c r="JL78" s="66"/>
      <c r="JM78" s="66"/>
      <c r="JN78" s="66"/>
      <c r="JO78" s="66"/>
      <c r="JP78" s="66"/>
      <c r="JQ78" s="66"/>
      <c r="JR78" s="66"/>
      <c r="JS78" s="66"/>
      <c r="JT78" s="66"/>
      <c r="JU78" s="66"/>
      <c r="JV78" s="66"/>
      <c r="JW78" s="66"/>
      <c r="JX78" s="66"/>
      <c r="JY78" s="66"/>
      <c r="JZ78" s="66"/>
      <c r="KA78" s="66"/>
      <c r="KB78" s="66"/>
      <c r="KC78" s="66"/>
      <c r="KD78" s="66"/>
      <c r="KE78" s="66"/>
      <c r="KF78" s="66"/>
      <c r="KG78" s="66"/>
      <c r="KH78" s="66"/>
      <c r="KI78" s="66"/>
      <c r="KJ78" s="66"/>
      <c r="KK78" s="66"/>
      <c r="KL78" s="66"/>
      <c r="KM78" s="66"/>
      <c r="KN78" s="66"/>
      <c r="KO78" s="66"/>
      <c r="KP78" s="66"/>
      <c r="KQ78" s="66"/>
      <c r="KR78" s="66"/>
      <c r="KS78" s="66"/>
      <c r="KT78" s="66"/>
      <c r="KU78" s="66"/>
      <c r="KV78" s="66"/>
      <c r="KW78" s="66"/>
      <c r="KX78" s="66"/>
      <c r="KY78" s="66"/>
      <c r="KZ78" s="66"/>
      <c r="LA78" s="66"/>
      <c r="LB78" s="66"/>
      <c r="LC78" s="66"/>
    </row>
    <row r="79" spans="1:315" ht="15.75" x14ac:dyDescent="0.25">
      <c r="A79" s="60" t="s">
        <v>7</v>
      </c>
      <c r="B79" s="65">
        <v>2089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  <c r="IH79" s="66"/>
      <c r="II79" s="66"/>
      <c r="IJ79" s="66"/>
      <c r="IK79" s="66"/>
      <c r="IL79" s="66"/>
      <c r="IM79" s="66"/>
      <c r="IN79" s="66"/>
      <c r="IO79" s="66"/>
      <c r="IP79" s="66"/>
      <c r="IQ79" s="66"/>
      <c r="IR79" s="66"/>
      <c r="IS79" s="66"/>
      <c r="IT79" s="66"/>
      <c r="IU79" s="66"/>
      <c r="IV79" s="66"/>
      <c r="IW79" s="66"/>
      <c r="IX79" s="66"/>
      <c r="IY79" s="66"/>
      <c r="IZ79" s="66"/>
      <c r="JA79" s="66"/>
      <c r="JB79" s="66"/>
      <c r="JC79" s="66"/>
      <c r="JD79" s="66"/>
      <c r="JE79" s="66"/>
      <c r="JF79" s="66"/>
      <c r="JG79" s="66"/>
      <c r="JH79" s="66"/>
      <c r="JI79" s="66"/>
      <c r="JJ79" s="66"/>
      <c r="JK79" s="66"/>
      <c r="JL79" s="66"/>
      <c r="JM79" s="66"/>
      <c r="JN79" s="66"/>
      <c r="JO79" s="66"/>
      <c r="JP79" s="66"/>
      <c r="JQ79" s="66"/>
      <c r="JR79" s="66"/>
      <c r="JS79" s="66"/>
      <c r="JT79" s="66"/>
      <c r="JU79" s="66"/>
      <c r="JV79" s="66"/>
      <c r="JW79" s="66"/>
      <c r="JX79" s="66"/>
      <c r="JY79" s="66"/>
      <c r="JZ79" s="66"/>
      <c r="KA79" s="66"/>
      <c r="KB79" s="66"/>
      <c r="KC79" s="66"/>
      <c r="KD79" s="66"/>
      <c r="KE79" s="66"/>
      <c r="KF79" s="66"/>
      <c r="KG79" s="66"/>
      <c r="KH79" s="66"/>
      <c r="KI79" s="66"/>
      <c r="KJ79" s="66"/>
      <c r="KK79" s="66"/>
      <c r="KL79" s="66"/>
      <c r="KM79" s="66"/>
      <c r="KN79" s="66"/>
      <c r="KO79" s="66"/>
      <c r="KP79" s="66"/>
      <c r="KQ79" s="66"/>
      <c r="KR79" s="66"/>
      <c r="KS79" s="66"/>
      <c r="KT79" s="66"/>
      <c r="KU79" s="66"/>
      <c r="KV79" s="66"/>
      <c r="KW79" s="66"/>
      <c r="KX79" s="66"/>
      <c r="KY79" s="66"/>
      <c r="KZ79" s="66"/>
      <c r="LA79" s="66"/>
      <c r="LB79" s="66"/>
      <c r="LC79" s="66"/>
    </row>
    <row r="80" spans="1:315" ht="15.75" x14ac:dyDescent="0.25">
      <c r="A80" s="60" t="s">
        <v>7</v>
      </c>
      <c r="B80" s="65">
        <v>2090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  <c r="EO80" s="66"/>
      <c r="EP80" s="66"/>
      <c r="EQ80" s="66"/>
      <c r="ER80" s="66"/>
      <c r="ES80" s="66"/>
      <c r="ET80" s="66"/>
      <c r="EU80" s="66"/>
      <c r="EV80" s="66"/>
      <c r="EW80" s="66"/>
      <c r="EX80" s="66"/>
      <c r="EY80" s="66"/>
      <c r="EZ80" s="66"/>
      <c r="FA80" s="66"/>
      <c r="FB80" s="66"/>
      <c r="FC80" s="66"/>
      <c r="FD80" s="66"/>
      <c r="FE80" s="66"/>
      <c r="FF80" s="66"/>
      <c r="FG80" s="66"/>
      <c r="FH80" s="66"/>
      <c r="FI80" s="66"/>
      <c r="FJ80" s="66"/>
      <c r="FK80" s="66"/>
      <c r="FL80" s="66"/>
      <c r="FM80" s="66"/>
      <c r="FN80" s="66"/>
      <c r="FO80" s="66"/>
      <c r="FP80" s="66"/>
      <c r="FQ80" s="66"/>
      <c r="FR80" s="66"/>
      <c r="FS80" s="66"/>
      <c r="FT80" s="66"/>
      <c r="FU80" s="66"/>
      <c r="FV80" s="66"/>
      <c r="FW80" s="66"/>
      <c r="FX80" s="66"/>
      <c r="FY80" s="66"/>
      <c r="FZ80" s="66"/>
      <c r="GA80" s="66"/>
      <c r="GB80" s="66"/>
      <c r="GC80" s="66"/>
      <c r="GD80" s="66"/>
      <c r="GE80" s="66"/>
      <c r="GF80" s="66"/>
      <c r="GG80" s="66"/>
      <c r="GH80" s="66"/>
      <c r="GI80" s="66"/>
      <c r="GJ80" s="66"/>
      <c r="GK80" s="66"/>
      <c r="GL80" s="66"/>
      <c r="GM80" s="66"/>
      <c r="GN80" s="66"/>
      <c r="GO80" s="66"/>
      <c r="GP80" s="66"/>
      <c r="GQ80" s="66"/>
      <c r="GR80" s="66"/>
      <c r="GS80" s="66"/>
      <c r="GT80" s="66"/>
      <c r="GU80" s="66"/>
      <c r="GV80" s="66"/>
      <c r="GW80" s="66"/>
      <c r="GX80" s="66"/>
      <c r="GY80" s="66"/>
      <c r="GZ80" s="66"/>
      <c r="HA80" s="66"/>
      <c r="HB80" s="66"/>
      <c r="HC80" s="66"/>
      <c r="HD80" s="66"/>
      <c r="HE80" s="66"/>
      <c r="HF80" s="66"/>
      <c r="HG80" s="66"/>
      <c r="HH80" s="66"/>
      <c r="HI80" s="66"/>
      <c r="HJ80" s="66"/>
      <c r="HK80" s="66"/>
      <c r="HL80" s="66"/>
      <c r="HM80" s="66"/>
      <c r="HN80" s="66"/>
      <c r="HO80" s="66"/>
      <c r="HP80" s="66"/>
      <c r="HQ80" s="66"/>
      <c r="HR80" s="66"/>
      <c r="HS80" s="66"/>
      <c r="HT80" s="66"/>
      <c r="HU80" s="66"/>
      <c r="HV80" s="66"/>
      <c r="HW80" s="66"/>
      <c r="HX80" s="66"/>
      <c r="HY80" s="66"/>
      <c r="HZ80" s="66"/>
      <c r="IA80" s="66"/>
      <c r="IB80" s="66"/>
      <c r="IC80" s="66"/>
      <c r="ID80" s="66"/>
      <c r="IE80" s="66"/>
      <c r="IF80" s="66"/>
      <c r="IG80" s="66"/>
      <c r="IH80" s="66"/>
      <c r="II80" s="66"/>
      <c r="IJ80" s="66"/>
      <c r="IK80" s="66"/>
      <c r="IL80" s="66"/>
      <c r="IM80" s="66"/>
      <c r="IN80" s="66"/>
      <c r="IO80" s="66"/>
      <c r="IP80" s="66"/>
      <c r="IQ80" s="66"/>
      <c r="IR80" s="66"/>
      <c r="IS80" s="66"/>
      <c r="IT80" s="66"/>
      <c r="IU80" s="66"/>
      <c r="IV80" s="66"/>
      <c r="IW80" s="66"/>
      <c r="IX80" s="66"/>
      <c r="IY80" s="66"/>
      <c r="IZ80" s="66"/>
      <c r="JA80" s="66"/>
      <c r="JB80" s="66"/>
      <c r="JC80" s="66"/>
      <c r="JD80" s="66"/>
      <c r="JE80" s="66"/>
      <c r="JF80" s="66"/>
      <c r="JG80" s="66"/>
      <c r="JH80" s="66"/>
      <c r="JI80" s="66"/>
      <c r="JJ80" s="66"/>
      <c r="JK80" s="66"/>
      <c r="JL80" s="66"/>
      <c r="JM80" s="66"/>
      <c r="JN80" s="66"/>
      <c r="JO80" s="66"/>
      <c r="JP80" s="66"/>
      <c r="JQ80" s="66"/>
      <c r="JR80" s="66"/>
      <c r="JS80" s="66"/>
      <c r="JT80" s="66"/>
      <c r="JU80" s="66"/>
      <c r="JV80" s="66"/>
      <c r="JW80" s="66"/>
      <c r="JX80" s="66"/>
      <c r="JY80" s="66"/>
      <c r="JZ80" s="66"/>
      <c r="KA80" s="66"/>
      <c r="KB80" s="66"/>
      <c r="KC80" s="66"/>
      <c r="KD80" s="66"/>
      <c r="KE80" s="66"/>
      <c r="KF80" s="66"/>
      <c r="KG80" s="66"/>
      <c r="KH80" s="66"/>
      <c r="KI80" s="66"/>
      <c r="KJ80" s="66"/>
      <c r="KK80" s="66"/>
      <c r="KL80" s="66"/>
      <c r="KM80" s="66"/>
      <c r="KN80" s="66"/>
      <c r="KO80" s="66"/>
      <c r="KP80" s="66"/>
      <c r="KQ80" s="66"/>
      <c r="KR80" s="66"/>
      <c r="KS80" s="66"/>
      <c r="KT80" s="66"/>
      <c r="KU80" s="66"/>
      <c r="KV80" s="66"/>
      <c r="KW80" s="66"/>
      <c r="KX80" s="66"/>
      <c r="KY80" s="66"/>
      <c r="KZ80" s="66"/>
      <c r="LA80" s="66"/>
      <c r="LB80" s="66"/>
      <c r="LC80" s="66"/>
    </row>
    <row r="81" spans="1:315" ht="15.75" x14ac:dyDescent="0.25">
      <c r="A81" s="60" t="s">
        <v>7</v>
      </c>
      <c r="B81" s="65">
        <v>2091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  <c r="EO81" s="66"/>
      <c r="EP81" s="66"/>
      <c r="EQ81" s="66"/>
      <c r="ER81" s="66"/>
      <c r="ES81" s="66"/>
      <c r="ET81" s="66"/>
      <c r="EU81" s="66"/>
      <c r="EV81" s="66"/>
      <c r="EW81" s="66"/>
      <c r="EX81" s="66"/>
      <c r="EY81" s="66"/>
      <c r="EZ81" s="66"/>
      <c r="FA81" s="66"/>
      <c r="FB81" s="66"/>
      <c r="FC81" s="66"/>
      <c r="FD81" s="66"/>
      <c r="FE81" s="66"/>
      <c r="FF81" s="66"/>
      <c r="FG81" s="66"/>
      <c r="FH81" s="66"/>
      <c r="FI81" s="66"/>
      <c r="FJ81" s="66"/>
      <c r="FK81" s="66"/>
      <c r="FL81" s="66"/>
      <c r="FM81" s="66"/>
      <c r="FN81" s="66"/>
      <c r="FO81" s="66"/>
      <c r="FP81" s="66"/>
      <c r="FQ81" s="66"/>
      <c r="FR81" s="66"/>
      <c r="FS81" s="66"/>
      <c r="FT81" s="66"/>
      <c r="FU81" s="66"/>
      <c r="FV81" s="66"/>
      <c r="FW81" s="66"/>
      <c r="FX81" s="66"/>
      <c r="FY81" s="66"/>
      <c r="FZ81" s="66"/>
      <c r="GA81" s="66"/>
      <c r="GB81" s="66"/>
      <c r="GC81" s="66"/>
      <c r="GD81" s="66"/>
      <c r="GE81" s="66"/>
      <c r="GF81" s="66"/>
      <c r="GG81" s="66"/>
      <c r="GH81" s="66"/>
      <c r="GI81" s="66"/>
      <c r="GJ81" s="66"/>
      <c r="GK81" s="66"/>
      <c r="GL81" s="66"/>
      <c r="GM81" s="66"/>
      <c r="GN81" s="66"/>
      <c r="GO81" s="66"/>
      <c r="GP81" s="66"/>
      <c r="GQ81" s="66"/>
      <c r="GR81" s="66"/>
      <c r="GS81" s="66"/>
      <c r="GT81" s="66"/>
      <c r="GU81" s="66"/>
      <c r="GV81" s="66"/>
      <c r="GW81" s="66"/>
      <c r="GX81" s="66"/>
      <c r="GY81" s="66"/>
      <c r="GZ81" s="66"/>
      <c r="HA81" s="66"/>
      <c r="HB81" s="66"/>
      <c r="HC81" s="66"/>
      <c r="HD81" s="66"/>
      <c r="HE81" s="66"/>
      <c r="HF81" s="66"/>
      <c r="HG81" s="66"/>
      <c r="HH81" s="66"/>
      <c r="HI81" s="66"/>
      <c r="HJ81" s="66"/>
      <c r="HK81" s="66"/>
      <c r="HL81" s="66"/>
      <c r="HM81" s="66"/>
      <c r="HN81" s="66"/>
      <c r="HO81" s="66"/>
      <c r="HP81" s="66"/>
      <c r="HQ81" s="66"/>
      <c r="HR81" s="66"/>
      <c r="HS81" s="66"/>
      <c r="HT81" s="66"/>
      <c r="HU81" s="66"/>
      <c r="HV81" s="66"/>
      <c r="HW81" s="66"/>
      <c r="HX81" s="66"/>
      <c r="HY81" s="66"/>
      <c r="HZ81" s="66"/>
      <c r="IA81" s="66"/>
      <c r="IB81" s="66"/>
      <c r="IC81" s="66"/>
      <c r="ID81" s="66"/>
      <c r="IE81" s="66"/>
      <c r="IF81" s="66"/>
      <c r="IG81" s="66"/>
      <c r="IH81" s="66"/>
      <c r="II81" s="66"/>
      <c r="IJ81" s="66"/>
      <c r="IK81" s="66"/>
      <c r="IL81" s="66"/>
      <c r="IM81" s="66"/>
      <c r="IN81" s="66"/>
      <c r="IO81" s="66"/>
      <c r="IP81" s="66"/>
      <c r="IQ81" s="66"/>
      <c r="IR81" s="66"/>
      <c r="IS81" s="66"/>
      <c r="IT81" s="66"/>
      <c r="IU81" s="66"/>
      <c r="IV81" s="66"/>
      <c r="IW81" s="66"/>
      <c r="IX81" s="66"/>
      <c r="IY81" s="66"/>
      <c r="IZ81" s="66"/>
      <c r="JA81" s="66"/>
      <c r="JB81" s="66"/>
      <c r="JC81" s="66"/>
      <c r="JD81" s="66"/>
      <c r="JE81" s="66"/>
      <c r="JF81" s="66"/>
      <c r="JG81" s="66"/>
      <c r="JH81" s="66"/>
      <c r="JI81" s="66"/>
      <c r="JJ81" s="66"/>
      <c r="JK81" s="66"/>
      <c r="JL81" s="66"/>
      <c r="JM81" s="66"/>
      <c r="JN81" s="66"/>
      <c r="JO81" s="66"/>
      <c r="JP81" s="66"/>
      <c r="JQ81" s="66"/>
      <c r="JR81" s="66"/>
      <c r="JS81" s="66"/>
      <c r="JT81" s="66"/>
      <c r="JU81" s="66"/>
      <c r="JV81" s="66"/>
      <c r="JW81" s="66"/>
      <c r="JX81" s="66"/>
      <c r="JY81" s="66"/>
      <c r="JZ81" s="66"/>
      <c r="KA81" s="66"/>
      <c r="KB81" s="66"/>
      <c r="KC81" s="66"/>
      <c r="KD81" s="66"/>
      <c r="KE81" s="66"/>
      <c r="KF81" s="66"/>
      <c r="KG81" s="66"/>
      <c r="KH81" s="66"/>
      <c r="KI81" s="66"/>
      <c r="KJ81" s="66"/>
      <c r="KK81" s="66"/>
      <c r="KL81" s="66"/>
      <c r="KM81" s="66"/>
      <c r="KN81" s="66"/>
      <c r="KO81" s="66"/>
      <c r="KP81" s="66"/>
      <c r="KQ81" s="66"/>
      <c r="KR81" s="66"/>
      <c r="KS81" s="66"/>
      <c r="KT81" s="66"/>
      <c r="KU81" s="66"/>
      <c r="KV81" s="66"/>
      <c r="KW81" s="66"/>
      <c r="KX81" s="66"/>
      <c r="KY81" s="66"/>
      <c r="KZ81" s="66"/>
      <c r="LA81" s="66"/>
      <c r="LB81" s="66"/>
      <c r="LC81" s="66"/>
    </row>
    <row r="82" spans="1:315" ht="15.75" x14ac:dyDescent="0.25">
      <c r="A82" s="60" t="s">
        <v>7</v>
      </c>
      <c r="B82" s="65">
        <v>2092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  <c r="EO82" s="66"/>
      <c r="EP82" s="66"/>
      <c r="EQ82" s="66"/>
      <c r="ER82" s="66"/>
      <c r="ES82" s="66"/>
      <c r="ET82" s="66"/>
      <c r="EU82" s="66"/>
      <c r="EV82" s="66"/>
      <c r="EW82" s="66"/>
      <c r="EX82" s="66"/>
      <c r="EY82" s="66"/>
      <c r="EZ82" s="66"/>
      <c r="FA82" s="66"/>
      <c r="FB82" s="66"/>
      <c r="FC82" s="66"/>
      <c r="FD82" s="66"/>
      <c r="FE82" s="66"/>
      <c r="FF82" s="66"/>
      <c r="FG82" s="66"/>
      <c r="FH82" s="66"/>
      <c r="FI82" s="66"/>
      <c r="FJ82" s="66"/>
      <c r="FK82" s="66"/>
      <c r="FL82" s="66"/>
      <c r="FM82" s="66"/>
      <c r="FN82" s="66"/>
      <c r="FO82" s="66"/>
      <c r="FP82" s="66"/>
      <c r="FQ82" s="66"/>
      <c r="FR82" s="66"/>
      <c r="FS82" s="66"/>
      <c r="FT82" s="66"/>
      <c r="FU82" s="66"/>
      <c r="FV82" s="66"/>
      <c r="FW82" s="66"/>
      <c r="FX82" s="66"/>
      <c r="FY82" s="66"/>
      <c r="FZ82" s="66"/>
      <c r="GA82" s="66"/>
      <c r="GB82" s="66"/>
      <c r="GC82" s="66"/>
      <c r="GD82" s="66"/>
      <c r="GE82" s="66"/>
      <c r="GF82" s="66"/>
      <c r="GG82" s="66"/>
      <c r="GH82" s="66"/>
      <c r="GI82" s="66"/>
      <c r="GJ82" s="66"/>
      <c r="GK82" s="66"/>
      <c r="GL82" s="66"/>
      <c r="GM82" s="66"/>
      <c r="GN82" s="66"/>
      <c r="GO82" s="66"/>
      <c r="GP82" s="66"/>
      <c r="GQ82" s="66"/>
      <c r="GR82" s="66"/>
      <c r="GS82" s="66"/>
      <c r="GT82" s="66"/>
      <c r="GU82" s="66"/>
      <c r="GV82" s="66"/>
      <c r="GW82" s="66"/>
      <c r="GX82" s="66"/>
      <c r="GY82" s="66"/>
      <c r="GZ82" s="66"/>
      <c r="HA82" s="66"/>
      <c r="HB82" s="66"/>
      <c r="HC82" s="66"/>
      <c r="HD82" s="66"/>
      <c r="HE82" s="66"/>
      <c r="HF82" s="66"/>
      <c r="HG82" s="66"/>
      <c r="HH82" s="66"/>
      <c r="HI82" s="66"/>
      <c r="HJ82" s="66"/>
      <c r="HK82" s="66"/>
      <c r="HL82" s="66"/>
      <c r="HM82" s="66"/>
      <c r="HN82" s="66"/>
      <c r="HO82" s="66"/>
      <c r="HP82" s="66"/>
      <c r="HQ82" s="66"/>
      <c r="HR82" s="66"/>
      <c r="HS82" s="66"/>
      <c r="HT82" s="66"/>
      <c r="HU82" s="66"/>
      <c r="HV82" s="66"/>
      <c r="HW82" s="66"/>
      <c r="HX82" s="66"/>
      <c r="HY82" s="66"/>
      <c r="HZ82" s="66"/>
      <c r="IA82" s="66"/>
      <c r="IB82" s="66"/>
      <c r="IC82" s="66"/>
      <c r="ID82" s="66"/>
      <c r="IE82" s="66"/>
      <c r="IF82" s="66"/>
      <c r="IG82" s="66"/>
      <c r="IH82" s="66"/>
      <c r="II82" s="66"/>
      <c r="IJ82" s="66"/>
      <c r="IK82" s="66"/>
      <c r="IL82" s="66"/>
      <c r="IM82" s="66"/>
      <c r="IN82" s="66"/>
      <c r="IO82" s="66"/>
      <c r="IP82" s="66"/>
      <c r="IQ82" s="66"/>
      <c r="IR82" s="66"/>
      <c r="IS82" s="66"/>
      <c r="IT82" s="66"/>
      <c r="IU82" s="66"/>
      <c r="IV82" s="66"/>
      <c r="IW82" s="66"/>
      <c r="IX82" s="66"/>
      <c r="IY82" s="66"/>
      <c r="IZ82" s="66"/>
      <c r="JA82" s="66"/>
      <c r="JB82" s="66"/>
      <c r="JC82" s="66"/>
      <c r="JD82" s="66"/>
      <c r="JE82" s="66"/>
      <c r="JF82" s="66"/>
      <c r="JG82" s="66"/>
      <c r="JH82" s="66"/>
      <c r="JI82" s="66"/>
      <c r="JJ82" s="66"/>
      <c r="JK82" s="66"/>
      <c r="JL82" s="66"/>
      <c r="JM82" s="66"/>
      <c r="JN82" s="66"/>
      <c r="JO82" s="66"/>
      <c r="JP82" s="66"/>
      <c r="JQ82" s="66"/>
      <c r="JR82" s="66"/>
      <c r="JS82" s="66"/>
      <c r="JT82" s="66"/>
      <c r="JU82" s="66"/>
      <c r="JV82" s="66"/>
      <c r="JW82" s="66"/>
      <c r="JX82" s="66"/>
      <c r="JY82" s="66"/>
      <c r="JZ82" s="66"/>
      <c r="KA82" s="66"/>
      <c r="KB82" s="66"/>
      <c r="KC82" s="66"/>
      <c r="KD82" s="66"/>
      <c r="KE82" s="66"/>
      <c r="KF82" s="66"/>
      <c r="KG82" s="66"/>
      <c r="KH82" s="66"/>
      <c r="KI82" s="66"/>
      <c r="KJ82" s="66"/>
      <c r="KK82" s="66"/>
      <c r="KL82" s="66"/>
      <c r="KM82" s="66"/>
      <c r="KN82" s="66"/>
      <c r="KO82" s="66"/>
      <c r="KP82" s="66"/>
      <c r="KQ82" s="66"/>
      <c r="KR82" s="66"/>
      <c r="KS82" s="66"/>
      <c r="KT82" s="66"/>
      <c r="KU82" s="66"/>
      <c r="KV82" s="66"/>
      <c r="KW82" s="66"/>
      <c r="KX82" s="66"/>
      <c r="KY82" s="66"/>
      <c r="KZ82" s="66"/>
      <c r="LA82" s="66"/>
      <c r="LB82" s="66"/>
      <c r="LC82" s="66"/>
    </row>
    <row r="83" spans="1:315" ht="15.75" x14ac:dyDescent="0.25">
      <c r="A83" s="60" t="s">
        <v>7</v>
      </c>
      <c r="B83" s="65">
        <v>2093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  <c r="IH83" s="66"/>
      <c r="II83" s="66"/>
      <c r="IJ83" s="66"/>
      <c r="IK83" s="66"/>
      <c r="IL83" s="66"/>
      <c r="IM83" s="66"/>
      <c r="IN83" s="66"/>
      <c r="IO83" s="66"/>
      <c r="IP83" s="66"/>
      <c r="IQ83" s="66"/>
      <c r="IR83" s="66"/>
      <c r="IS83" s="66"/>
      <c r="IT83" s="66"/>
      <c r="IU83" s="66"/>
      <c r="IV83" s="66"/>
      <c r="IW83" s="66"/>
      <c r="IX83" s="66"/>
      <c r="IY83" s="66"/>
      <c r="IZ83" s="66"/>
      <c r="JA83" s="66"/>
      <c r="JB83" s="66"/>
      <c r="JC83" s="66"/>
      <c r="JD83" s="66"/>
      <c r="JE83" s="66"/>
      <c r="JF83" s="66"/>
      <c r="JG83" s="66"/>
      <c r="JH83" s="66"/>
      <c r="JI83" s="66"/>
      <c r="JJ83" s="66"/>
      <c r="JK83" s="66"/>
      <c r="JL83" s="66"/>
      <c r="JM83" s="66"/>
      <c r="JN83" s="66"/>
      <c r="JO83" s="66"/>
      <c r="JP83" s="66"/>
      <c r="JQ83" s="66"/>
      <c r="JR83" s="66"/>
      <c r="JS83" s="66"/>
      <c r="JT83" s="66"/>
      <c r="JU83" s="66"/>
      <c r="JV83" s="66"/>
      <c r="JW83" s="66"/>
      <c r="JX83" s="66"/>
      <c r="JY83" s="66"/>
      <c r="JZ83" s="66"/>
      <c r="KA83" s="66"/>
      <c r="KB83" s="66"/>
      <c r="KC83" s="66"/>
      <c r="KD83" s="66"/>
      <c r="KE83" s="66"/>
      <c r="KF83" s="66"/>
      <c r="KG83" s="66"/>
      <c r="KH83" s="66"/>
      <c r="KI83" s="66"/>
      <c r="KJ83" s="66"/>
      <c r="KK83" s="66"/>
      <c r="KL83" s="66"/>
      <c r="KM83" s="66"/>
      <c r="KN83" s="66"/>
      <c r="KO83" s="66"/>
      <c r="KP83" s="66"/>
      <c r="KQ83" s="66"/>
      <c r="KR83" s="66"/>
      <c r="KS83" s="66"/>
      <c r="KT83" s="66"/>
      <c r="KU83" s="66"/>
      <c r="KV83" s="66"/>
      <c r="KW83" s="66"/>
      <c r="KX83" s="66"/>
      <c r="KY83" s="66"/>
      <c r="KZ83" s="66"/>
      <c r="LA83" s="66"/>
      <c r="LB83" s="66"/>
      <c r="LC83" s="66"/>
    </row>
    <row r="84" spans="1:315" ht="15.75" x14ac:dyDescent="0.25">
      <c r="A84" s="60" t="s">
        <v>7</v>
      </c>
      <c r="B84" s="65">
        <v>2094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6"/>
      <c r="EO84" s="66"/>
      <c r="EP84" s="66"/>
      <c r="EQ84" s="66"/>
      <c r="ER84" s="66"/>
      <c r="ES84" s="66"/>
      <c r="ET84" s="66"/>
      <c r="EU84" s="66"/>
      <c r="EV84" s="66"/>
      <c r="EW84" s="66"/>
      <c r="EX84" s="66"/>
      <c r="EY84" s="66"/>
      <c r="EZ84" s="66"/>
      <c r="FA84" s="66"/>
      <c r="FB84" s="66"/>
      <c r="FC84" s="66"/>
      <c r="FD84" s="66"/>
      <c r="FE84" s="66"/>
      <c r="FF84" s="66"/>
      <c r="FG84" s="66"/>
      <c r="FH84" s="66"/>
      <c r="FI84" s="66"/>
      <c r="FJ84" s="66"/>
      <c r="FK84" s="66"/>
      <c r="FL84" s="66"/>
      <c r="FM84" s="66"/>
      <c r="FN84" s="66"/>
      <c r="FO84" s="66"/>
      <c r="FP84" s="66"/>
      <c r="FQ84" s="66"/>
      <c r="FR84" s="66"/>
      <c r="FS84" s="66"/>
      <c r="FT84" s="66"/>
      <c r="FU84" s="66"/>
      <c r="FV84" s="66"/>
      <c r="FW84" s="66"/>
      <c r="FX84" s="66"/>
      <c r="FY84" s="66"/>
      <c r="FZ84" s="66"/>
      <c r="GA84" s="66"/>
      <c r="GB84" s="66"/>
      <c r="GC84" s="66"/>
      <c r="GD84" s="66"/>
      <c r="GE84" s="66"/>
      <c r="GF84" s="66"/>
      <c r="GG84" s="66"/>
      <c r="GH84" s="66"/>
      <c r="GI84" s="66"/>
      <c r="GJ84" s="66"/>
      <c r="GK84" s="66"/>
      <c r="GL84" s="66"/>
      <c r="GM84" s="66"/>
      <c r="GN84" s="66"/>
      <c r="GO84" s="66"/>
      <c r="GP84" s="66"/>
      <c r="GQ84" s="66"/>
      <c r="GR84" s="66"/>
      <c r="GS84" s="66"/>
      <c r="GT84" s="66"/>
      <c r="GU84" s="66"/>
      <c r="GV84" s="66"/>
      <c r="GW84" s="66"/>
      <c r="GX84" s="66"/>
      <c r="GY84" s="66"/>
      <c r="GZ84" s="66"/>
      <c r="HA84" s="66"/>
      <c r="HB84" s="66"/>
      <c r="HC84" s="66"/>
      <c r="HD84" s="66"/>
      <c r="HE84" s="66"/>
      <c r="HF84" s="66"/>
      <c r="HG84" s="66"/>
      <c r="HH84" s="66"/>
      <c r="HI84" s="66"/>
      <c r="HJ84" s="66"/>
      <c r="HK84" s="66"/>
      <c r="HL84" s="66"/>
      <c r="HM84" s="66"/>
      <c r="HN84" s="66"/>
      <c r="HO84" s="66"/>
      <c r="HP84" s="66"/>
      <c r="HQ84" s="66"/>
      <c r="HR84" s="66"/>
      <c r="HS84" s="66"/>
      <c r="HT84" s="66"/>
      <c r="HU84" s="66"/>
      <c r="HV84" s="66"/>
      <c r="HW84" s="66"/>
      <c r="HX84" s="66"/>
      <c r="HY84" s="66"/>
      <c r="HZ84" s="66"/>
      <c r="IA84" s="66"/>
      <c r="IB84" s="66"/>
      <c r="IC84" s="66"/>
      <c r="ID84" s="66"/>
      <c r="IE84" s="66"/>
      <c r="IF84" s="66"/>
      <c r="IG84" s="66"/>
      <c r="IH84" s="66"/>
      <c r="II84" s="66"/>
      <c r="IJ84" s="66"/>
      <c r="IK84" s="66"/>
      <c r="IL84" s="66"/>
      <c r="IM84" s="66"/>
      <c r="IN84" s="66"/>
      <c r="IO84" s="66"/>
      <c r="IP84" s="66"/>
      <c r="IQ84" s="66"/>
      <c r="IR84" s="66"/>
      <c r="IS84" s="66"/>
      <c r="IT84" s="66"/>
      <c r="IU84" s="66"/>
      <c r="IV84" s="66"/>
      <c r="IW84" s="66"/>
      <c r="IX84" s="66"/>
      <c r="IY84" s="66"/>
      <c r="IZ84" s="66"/>
      <c r="JA84" s="66"/>
      <c r="JB84" s="66"/>
      <c r="JC84" s="66"/>
      <c r="JD84" s="66"/>
      <c r="JE84" s="66"/>
      <c r="JF84" s="66"/>
      <c r="JG84" s="66"/>
      <c r="JH84" s="66"/>
      <c r="JI84" s="66"/>
      <c r="JJ84" s="66"/>
      <c r="JK84" s="66"/>
      <c r="JL84" s="66"/>
      <c r="JM84" s="66"/>
      <c r="JN84" s="66"/>
      <c r="JO84" s="66"/>
      <c r="JP84" s="66"/>
      <c r="JQ84" s="66"/>
      <c r="JR84" s="66"/>
      <c r="JS84" s="66"/>
      <c r="JT84" s="66"/>
      <c r="JU84" s="66"/>
      <c r="JV84" s="66"/>
      <c r="JW84" s="66"/>
      <c r="JX84" s="66"/>
      <c r="JY84" s="66"/>
      <c r="JZ84" s="66"/>
      <c r="KA84" s="66"/>
      <c r="KB84" s="66"/>
      <c r="KC84" s="66"/>
      <c r="KD84" s="66"/>
      <c r="KE84" s="66"/>
      <c r="KF84" s="66"/>
      <c r="KG84" s="66"/>
      <c r="KH84" s="66"/>
      <c r="KI84" s="66"/>
      <c r="KJ84" s="66"/>
      <c r="KK84" s="66"/>
      <c r="KL84" s="66"/>
      <c r="KM84" s="66"/>
      <c r="KN84" s="66"/>
      <c r="KO84" s="66"/>
      <c r="KP84" s="66"/>
      <c r="KQ84" s="66"/>
      <c r="KR84" s="66"/>
      <c r="KS84" s="66"/>
      <c r="KT84" s="66"/>
      <c r="KU84" s="66"/>
      <c r="KV84" s="66"/>
      <c r="KW84" s="66"/>
      <c r="KX84" s="66"/>
      <c r="KY84" s="66"/>
      <c r="KZ84" s="66"/>
      <c r="LA84" s="66"/>
      <c r="LB84" s="66"/>
      <c r="LC84" s="66"/>
    </row>
    <row r="85" spans="1:315" ht="15.75" x14ac:dyDescent="0.25">
      <c r="A85" s="60" t="s">
        <v>7</v>
      </c>
      <c r="B85" s="65">
        <v>2095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  <c r="IX85" s="66"/>
      <c r="IY85" s="66"/>
      <c r="IZ85" s="66"/>
      <c r="JA85" s="66"/>
      <c r="JB85" s="66"/>
      <c r="JC85" s="66"/>
      <c r="JD85" s="66"/>
      <c r="JE85" s="66"/>
      <c r="JF85" s="66"/>
      <c r="JG85" s="66"/>
      <c r="JH85" s="66"/>
      <c r="JI85" s="66"/>
      <c r="JJ85" s="66"/>
      <c r="JK85" s="66"/>
      <c r="JL85" s="66"/>
      <c r="JM85" s="66"/>
      <c r="JN85" s="66"/>
      <c r="JO85" s="66"/>
      <c r="JP85" s="66"/>
      <c r="JQ85" s="66"/>
      <c r="JR85" s="66"/>
      <c r="JS85" s="66"/>
      <c r="JT85" s="66"/>
      <c r="JU85" s="66"/>
      <c r="JV85" s="66"/>
      <c r="JW85" s="66"/>
      <c r="JX85" s="66"/>
      <c r="JY85" s="66"/>
      <c r="JZ85" s="66"/>
      <c r="KA85" s="66"/>
      <c r="KB85" s="66"/>
      <c r="KC85" s="66"/>
      <c r="KD85" s="66"/>
      <c r="KE85" s="66"/>
      <c r="KF85" s="66"/>
      <c r="KG85" s="66"/>
      <c r="KH85" s="66"/>
      <c r="KI85" s="66"/>
      <c r="KJ85" s="66"/>
      <c r="KK85" s="66"/>
      <c r="KL85" s="66"/>
      <c r="KM85" s="66"/>
      <c r="KN85" s="66"/>
      <c r="KO85" s="66"/>
      <c r="KP85" s="66"/>
      <c r="KQ85" s="66"/>
      <c r="KR85" s="66"/>
      <c r="KS85" s="66"/>
      <c r="KT85" s="66"/>
      <c r="KU85" s="66"/>
      <c r="KV85" s="66"/>
      <c r="KW85" s="66"/>
      <c r="KX85" s="66"/>
      <c r="KY85" s="66"/>
      <c r="KZ85" s="66"/>
      <c r="LA85" s="66"/>
      <c r="LB85" s="66"/>
      <c r="LC85" s="66"/>
    </row>
    <row r="86" spans="1:315" ht="15.75" x14ac:dyDescent="0.25">
      <c r="A86" s="60" t="s">
        <v>7</v>
      </c>
      <c r="B86" s="65">
        <v>2096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  <c r="IX86" s="66"/>
      <c r="IY86" s="66"/>
      <c r="IZ86" s="66"/>
      <c r="JA86" s="66"/>
      <c r="JB86" s="66"/>
      <c r="JC86" s="66"/>
      <c r="JD86" s="66"/>
      <c r="JE86" s="66"/>
      <c r="JF86" s="66"/>
      <c r="JG86" s="66"/>
      <c r="JH86" s="66"/>
      <c r="JI86" s="66"/>
      <c r="JJ86" s="66"/>
      <c r="JK86" s="66"/>
      <c r="JL86" s="66"/>
      <c r="JM86" s="66"/>
      <c r="JN86" s="66"/>
      <c r="JO86" s="66"/>
      <c r="JP86" s="66"/>
      <c r="JQ86" s="66"/>
      <c r="JR86" s="66"/>
      <c r="JS86" s="66"/>
      <c r="JT86" s="66"/>
      <c r="JU86" s="66"/>
      <c r="JV86" s="66"/>
      <c r="JW86" s="66"/>
      <c r="JX86" s="66"/>
      <c r="JY86" s="66"/>
      <c r="JZ86" s="66"/>
      <c r="KA86" s="66"/>
      <c r="KB86" s="66"/>
      <c r="KC86" s="66"/>
      <c r="KD86" s="66"/>
      <c r="KE86" s="66"/>
      <c r="KF86" s="66"/>
      <c r="KG86" s="66"/>
      <c r="KH86" s="66"/>
      <c r="KI86" s="66"/>
      <c r="KJ86" s="66"/>
      <c r="KK86" s="66"/>
      <c r="KL86" s="66"/>
      <c r="KM86" s="66"/>
      <c r="KN86" s="66"/>
      <c r="KO86" s="66"/>
      <c r="KP86" s="66"/>
      <c r="KQ86" s="66"/>
      <c r="KR86" s="66"/>
      <c r="KS86" s="66"/>
      <c r="KT86" s="66"/>
      <c r="KU86" s="66"/>
      <c r="KV86" s="66"/>
      <c r="KW86" s="66"/>
      <c r="KX86" s="66"/>
      <c r="KY86" s="66"/>
      <c r="KZ86" s="66"/>
      <c r="LA86" s="66"/>
      <c r="LB86" s="66"/>
      <c r="LC86" s="66"/>
    </row>
    <row r="87" spans="1:315" ht="15.75" x14ac:dyDescent="0.25">
      <c r="A87" s="60" t="s">
        <v>7</v>
      </c>
      <c r="B87" s="65">
        <v>2097</v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6"/>
      <c r="HU87" s="66"/>
      <c r="HV87" s="66"/>
      <c r="HW87" s="66"/>
      <c r="HX87" s="66"/>
      <c r="HY87" s="66"/>
      <c r="HZ87" s="66"/>
      <c r="IA87" s="66"/>
      <c r="IB87" s="66"/>
      <c r="IC87" s="66"/>
      <c r="ID87" s="66"/>
      <c r="IE87" s="66"/>
      <c r="IF87" s="66"/>
      <c r="IG87" s="66"/>
      <c r="IH87" s="66"/>
      <c r="II87" s="66"/>
      <c r="IJ87" s="66"/>
      <c r="IK87" s="66"/>
      <c r="IL87" s="66"/>
      <c r="IM87" s="66"/>
      <c r="IN87" s="66"/>
      <c r="IO87" s="66"/>
      <c r="IP87" s="66"/>
      <c r="IQ87" s="66"/>
      <c r="IR87" s="66"/>
      <c r="IS87" s="66"/>
      <c r="IT87" s="66"/>
      <c r="IU87" s="66"/>
      <c r="IV87" s="66"/>
      <c r="IW87" s="66"/>
      <c r="IX87" s="66"/>
      <c r="IY87" s="66"/>
      <c r="IZ87" s="66"/>
      <c r="JA87" s="66"/>
      <c r="JB87" s="66"/>
      <c r="JC87" s="66"/>
      <c r="JD87" s="66"/>
      <c r="JE87" s="66"/>
      <c r="JF87" s="66"/>
      <c r="JG87" s="66"/>
      <c r="JH87" s="66"/>
      <c r="JI87" s="66"/>
      <c r="JJ87" s="66"/>
      <c r="JK87" s="66"/>
      <c r="JL87" s="66"/>
      <c r="JM87" s="66"/>
      <c r="JN87" s="66"/>
      <c r="JO87" s="66"/>
      <c r="JP87" s="66"/>
      <c r="JQ87" s="66"/>
      <c r="JR87" s="66"/>
      <c r="JS87" s="66"/>
      <c r="JT87" s="66"/>
      <c r="JU87" s="66"/>
      <c r="JV87" s="66"/>
      <c r="JW87" s="66"/>
      <c r="JX87" s="66"/>
      <c r="JY87" s="66"/>
      <c r="JZ87" s="66"/>
      <c r="KA87" s="66"/>
      <c r="KB87" s="66"/>
      <c r="KC87" s="66"/>
      <c r="KD87" s="66"/>
      <c r="KE87" s="66"/>
      <c r="KF87" s="66"/>
      <c r="KG87" s="66"/>
      <c r="KH87" s="66"/>
      <c r="KI87" s="66"/>
      <c r="KJ87" s="66"/>
      <c r="KK87" s="66"/>
      <c r="KL87" s="66"/>
      <c r="KM87" s="66"/>
      <c r="KN87" s="66"/>
      <c r="KO87" s="66"/>
      <c r="KP87" s="66"/>
      <c r="KQ87" s="66"/>
      <c r="KR87" s="66"/>
      <c r="KS87" s="66"/>
      <c r="KT87" s="66"/>
      <c r="KU87" s="66"/>
      <c r="KV87" s="66"/>
      <c r="KW87" s="66"/>
      <c r="KX87" s="66"/>
      <c r="KY87" s="66"/>
      <c r="KZ87" s="66"/>
      <c r="LA87" s="66"/>
      <c r="LB87" s="66"/>
      <c r="LC87" s="66"/>
    </row>
    <row r="88" spans="1:315" ht="15.75" x14ac:dyDescent="0.25">
      <c r="A88" s="60" t="s">
        <v>7</v>
      </c>
      <c r="B88" s="65">
        <v>2098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66"/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6"/>
      <c r="EO88" s="66"/>
      <c r="EP88" s="66"/>
      <c r="EQ88" s="66"/>
      <c r="ER88" s="66"/>
      <c r="ES88" s="66"/>
      <c r="ET88" s="66"/>
      <c r="EU88" s="66"/>
      <c r="EV88" s="66"/>
      <c r="EW88" s="66"/>
      <c r="EX88" s="66"/>
      <c r="EY88" s="66"/>
      <c r="EZ88" s="66"/>
      <c r="FA88" s="66"/>
      <c r="FB88" s="66"/>
      <c r="FC88" s="66"/>
      <c r="FD88" s="66"/>
      <c r="FE88" s="66"/>
      <c r="FF88" s="66"/>
      <c r="FG88" s="66"/>
      <c r="FH88" s="66"/>
      <c r="FI88" s="66"/>
      <c r="FJ88" s="66"/>
      <c r="FK88" s="66"/>
      <c r="FL88" s="66"/>
      <c r="FM88" s="66"/>
      <c r="FN88" s="66"/>
      <c r="FO88" s="66"/>
      <c r="FP88" s="66"/>
      <c r="FQ88" s="66"/>
      <c r="FR88" s="66"/>
      <c r="FS88" s="66"/>
      <c r="FT88" s="66"/>
      <c r="FU88" s="66"/>
      <c r="FV88" s="66"/>
      <c r="FW88" s="66"/>
      <c r="FX88" s="66"/>
      <c r="FY88" s="66"/>
      <c r="FZ88" s="66"/>
      <c r="GA88" s="66"/>
      <c r="GB88" s="66"/>
      <c r="GC88" s="66"/>
      <c r="GD88" s="66"/>
      <c r="GE88" s="66"/>
      <c r="GF88" s="66"/>
      <c r="GG88" s="66"/>
      <c r="GH88" s="66"/>
      <c r="GI88" s="66"/>
      <c r="GJ88" s="66"/>
      <c r="GK88" s="66"/>
      <c r="GL88" s="66"/>
      <c r="GM88" s="66"/>
      <c r="GN88" s="66"/>
      <c r="GO88" s="66"/>
      <c r="GP88" s="66"/>
      <c r="GQ88" s="66"/>
      <c r="GR88" s="66"/>
      <c r="GS88" s="66"/>
      <c r="GT88" s="66"/>
      <c r="GU88" s="66"/>
      <c r="GV88" s="66"/>
      <c r="GW88" s="66"/>
      <c r="GX88" s="66"/>
      <c r="GY88" s="66"/>
      <c r="GZ88" s="66"/>
      <c r="HA88" s="66"/>
      <c r="HB88" s="66"/>
      <c r="HC88" s="66"/>
      <c r="HD88" s="66"/>
      <c r="HE88" s="66"/>
      <c r="HF88" s="66"/>
      <c r="HG88" s="66"/>
      <c r="HH88" s="66"/>
      <c r="HI88" s="66"/>
      <c r="HJ88" s="66"/>
      <c r="HK88" s="66"/>
      <c r="HL88" s="66"/>
      <c r="HM88" s="66"/>
      <c r="HN88" s="66"/>
      <c r="HO88" s="66"/>
      <c r="HP88" s="66"/>
      <c r="HQ88" s="66"/>
      <c r="HR88" s="66"/>
      <c r="HS88" s="66"/>
      <c r="HT88" s="66"/>
      <c r="HU88" s="66"/>
      <c r="HV88" s="66"/>
      <c r="HW88" s="66"/>
      <c r="HX88" s="66"/>
      <c r="HY88" s="66"/>
      <c r="HZ88" s="66"/>
      <c r="IA88" s="66"/>
      <c r="IB88" s="66"/>
      <c r="IC88" s="66"/>
      <c r="ID88" s="66"/>
      <c r="IE88" s="66"/>
      <c r="IF88" s="66"/>
      <c r="IG88" s="66"/>
      <c r="IH88" s="66"/>
      <c r="II88" s="66"/>
      <c r="IJ88" s="66"/>
      <c r="IK88" s="66"/>
      <c r="IL88" s="66"/>
      <c r="IM88" s="66"/>
      <c r="IN88" s="66"/>
      <c r="IO88" s="66"/>
      <c r="IP88" s="66"/>
      <c r="IQ88" s="66"/>
      <c r="IR88" s="66"/>
      <c r="IS88" s="66"/>
      <c r="IT88" s="66"/>
      <c r="IU88" s="66"/>
      <c r="IV88" s="66"/>
      <c r="IW88" s="66"/>
      <c r="IX88" s="66"/>
      <c r="IY88" s="66"/>
      <c r="IZ88" s="66"/>
      <c r="JA88" s="66"/>
      <c r="JB88" s="66"/>
      <c r="JC88" s="66"/>
      <c r="JD88" s="66"/>
      <c r="JE88" s="66"/>
      <c r="JF88" s="66"/>
      <c r="JG88" s="66"/>
      <c r="JH88" s="66"/>
      <c r="JI88" s="66"/>
      <c r="JJ88" s="66"/>
      <c r="JK88" s="66"/>
      <c r="JL88" s="66"/>
      <c r="JM88" s="66"/>
      <c r="JN88" s="66"/>
      <c r="JO88" s="66"/>
      <c r="JP88" s="66"/>
      <c r="JQ88" s="66"/>
      <c r="JR88" s="66"/>
      <c r="JS88" s="66"/>
      <c r="JT88" s="66"/>
      <c r="JU88" s="66"/>
      <c r="JV88" s="66"/>
      <c r="JW88" s="66"/>
      <c r="JX88" s="66"/>
      <c r="JY88" s="66"/>
      <c r="JZ88" s="66"/>
      <c r="KA88" s="66"/>
      <c r="KB88" s="66"/>
      <c r="KC88" s="66"/>
      <c r="KD88" s="66"/>
      <c r="KE88" s="66"/>
      <c r="KF88" s="66"/>
      <c r="KG88" s="66"/>
      <c r="KH88" s="66"/>
      <c r="KI88" s="66"/>
      <c r="KJ88" s="66"/>
      <c r="KK88" s="66"/>
      <c r="KL88" s="66"/>
      <c r="KM88" s="66"/>
      <c r="KN88" s="66"/>
      <c r="KO88" s="66"/>
      <c r="KP88" s="66"/>
      <c r="KQ88" s="66"/>
      <c r="KR88" s="66"/>
      <c r="KS88" s="66"/>
      <c r="KT88" s="66"/>
      <c r="KU88" s="66"/>
      <c r="KV88" s="66"/>
      <c r="KW88" s="66"/>
      <c r="KX88" s="66"/>
      <c r="KY88" s="66"/>
      <c r="KZ88" s="66"/>
      <c r="LA88" s="66"/>
      <c r="LB88" s="66"/>
      <c r="LC88" s="66"/>
    </row>
    <row r="89" spans="1:315" ht="15.75" x14ac:dyDescent="0.25">
      <c r="A89" s="60" t="s">
        <v>7</v>
      </c>
      <c r="B89" s="65">
        <v>2099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6"/>
      <c r="FC89" s="66"/>
      <c r="FD89" s="66"/>
      <c r="FE89" s="66"/>
      <c r="FF89" s="66"/>
      <c r="FG89" s="66"/>
      <c r="FH89" s="66"/>
      <c r="FI89" s="66"/>
      <c r="FJ89" s="66"/>
      <c r="FK89" s="66"/>
      <c r="FL89" s="66"/>
      <c r="FM89" s="66"/>
      <c r="FN89" s="66"/>
      <c r="FO89" s="66"/>
      <c r="FP89" s="66"/>
      <c r="FQ89" s="66"/>
      <c r="FR89" s="66"/>
      <c r="FS89" s="66"/>
      <c r="FT89" s="66"/>
      <c r="FU89" s="66"/>
      <c r="FV89" s="66"/>
      <c r="FW89" s="66"/>
      <c r="FX89" s="66"/>
      <c r="FY89" s="66"/>
      <c r="FZ89" s="66"/>
      <c r="GA89" s="66"/>
      <c r="GB89" s="66"/>
      <c r="GC89" s="66"/>
      <c r="GD89" s="66"/>
      <c r="GE89" s="66"/>
      <c r="GF89" s="66"/>
      <c r="GG89" s="66"/>
      <c r="GH89" s="66"/>
      <c r="GI89" s="66"/>
      <c r="GJ89" s="66"/>
      <c r="GK89" s="66"/>
      <c r="GL89" s="66"/>
      <c r="GM89" s="66"/>
      <c r="GN89" s="66"/>
      <c r="GO89" s="66"/>
      <c r="GP89" s="66"/>
      <c r="GQ89" s="66"/>
      <c r="GR89" s="66"/>
      <c r="GS89" s="66"/>
      <c r="GT89" s="66"/>
      <c r="GU89" s="66"/>
      <c r="GV89" s="66"/>
      <c r="GW89" s="66"/>
      <c r="GX89" s="66"/>
      <c r="GY89" s="66"/>
      <c r="GZ89" s="66"/>
      <c r="HA89" s="66"/>
      <c r="HB89" s="66"/>
      <c r="HC89" s="66"/>
      <c r="HD89" s="66"/>
      <c r="HE89" s="66"/>
      <c r="HF89" s="66"/>
      <c r="HG89" s="66"/>
      <c r="HH89" s="66"/>
      <c r="HI89" s="66"/>
      <c r="HJ89" s="66"/>
      <c r="HK89" s="66"/>
      <c r="HL89" s="66"/>
      <c r="HM89" s="66"/>
      <c r="HN89" s="66"/>
      <c r="HO89" s="66"/>
      <c r="HP89" s="66"/>
      <c r="HQ89" s="66"/>
      <c r="HR89" s="66"/>
      <c r="HS89" s="66"/>
      <c r="HT89" s="66"/>
      <c r="HU89" s="66"/>
      <c r="HV89" s="66"/>
      <c r="HW89" s="66"/>
      <c r="HX89" s="66"/>
      <c r="HY89" s="66"/>
      <c r="HZ89" s="66"/>
      <c r="IA89" s="66"/>
      <c r="IB89" s="66"/>
      <c r="IC89" s="66"/>
      <c r="ID89" s="66"/>
      <c r="IE89" s="66"/>
      <c r="IF89" s="66"/>
      <c r="IG89" s="66"/>
      <c r="IH89" s="66"/>
      <c r="II89" s="66"/>
      <c r="IJ89" s="66"/>
      <c r="IK89" s="66"/>
      <c r="IL89" s="66"/>
      <c r="IM89" s="66"/>
      <c r="IN89" s="66"/>
      <c r="IO89" s="66"/>
      <c r="IP89" s="66"/>
      <c r="IQ89" s="66"/>
      <c r="IR89" s="66"/>
      <c r="IS89" s="66"/>
      <c r="IT89" s="66"/>
      <c r="IU89" s="66"/>
      <c r="IV89" s="66"/>
      <c r="IW89" s="66"/>
      <c r="IX89" s="66"/>
      <c r="IY89" s="66"/>
      <c r="IZ89" s="66"/>
      <c r="JA89" s="66"/>
      <c r="JB89" s="66"/>
      <c r="JC89" s="66"/>
      <c r="JD89" s="66"/>
      <c r="JE89" s="66"/>
      <c r="JF89" s="66"/>
      <c r="JG89" s="66"/>
      <c r="JH89" s="66"/>
      <c r="JI89" s="66"/>
      <c r="JJ89" s="66"/>
      <c r="JK89" s="66"/>
      <c r="JL89" s="66"/>
      <c r="JM89" s="66"/>
      <c r="JN89" s="66"/>
      <c r="JO89" s="66"/>
      <c r="JP89" s="66"/>
      <c r="JQ89" s="66"/>
      <c r="JR89" s="66"/>
      <c r="JS89" s="66"/>
      <c r="JT89" s="66"/>
      <c r="JU89" s="66"/>
      <c r="JV89" s="66"/>
      <c r="JW89" s="66"/>
      <c r="JX89" s="66"/>
      <c r="JY89" s="66"/>
      <c r="JZ89" s="66"/>
      <c r="KA89" s="66"/>
      <c r="KB89" s="66"/>
      <c r="KC89" s="66"/>
      <c r="KD89" s="66"/>
      <c r="KE89" s="66"/>
      <c r="KF89" s="66"/>
      <c r="KG89" s="66"/>
      <c r="KH89" s="66"/>
      <c r="KI89" s="66"/>
      <c r="KJ89" s="66"/>
      <c r="KK89" s="66"/>
      <c r="KL89" s="66"/>
      <c r="KM89" s="66"/>
      <c r="KN89" s="66"/>
      <c r="KO89" s="66"/>
      <c r="KP89" s="66"/>
      <c r="KQ89" s="66"/>
      <c r="KR89" s="66"/>
      <c r="KS89" s="66"/>
      <c r="KT89" s="66"/>
      <c r="KU89" s="66"/>
      <c r="KV89" s="66"/>
      <c r="KW89" s="66"/>
      <c r="KX89" s="66"/>
      <c r="KY89" s="66"/>
      <c r="KZ89" s="66"/>
      <c r="LA89" s="66"/>
      <c r="LB89" s="66"/>
      <c r="LC89" s="66"/>
    </row>
    <row r="90" spans="1:315" ht="16.5" thickBot="1" x14ac:dyDescent="0.3">
      <c r="A90" s="60" t="s">
        <v>7</v>
      </c>
      <c r="B90" s="61">
        <v>2100</v>
      </c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  <c r="EO90" s="66"/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6"/>
      <c r="FF90" s="66"/>
      <c r="FG90" s="66"/>
      <c r="FH90" s="66"/>
      <c r="FI90" s="66"/>
      <c r="FJ90" s="66"/>
      <c r="FK90" s="66"/>
      <c r="FL90" s="66"/>
      <c r="FM90" s="66"/>
      <c r="FN90" s="66"/>
      <c r="FO90" s="66"/>
      <c r="FP90" s="66"/>
      <c r="FQ90" s="66"/>
      <c r="FR90" s="66"/>
      <c r="FS90" s="66"/>
      <c r="FT90" s="66"/>
      <c r="FU90" s="66"/>
      <c r="FV90" s="66"/>
      <c r="FW90" s="66"/>
      <c r="FX90" s="66"/>
      <c r="FY90" s="66"/>
      <c r="FZ90" s="66"/>
      <c r="GA90" s="66"/>
      <c r="GB90" s="66"/>
      <c r="GC90" s="66"/>
      <c r="GD90" s="66"/>
      <c r="GE90" s="66"/>
      <c r="GF90" s="66"/>
      <c r="GG90" s="66"/>
      <c r="GH90" s="66"/>
      <c r="GI90" s="66"/>
      <c r="GJ90" s="66"/>
      <c r="GK90" s="66"/>
      <c r="GL90" s="66"/>
      <c r="GM90" s="66"/>
      <c r="GN90" s="66"/>
      <c r="GO90" s="66"/>
      <c r="GP90" s="66"/>
      <c r="GQ90" s="66"/>
      <c r="GR90" s="66"/>
      <c r="GS90" s="66"/>
      <c r="GT90" s="66"/>
      <c r="GU90" s="66"/>
      <c r="GV90" s="66"/>
      <c r="GW90" s="66"/>
      <c r="GX90" s="66"/>
      <c r="GY90" s="66"/>
      <c r="GZ90" s="66"/>
      <c r="HA90" s="66"/>
      <c r="HB90" s="66"/>
      <c r="HC90" s="66"/>
      <c r="HD90" s="66"/>
      <c r="HE90" s="66"/>
      <c r="HF90" s="66"/>
      <c r="HG90" s="66"/>
      <c r="HH90" s="66"/>
      <c r="HI90" s="66"/>
      <c r="HJ90" s="66"/>
      <c r="HK90" s="66"/>
      <c r="HL90" s="66"/>
      <c r="HM90" s="66"/>
      <c r="HN90" s="66"/>
      <c r="HO90" s="66"/>
      <c r="HP90" s="66"/>
      <c r="HQ90" s="66"/>
      <c r="HR90" s="66"/>
      <c r="HS90" s="66"/>
      <c r="HT90" s="66"/>
      <c r="HU90" s="66"/>
      <c r="HV90" s="66"/>
      <c r="HW90" s="66"/>
      <c r="HX90" s="66"/>
      <c r="HY90" s="66"/>
      <c r="HZ90" s="66"/>
      <c r="IA90" s="66"/>
      <c r="IB90" s="66"/>
      <c r="IC90" s="66"/>
      <c r="ID90" s="66"/>
      <c r="IE90" s="66"/>
      <c r="IF90" s="66"/>
      <c r="IG90" s="66"/>
      <c r="IH90" s="66"/>
      <c r="II90" s="66"/>
      <c r="IJ90" s="66"/>
      <c r="IK90" s="66"/>
      <c r="IL90" s="66"/>
      <c r="IM90" s="66"/>
      <c r="IN90" s="66"/>
      <c r="IO90" s="66"/>
      <c r="IP90" s="66"/>
      <c r="IQ90" s="66"/>
      <c r="IR90" s="66"/>
      <c r="IS90" s="66"/>
      <c r="IT90" s="66"/>
      <c r="IU90" s="66"/>
      <c r="IV90" s="66"/>
      <c r="IW90" s="66"/>
      <c r="IX90" s="66"/>
      <c r="IY90" s="66"/>
      <c r="IZ90" s="66"/>
      <c r="JA90" s="66"/>
      <c r="JB90" s="66"/>
      <c r="JC90" s="66"/>
      <c r="JD90" s="66"/>
      <c r="JE90" s="66"/>
      <c r="JF90" s="66"/>
      <c r="JG90" s="66"/>
      <c r="JH90" s="66"/>
      <c r="JI90" s="66"/>
      <c r="JJ90" s="66"/>
      <c r="JK90" s="66"/>
      <c r="JL90" s="66"/>
      <c r="JM90" s="66"/>
      <c r="JN90" s="66"/>
      <c r="JO90" s="66"/>
      <c r="JP90" s="66"/>
      <c r="JQ90" s="66"/>
      <c r="JR90" s="66"/>
      <c r="JS90" s="66"/>
      <c r="JT90" s="66"/>
      <c r="JU90" s="66"/>
      <c r="JV90" s="66"/>
      <c r="JW90" s="66"/>
      <c r="JX90" s="66"/>
      <c r="JY90" s="66"/>
      <c r="JZ90" s="66"/>
      <c r="KA90" s="66"/>
      <c r="KB90" s="66"/>
      <c r="KC90" s="66"/>
      <c r="KD90" s="66"/>
      <c r="KE90" s="66"/>
      <c r="KF90" s="66"/>
      <c r="KG90" s="66"/>
      <c r="KH90" s="66"/>
      <c r="KI90" s="66"/>
      <c r="KJ90" s="66"/>
      <c r="KK90" s="66"/>
      <c r="KL90" s="66"/>
      <c r="KM90" s="66"/>
      <c r="KN90" s="66"/>
      <c r="KO90" s="66"/>
      <c r="KP90" s="66"/>
      <c r="KQ90" s="66"/>
      <c r="KR90" s="66"/>
      <c r="KS90" s="66"/>
      <c r="KT90" s="66"/>
      <c r="KU90" s="66"/>
      <c r="KV90" s="66"/>
      <c r="KW90" s="66"/>
      <c r="KX90" s="66"/>
      <c r="KY90" s="66"/>
      <c r="KZ90" s="66"/>
      <c r="LA90" s="66"/>
      <c r="LB90" s="66"/>
      <c r="LC90" s="66"/>
    </row>
  </sheetData>
  <mergeCells count="1">
    <mergeCell ref="B1:B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MY90"/>
  <sheetViews>
    <sheetView workbookViewId="0">
      <pane xSplit="2" ySplit="2" topLeftCell="LZ52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x14ac:dyDescent="0.2"/>
  <cols>
    <col min="1" max="1" width="11.42578125" style="58" customWidth="1"/>
    <col min="2" max="2" width="14.5703125" style="58" customWidth="1"/>
    <col min="3" max="3" width="15.140625" style="58" customWidth="1"/>
    <col min="4" max="4" width="10.7109375" style="58" customWidth="1"/>
    <col min="5" max="16384" width="9.140625" style="58"/>
  </cols>
  <sheetData>
    <row r="1" spans="1:363" ht="15" customHeight="1" x14ac:dyDescent="0.2">
      <c r="B1" s="195" t="s">
        <v>92</v>
      </c>
      <c r="C1" s="59">
        <f>INT(C2/12)</f>
        <v>45</v>
      </c>
      <c r="D1" s="59">
        <f t="shared" ref="D1:BO1" si="0">INT(D2/12)</f>
        <v>45</v>
      </c>
      <c r="E1" s="59">
        <f t="shared" si="0"/>
        <v>45</v>
      </c>
      <c r="F1" s="59">
        <f t="shared" si="0"/>
        <v>45</v>
      </c>
      <c r="G1" s="59">
        <f t="shared" si="0"/>
        <v>45</v>
      </c>
      <c r="H1" s="59">
        <f t="shared" si="0"/>
        <v>45</v>
      </c>
      <c r="I1" s="59">
        <f t="shared" si="0"/>
        <v>45</v>
      </c>
      <c r="J1" s="59">
        <f t="shared" si="0"/>
        <v>45</v>
      </c>
      <c r="K1" s="59">
        <f t="shared" si="0"/>
        <v>45</v>
      </c>
      <c r="L1" s="59">
        <f t="shared" si="0"/>
        <v>45</v>
      </c>
      <c r="M1" s="59">
        <f t="shared" si="0"/>
        <v>45</v>
      </c>
      <c r="N1" s="59">
        <f t="shared" si="0"/>
        <v>45</v>
      </c>
      <c r="O1" s="59">
        <f t="shared" si="0"/>
        <v>46</v>
      </c>
      <c r="P1" s="59">
        <f t="shared" si="0"/>
        <v>46</v>
      </c>
      <c r="Q1" s="59">
        <f t="shared" si="0"/>
        <v>46</v>
      </c>
      <c r="R1" s="59">
        <f t="shared" si="0"/>
        <v>46</v>
      </c>
      <c r="S1" s="59">
        <f t="shared" si="0"/>
        <v>46</v>
      </c>
      <c r="T1" s="59">
        <f t="shared" si="0"/>
        <v>46</v>
      </c>
      <c r="U1" s="59">
        <f t="shared" si="0"/>
        <v>46</v>
      </c>
      <c r="V1" s="59">
        <f t="shared" si="0"/>
        <v>46</v>
      </c>
      <c r="W1" s="59">
        <f t="shared" si="0"/>
        <v>46</v>
      </c>
      <c r="X1" s="59">
        <f t="shared" si="0"/>
        <v>46</v>
      </c>
      <c r="Y1" s="59">
        <f t="shared" si="0"/>
        <v>46</v>
      </c>
      <c r="Z1" s="59">
        <f t="shared" si="0"/>
        <v>46</v>
      </c>
      <c r="AA1" s="59">
        <f t="shared" si="0"/>
        <v>47</v>
      </c>
      <c r="AB1" s="59">
        <f t="shared" si="0"/>
        <v>47</v>
      </c>
      <c r="AC1" s="59">
        <f t="shared" si="0"/>
        <v>47</v>
      </c>
      <c r="AD1" s="59">
        <f t="shared" si="0"/>
        <v>47</v>
      </c>
      <c r="AE1" s="59">
        <f t="shared" si="0"/>
        <v>47</v>
      </c>
      <c r="AF1" s="59">
        <f t="shared" si="0"/>
        <v>47</v>
      </c>
      <c r="AG1" s="59">
        <f t="shared" si="0"/>
        <v>47</v>
      </c>
      <c r="AH1" s="59">
        <f t="shared" si="0"/>
        <v>47</v>
      </c>
      <c r="AI1" s="59">
        <f t="shared" si="0"/>
        <v>47</v>
      </c>
      <c r="AJ1" s="59">
        <f t="shared" si="0"/>
        <v>47</v>
      </c>
      <c r="AK1" s="59">
        <f t="shared" si="0"/>
        <v>47</v>
      </c>
      <c r="AL1" s="59">
        <f t="shared" si="0"/>
        <v>47</v>
      </c>
      <c r="AM1" s="59">
        <f t="shared" si="0"/>
        <v>48</v>
      </c>
      <c r="AN1" s="59">
        <f t="shared" si="0"/>
        <v>48</v>
      </c>
      <c r="AO1" s="59">
        <f t="shared" si="0"/>
        <v>48</v>
      </c>
      <c r="AP1" s="59">
        <f t="shared" si="0"/>
        <v>48</v>
      </c>
      <c r="AQ1" s="59">
        <f t="shared" si="0"/>
        <v>48</v>
      </c>
      <c r="AR1" s="59">
        <f t="shared" si="0"/>
        <v>48</v>
      </c>
      <c r="AS1" s="59">
        <f t="shared" si="0"/>
        <v>48</v>
      </c>
      <c r="AT1" s="59">
        <f t="shared" si="0"/>
        <v>48</v>
      </c>
      <c r="AU1" s="59">
        <f t="shared" si="0"/>
        <v>48</v>
      </c>
      <c r="AV1" s="59">
        <f t="shared" si="0"/>
        <v>48</v>
      </c>
      <c r="AW1" s="59">
        <f t="shared" si="0"/>
        <v>48</v>
      </c>
      <c r="AX1" s="59">
        <f t="shared" si="0"/>
        <v>48</v>
      </c>
      <c r="AY1" s="59">
        <f t="shared" si="0"/>
        <v>49</v>
      </c>
      <c r="AZ1" s="59">
        <f t="shared" si="0"/>
        <v>49</v>
      </c>
      <c r="BA1" s="59">
        <f t="shared" si="0"/>
        <v>49</v>
      </c>
      <c r="BB1" s="59">
        <f t="shared" si="0"/>
        <v>49</v>
      </c>
      <c r="BC1" s="59">
        <f t="shared" si="0"/>
        <v>49</v>
      </c>
      <c r="BD1" s="59">
        <f t="shared" si="0"/>
        <v>49</v>
      </c>
      <c r="BE1" s="59">
        <f t="shared" si="0"/>
        <v>49</v>
      </c>
      <c r="BF1" s="59">
        <f t="shared" si="0"/>
        <v>49</v>
      </c>
      <c r="BG1" s="59">
        <f t="shared" si="0"/>
        <v>49</v>
      </c>
      <c r="BH1" s="59">
        <f t="shared" si="0"/>
        <v>49</v>
      </c>
      <c r="BI1" s="59">
        <f t="shared" si="0"/>
        <v>49</v>
      </c>
      <c r="BJ1" s="59">
        <f t="shared" si="0"/>
        <v>49</v>
      </c>
      <c r="BK1" s="59">
        <f t="shared" si="0"/>
        <v>50</v>
      </c>
      <c r="BL1" s="59">
        <f t="shared" si="0"/>
        <v>50</v>
      </c>
      <c r="BM1" s="59">
        <f t="shared" si="0"/>
        <v>50</v>
      </c>
      <c r="BN1" s="59">
        <f t="shared" si="0"/>
        <v>50</v>
      </c>
      <c r="BO1" s="59">
        <f t="shared" si="0"/>
        <v>50</v>
      </c>
      <c r="BP1" s="59">
        <f t="shared" ref="BP1:EA1" si="1">INT(BP2/12)</f>
        <v>50</v>
      </c>
      <c r="BQ1" s="59">
        <f t="shared" si="1"/>
        <v>50</v>
      </c>
      <c r="BR1" s="59">
        <f t="shared" si="1"/>
        <v>50</v>
      </c>
      <c r="BS1" s="59">
        <f t="shared" si="1"/>
        <v>50</v>
      </c>
      <c r="BT1" s="59">
        <f t="shared" si="1"/>
        <v>50</v>
      </c>
      <c r="BU1" s="59">
        <f t="shared" si="1"/>
        <v>50</v>
      </c>
      <c r="BV1" s="59">
        <f t="shared" si="1"/>
        <v>50</v>
      </c>
      <c r="BW1" s="59">
        <f t="shared" si="1"/>
        <v>51</v>
      </c>
      <c r="BX1" s="59">
        <f t="shared" si="1"/>
        <v>51</v>
      </c>
      <c r="BY1" s="59">
        <f t="shared" si="1"/>
        <v>51</v>
      </c>
      <c r="BZ1" s="59">
        <f t="shared" si="1"/>
        <v>51</v>
      </c>
      <c r="CA1" s="59">
        <f t="shared" si="1"/>
        <v>51</v>
      </c>
      <c r="CB1" s="59">
        <f t="shared" si="1"/>
        <v>51</v>
      </c>
      <c r="CC1" s="59">
        <f t="shared" si="1"/>
        <v>51</v>
      </c>
      <c r="CD1" s="59">
        <f t="shared" si="1"/>
        <v>51</v>
      </c>
      <c r="CE1" s="59">
        <f t="shared" si="1"/>
        <v>51</v>
      </c>
      <c r="CF1" s="59">
        <f t="shared" si="1"/>
        <v>51</v>
      </c>
      <c r="CG1" s="59">
        <f t="shared" si="1"/>
        <v>51</v>
      </c>
      <c r="CH1" s="59">
        <f t="shared" si="1"/>
        <v>51</v>
      </c>
      <c r="CI1" s="59">
        <f t="shared" si="1"/>
        <v>52</v>
      </c>
      <c r="CJ1" s="59">
        <f t="shared" si="1"/>
        <v>52</v>
      </c>
      <c r="CK1" s="59">
        <f t="shared" si="1"/>
        <v>52</v>
      </c>
      <c r="CL1" s="59">
        <f t="shared" si="1"/>
        <v>52</v>
      </c>
      <c r="CM1" s="59">
        <f t="shared" si="1"/>
        <v>52</v>
      </c>
      <c r="CN1" s="59">
        <f t="shared" si="1"/>
        <v>52</v>
      </c>
      <c r="CO1" s="59">
        <f t="shared" si="1"/>
        <v>52</v>
      </c>
      <c r="CP1" s="59">
        <f t="shared" si="1"/>
        <v>52</v>
      </c>
      <c r="CQ1" s="59">
        <f t="shared" si="1"/>
        <v>52</v>
      </c>
      <c r="CR1" s="59">
        <f t="shared" si="1"/>
        <v>52</v>
      </c>
      <c r="CS1" s="59">
        <f t="shared" si="1"/>
        <v>52</v>
      </c>
      <c r="CT1" s="59">
        <f t="shared" si="1"/>
        <v>52</v>
      </c>
      <c r="CU1" s="59">
        <f t="shared" si="1"/>
        <v>53</v>
      </c>
      <c r="CV1" s="59">
        <f t="shared" si="1"/>
        <v>53</v>
      </c>
      <c r="CW1" s="59">
        <f t="shared" si="1"/>
        <v>53</v>
      </c>
      <c r="CX1" s="59">
        <f t="shared" si="1"/>
        <v>53</v>
      </c>
      <c r="CY1" s="59">
        <f t="shared" si="1"/>
        <v>53</v>
      </c>
      <c r="CZ1" s="59">
        <f t="shared" si="1"/>
        <v>53</v>
      </c>
      <c r="DA1" s="59">
        <f t="shared" si="1"/>
        <v>53</v>
      </c>
      <c r="DB1" s="59">
        <f t="shared" si="1"/>
        <v>53</v>
      </c>
      <c r="DC1" s="59">
        <f t="shared" si="1"/>
        <v>53</v>
      </c>
      <c r="DD1" s="59">
        <f t="shared" si="1"/>
        <v>53</v>
      </c>
      <c r="DE1" s="59">
        <f t="shared" si="1"/>
        <v>53</v>
      </c>
      <c r="DF1" s="59">
        <f t="shared" si="1"/>
        <v>53</v>
      </c>
      <c r="DG1" s="59">
        <f t="shared" si="1"/>
        <v>54</v>
      </c>
      <c r="DH1" s="59">
        <f t="shared" si="1"/>
        <v>54</v>
      </c>
      <c r="DI1" s="59">
        <f t="shared" si="1"/>
        <v>54</v>
      </c>
      <c r="DJ1" s="59">
        <f t="shared" si="1"/>
        <v>54</v>
      </c>
      <c r="DK1" s="59">
        <f t="shared" si="1"/>
        <v>54</v>
      </c>
      <c r="DL1" s="59">
        <f t="shared" si="1"/>
        <v>54</v>
      </c>
      <c r="DM1" s="59">
        <f t="shared" si="1"/>
        <v>54</v>
      </c>
      <c r="DN1" s="59">
        <f t="shared" si="1"/>
        <v>54</v>
      </c>
      <c r="DO1" s="59">
        <f t="shared" si="1"/>
        <v>54</v>
      </c>
      <c r="DP1" s="59">
        <f t="shared" si="1"/>
        <v>54</v>
      </c>
      <c r="DQ1" s="59">
        <f t="shared" si="1"/>
        <v>54</v>
      </c>
      <c r="DR1" s="59">
        <f t="shared" si="1"/>
        <v>54</v>
      </c>
      <c r="DS1" s="59">
        <f t="shared" si="1"/>
        <v>55</v>
      </c>
      <c r="DT1" s="59">
        <f t="shared" si="1"/>
        <v>55</v>
      </c>
      <c r="DU1" s="59">
        <f t="shared" si="1"/>
        <v>55</v>
      </c>
      <c r="DV1" s="59">
        <f t="shared" si="1"/>
        <v>55</v>
      </c>
      <c r="DW1" s="59">
        <f t="shared" si="1"/>
        <v>55</v>
      </c>
      <c r="DX1" s="59">
        <f t="shared" si="1"/>
        <v>55</v>
      </c>
      <c r="DY1" s="59">
        <f t="shared" si="1"/>
        <v>55</v>
      </c>
      <c r="DZ1" s="59">
        <f t="shared" si="1"/>
        <v>55</v>
      </c>
      <c r="EA1" s="59">
        <f t="shared" si="1"/>
        <v>55</v>
      </c>
      <c r="EB1" s="59">
        <f t="shared" ref="EB1:GM1" si="2">INT(EB2/12)</f>
        <v>55</v>
      </c>
      <c r="EC1" s="59">
        <f t="shared" si="2"/>
        <v>55</v>
      </c>
      <c r="ED1" s="59">
        <f t="shared" si="2"/>
        <v>55</v>
      </c>
      <c r="EE1" s="59">
        <f t="shared" si="2"/>
        <v>56</v>
      </c>
      <c r="EF1" s="59">
        <f t="shared" si="2"/>
        <v>56</v>
      </c>
      <c r="EG1" s="59">
        <f t="shared" si="2"/>
        <v>56</v>
      </c>
      <c r="EH1" s="59">
        <f t="shared" si="2"/>
        <v>56</v>
      </c>
      <c r="EI1" s="59">
        <f t="shared" si="2"/>
        <v>56</v>
      </c>
      <c r="EJ1" s="59">
        <f t="shared" si="2"/>
        <v>56</v>
      </c>
      <c r="EK1" s="59">
        <f t="shared" si="2"/>
        <v>56</v>
      </c>
      <c r="EL1" s="59">
        <f t="shared" si="2"/>
        <v>56</v>
      </c>
      <c r="EM1" s="59">
        <f t="shared" si="2"/>
        <v>56</v>
      </c>
      <c r="EN1" s="59">
        <f t="shared" si="2"/>
        <v>56</v>
      </c>
      <c r="EO1" s="59">
        <f t="shared" si="2"/>
        <v>56</v>
      </c>
      <c r="EP1" s="59">
        <f t="shared" si="2"/>
        <v>56</v>
      </c>
      <c r="EQ1" s="59">
        <f t="shared" si="2"/>
        <v>57</v>
      </c>
      <c r="ER1" s="59">
        <f t="shared" si="2"/>
        <v>57</v>
      </c>
      <c r="ES1" s="59">
        <f t="shared" si="2"/>
        <v>57</v>
      </c>
      <c r="ET1" s="59">
        <f t="shared" si="2"/>
        <v>57</v>
      </c>
      <c r="EU1" s="59">
        <f t="shared" si="2"/>
        <v>57</v>
      </c>
      <c r="EV1" s="59">
        <f t="shared" si="2"/>
        <v>57</v>
      </c>
      <c r="EW1" s="59">
        <f t="shared" si="2"/>
        <v>57</v>
      </c>
      <c r="EX1" s="59">
        <f t="shared" si="2"/>
        <v>57</v>
      </c>
      <c r="EY1" s="59">
        <f t="shared" si="2"/>
        <v>57</v>
      </c>
      <c r="EZ1" s="59">
        <f t="shared" si="2"/>
        <v>57</v>
      </c>
      <c r="FA1" s="59">
        <f t="shared" si="2"/>
        <v>57</v>
      </c>
      <c r="FB1" s="59">
        <f t="shared" si="2"/>
        <v>57</v>
      </c>
      <c r="FC1" s="59">
        <f t="shared" si="2"/>
        <v>58</v>
      </c>
      <c r="FD1" s="59">
        <f t="shared" si="2"/>
        <v>58</v>
      </c>
      <c r="FE1" s="59">
        <f t="shared" si="2"/>
        <v>58</v>
      </c>
      <c r="FF1" s="59">
        <f t="shared" si="2"/>
        <v>58</v>
      </c>
      <c r="FG1" s="59">
        <f t="shared" si="2"/>
        <v>58</v>
      </c>
      <c r="FH1" s="59">
        <f t="shared" si="2"/>
        <v>58</v>
      </c>
      <c r="FI1" s="59">
        <f t="shared" si="2"/>
        <v>58</v>
      </c>
      <c r="FJ1" s="59">
        <f t="shared" si="2"/>
        <v>58</v>
      </c>
      <c r="FK1" s="59">
        <f t="shared" si="2"/>
        <v>58</v>
      </c>
      <c r="FL1" s="59">
        <f t="shared" si="2"/>
        <v>58</v>
      </c>
      <c r="FM1" s="59">
        <f t="shared" si="2"/>
        <v>58</v>
      </c>
      <c r="FN1" s="59">
        <f t="shared" si="2"/>
        <v>58</v>
      </c>
      <c r="FO1" s="59">
        <f t="shared" si="2"/>
        <v>59</v>
      </c>
      <c r="FP1" s="59">
        <f t="shared" si="2"/>
        <v>59</v>
      </c>
      <c r="FQ1" s="59">
        <f t="shared" si="2"/>
        <v>59</v>
      </c>
      <c r="FR1" s="59">
        <f t="shared" si="2"/>
        <v>59</v>
      </c>
      <c r="FS1" s="59">
        <f t="shared" si="2"/>
        <v>59</v>
      </c>
      <c r="FT1" s="59">
        <f t="shared" si="2"/>
        <v>59</v>
      </c>
      <c r="FU1" s="59">
        <f t="shared" si="2"/>
        <v>59</v>
      </c>
      <c r="FV1" s="59">
        <f t="shared" si="2"/>
        <v>59</v>
      </c>
      <c r="FW1" s="59">
        <f t="shared" si="2"/>
        <v>59</v>
      </c>
      <c r="FX1" s="59">
        <f t="shared" si="2"/>
        <v>59</v>
      </c>
      <c r="FY1" s="59">
        <f t="shared" si="2"/>
        <v>59</v>
      </c>
      <c r="FZ1" s="59">
        <f t="shared" si="2"/>
        <v>59</v>
      </c>
      <c r="GA1" s="59">
        <f t="shared" si="2"/>
        <v>60</v>
      </c>
      <c r="GB1" s="59">
        <f t="shared" si="2"/>
        <v>60</v>
      </c>
      <c r="GC1" s="59">
        <f t="shared" si="2"/>
        <v>60</v>
      </c>
      <c r="GD1" s="59">
        <f t="shared" si="2"/>
        <v>60</v>
      </c>
      <c r="GE1" s="59">
        <f t="shared" si="2"/>
        <v>60</v>
      </c>
      <c r="GF1" s="59">
        <f t="shared" si="2"/>
        <v>60</v>
      </c>
      <c r="GG1" s="59">
        <f t="shared" si="2"/>
        <v>60</v>
      </c>
      <c r="GH1" s="59">
        <f t="shared" si="2"/>
        <v>60</v>
      </c>
      <c r="GI1" s="59">
        <f t="shared" si="2"/>
        <v>60</v>
      </c>
      <c r="GJ1" s="59">
        <f t="shared" si="2"/>
        <v>60</v>
      </c>
      <c r="GK1" s="59">
        <f t="shared" si="2"/>
        <v>60</v>
      </c>
      <c r="GL1" s="59">
        <f t="shared" si="2"/>
        <v>60</v>
      </c>
      <c r="GM1" s="59">
        <f t="shared" si="2"/>
        <v>61</v>
      </c>
      <c r="GN1" s="59">
        <f t="shared" ref="GN1:IY1" si="3">INT(GN2/12)</f>
        <v>61</v>
      </c>
      <c r="GO1" s="59">
        <f t="shared" si="3"/>
        <v>61</v>
      </c>
      <c r="GP1" s="59">
        <f t="shared" si="3"/>
        <v>61</v>
      </c>
      <c r="GQ1" s="59">
        <f t="shared" si="3"/>
        <v>61</v>
      </c>
      <c r="GR1" s="59">
        <f t="shared" si="3"/>
        <v>61</v>
      </c>
      <c r="GS1" s="59">
        <f t="shared" si="3"/>
        <v>61</v>
      </c>
      <c r="GT1" s="59">
        <f t="shared" si="3"/>
        <v>61</v>
      </c>
      <c r="GU1" s="59">
        <f t="shared" si="3"/>
        <v>61</v>
      </c>
      <c r="GV1" s="59">
        <f t="shared" si="3"/>
        <v>61</v>
      </c>
      <c r="GW1" s="59">
        <f t="shared" si="3"/>
        <v>61</v>
      </c>
      <c r="GX1" s="59">
        <f t="shared" si="3"/>
        <v>61</v>
      </c>
      <c r="GY1" s="59">
        <f t="shared" si="3"/>
        <v>62</v>
      </c>
      <c r="GZ1" s="59">
        <f t="shared" si="3"/>
        <v>62</v>
      </c>
      <c r="HA1" s="59">
        <f t="shared" si="3"/>
        <v>62</v>
      </c>
      <c r="HB1" s="59">
        <f t="shared" si="3"/>
        <v>62</v>
      </c>
      <c r="HC1" s="59">
        <f t="shared" si="3"/>
        <v>62</v>
      </c>
      <c r="HD1" s="59">
        <f t="shared" si="3"/>
        <v>62</v>
      </c>
      <c r="HE1" s="59">
        <f t="shared" si="3"/>
        <v>62</v>
      </c>
      <c r="HF1" s="59">
        <f t="shared" si="3"/>
        <v>62</v>
      </c>
      <c r="HG1" s="59">
        <f t="shared" si="3"/>
        <v>62</v>
      </c>
      <c r="HH1" s="59">
        <f t="shared" si="3"/>
        <v>62</v>
      </c>
      <c r="HI1" s="59">
        <f t="shared" si="3"/>
        <v>62</v>
      </c>
      <c r="HJ1" s="59">
        <f t="shared" si="3"/>
        <v>62</v>
      </c>
      <c r="HK1" s="59">
        <f t="shared" si="3"/>
        <v>63</v>
      </c>
      <c r="HL1" s="59">
        <f t="shared" si="3"/>
        <v>63</v>
      </c>
      <c r="HM1" s="59">
        <f t="shared" si="3"/>
        <v>63</v>
      </c>
      <c r="HN1" s="59">
        <f t="shared" si="3"/>
        <v>63</v>
      </c>
      <c r="HO1" s="59">
        <f t="shared" si="3"/>
        <v>63</v>
      </c>
      <c r="HP1" s="59">
        <f t="shared" si="3"/>
        <v>63</v>
      </c>
      <c r="HQ1" s="59">
        <f t="shared" si="3"/>
        <v>63</v>
      </c>
      <c r="HR1" s="59">
        <f t="shared" si="3"/>
        <v>63</v>
      </c>
      <c r="HS1" s="59">
        <f t="shared" si="3"/>
        <v>63</v>
      </c>
      <c r="HT1" s="59">
        <f t="shared" si="3"/>
        <v>63</v>
      </c>
      <c r="HU1" s="59">
        <f t="shared" si="3"/>
        <v>63</v>
      </c>
      <c r="HV1" s="59">
        <f t="shared" si="3"/>
        <v>63</v>
      </c>
      <c r="HW1" s="59">
        <f t="shared" si="3"/>
        <v>64</v>
      </c>
      <c r="HX1" s="59">
        <f t="shared" si="3"/>
        <v>64</v>
      </c>
      <c r="HY1" s="59">
        <f t="shared" si="3"/>
        <v>64</v>
      </c>
      <c r="HZ1" s="59">
        <f t="shared" si="3"/>
        <v>64</v>
      </c>
      <c r="IA1" s="59">
        <f t="shared" si="3"/>
        <v>64</v>
      </c>
      <c r="IB1" s="59">
        <f t="shared" si="3"/>
        <v>64</v>
      </c>
      <c r="IC1" s="59">
        <f t="shared" si="3"/>
        <v>64</v>
      </c>
      <c r="ID1" s="59">
        <f t="shared" si="3"/>
        <v>64</v>
      </c>
      <c r="IE1" s="59">
        <f t="shared" si="3"/>
        <v>64</v>
      </c>
      <c r="IF1" s="59">
        <f t="shared" si="3"/>
        <v>64</v>
      </c>
      <c r="IG1" s="59">
        <f t="shared" si="3"/>
        <v>64</v>
      </c>
      <c r="IH1" s="59">
        <f t="shared" si="3"/>
        <v>64</v>
      </c>
      <c r="II1" s="59">
        <f t="shared" si="3"/>
        <v>65</v>
      </c>
      <c r="IJ1" s="59">
        <f t="shared" si="3"/>
        <v>65</v>
      </c>
      <c r="IK1" s="59">
        <f t="shared" si="3"/>
        <v>65</v>
      </c>
      <c r="IL1" s="59">
        <f t="shared" si="3"/>
        <v>65</v>
      </c>
      <c r="IM1" s="59">
        <f t="shared" si="3"/>
        <v>65</v>
      </c>
      <c r="IN1" s="59">
        <f t="shared" si="3"/>
        <v>65</v>
      </c>
      <c r="IO1" s="59">
        <f t="shared" si="3"/>
        <v>65</v>
      </c>
      <c r="IP1" s="59">
        <f t="shared" si="3"/>
        <v>65</v>
      </c>
      <c r="IQ1" s="59">
        <f t="shared" si="3"/>
        <v>65</v>
      </c>
      <c r="IR1" s="59">
        <f t="shared" si="3"/>
        <v>65</v>
      </c>
      <c r="IS1" s="59">
        <f t="shared" si="3"/>
        <v>65</v>
      </c>
      <c r="IT1" s="59">
        <f t="shared" si="3"/>
        <v>65</v>
      </c>
      <c r="IU1" s="59">
        <f t="shared" si="3"/>
        <v>66</v>
      </c>
      <c r="IV1" s="59">
        <f t="shared" si="3"/>
        <v>66</v>
      </c>
      <c r="IW1" s="59">
        <f t="shared" si="3"/>
        <v>66</v>
      </c>
      <c r="IX1" s="59">
        <f t="shared" si="3"/>
        <v>66</v>
      </c>
      <c r="IY1" s="59">
        <f t="shared" si="3"/>
        <v>66</v>
      </c>
      <c r="IZ1" s="59">
        <f t="shared" ref="IZ1:LK1" si="4">INT(IZ2/12)</f>
        <v>66</v>
      </c>
      <c r="JA1" s="59">
        <f t="shared" si="4"/>
        <v>66</v>
      </c>
      <c r="JB1" s="59">
        <f t="shared" si="4"/>
        <v>66</v>
      </c>
      <c r="JC1" s="59">
        <f t="shared" si="4"/>
        <v>66</v>
      </c>
      <c r="JD1" s="59">
        <f t="shared" si="4"/>
        <v>66</v>
      </c>
      <c r="JE1" s="59">
        <f t="shared" si="4"/>
        <v>66</v>
      </c>
      <c r="JF1" s="59">
        <f t="shared" si="4"/>
        <v>66</v>
      </c>
      <c r="JG1" s="59">
        <f t="shared" si="4"/>
        <v>67</v>
      </c>
      <c r="JH1" s="59">
        <f t="shared" si="4"/>
        <v>67</v>
      </c>
      <c r="JI1" s="59">
        <f t="shared" si="4"/>
        <v>67</v>
      </c>
      <c r="JJ1" s="59">
        <f t="shared" si="4"/>
        <v>67</v>
      </c>
      <c r="JK1" s="59">
        <f t="shared" si="4"/>
        <v>67</v>
      </c>
      <c r="JL1" s="59">
        <f t="shared" si="4"/>
        <v>67</v>
      </c>
      <c r="JM1" s="59">
        <f t="shared" si="4"/>
        <v>67</v>
      </c>
      <c r="JN1" s="59">
        <f t="shared" si="4"/>
        <v>67</v>
      </c>
      <c r="JO1" s="59">
        <f t="shared" si="4"/>
        <v>67</v>
      </c>
      <c r="JP1" s="59">
        <f t="shared" si="4"/>
        <v>67</v>
      </c>
      <c r="JQ1" s="59">
        <f t="shared" si="4"/>
        <v>67</v>
      </c>
      <c r="JR1" s="59">
        <f t="shared" si="4"/>
        <v>67</v>
      </c>
      <c r="JS1" s="59">
        <f t="shared" si="4"/>
        <v>68</v>
      </c>
      <c r="JT1" s="59">
        <f t="shared" si="4"/>
        <v>68</v>
      </c>
      <c r="JU1" s="59">
        <f t="shared" si="4"/>
        <v>68</v>
      </c>
      <c r="JV1" s="59">
        <f t="shared" si="4"/>
        <v>68</v>
      </c>
      <c r="JW1" s="59">
        <f t="shared" si="4"/>
        <v>68</v>
      </c>
      <c r="JX1" s="59">
        <f t="shared" si="4"/>
        <v>68</v>
      </c>
      <c r="JY1" s="59">
        <f t="shared" si="4"/>
        <v>68</v>
      </c>
      <c r="JZ1" s="59">
        <f t="shared" si="4"/>
        <v>68</v>
      </c>
      <c r="KA1" s="59">
        <f t="shared" si="4"/>
        <v>68</v>
      </c>
      <c r="KB1" s="59">
        <f t="shared" si="4"/>
        <v>68</v>
      </c>
      <c r="KC1" s="59">
        <f t="shared" si="4"/>
        <v>68</v>
      </c>
      <c r="KD1" s="59">
        <f t="shared" si="4"/>
        <v>68</v>
      </c>
      <c r="KE1" s="59">
        <f t="shared" si="4"/>
        <v>69</v>
      </c>
      <c r="KF1" s="59">
        <f t="shared" si="4"/>
        <v>69</v>
      </c>
      <c r="KG1" s="59">
        <f t="shared" si="4"/>
        <v>69</v>
      </c>
      <c r="KH1" s="59">
        <f t="shared" si="4"/>
        <v>69</v>
      </c>
      <c r="KI1" s="59">
        <f t="shared" si="4"/>
        <v>69</v>
      </c>
      <c r="KJ1" s="59">
        <f t="shared" si="4"/>
        <v>69</v>
      </c>
      <c r="KK1" s="59">
        <f t="shared" si="4"/>
        <v>69</v>
      </c>
      <c r="KL1" s="59">
        <f t="shared" si="4"/>
        <v>69</v>
      </c>
      <c r="KM1" s="59">
        <f t="shared" si="4"/>
        <v>69</v>
      </c>
      <c r="KN1" s="59">
        <f t="shared" si="4"/>
        <v>69</v>
      </c>
      <c r="KO1" s="59">
        <f t="shared" si="4"/>
        <v>69</v>
      </c>
      <c r="KP1" s="59">
        <f t="shared" si="4"/>
        <v>69</v>
      </c>
      <c r="KQ1" s="59">
        <f t="shared" si="4"/>
        <v>70</v>
      </c>
      <c r="KR1" s="59">
        <f t="shared" si="4"/>
        <v>70</v>
      </c>
      <c r="KS1" s="59">
        <f t="shared" si="4"/>
        <v>70</v>
      </c>
      <c r="KT1" s="59">
        <f t="shared" si="4"/>
        <v>70</v>
      </c>
      <c r="KU1" s="59">
        <f t="shared" si="4"/>
        <v>70</v>
      </c>
      <c r="KV1" s="59">
        <f t="shared" si="4"/>
        <v>70</v>
      </c>
      <c r="KW1" s="59">
        <f t="shared" si="4"/>
        <v>70</v>
      </c>
      <c r="KX1" s="59">
        <f t="shared" si="4"/>
        <v>70</v>
      </c>
      <c r="KY1" s="59">
        <f t="shared" si="4"/>
        <v>70</v>
      </c>
      <c r="KZ1" s="59">
        <f t="shared" si="4"/>
        <v>70</v>
      </c>
      <c r="LA1" s="59">
        <f t="shared" si="4"/>
        <v>70</v>
      </c>
      <c r="LB1" s="59">
        <f t="shared" si="4"/>
        <v>70</v>
      </c>
      <c r="LC1" s="59">
        <f t="shared" si="4"/>
        <v>71</v>
      </c>
      <c r="LD1" s="59">
        <f t="shared" si="4"/>
        <v>71</v>
      </c>
      <c r="LE1" s="59">
        <f t="shared" si="4"/>
        <v>71</v>
      </c>
      <c r="LF1" s="59">
        <f t="shared" si="4"/>
        <v>71</v>
      </c>
      <c r="LG1" s="59">
        <f t="shared" si="4"/>
        <v>71</v>
      </c>
      <c r="LH1" s="59">
        <f t="shared" si="4"/>
        <v>71</v>
      </c>
      <c r="LI1" s="59">
        <f t="shared" si="4"/>
        <v>71</v>
      </c>
      <c r="LJ1" s="59">
        <f t="shared" si="4"/>
        <v>71</v>
      </c>
      <c r="LK1" s="59">
        <f t="shared" si="4"/>
        <v>71</v>
      </c>
      <c r="LL1" s="59">
        <f t="shared" ref="LL1:MY1" si="5">INT(LL2/12)</f>
        <v>71</v>
      </c>
      <c r="LM1" s="59">
        <f t="shared" si="5"/>
        <v>71</v>
      </c>
      <c r="LN1" s="59">
        <f t="shared" si="5"/>
        <v>71</v>
      </c>
      <c r="LO1" s="59">
        <f t="shared" si="5"/>
        <v>72</v>
      </c>
      <c r="LP1" s="59">
        <f t="shared" si="5"/>
        <v>72</v>
      </c>
      <c r="LQ1" s="59">
        <f t="shared" si="5"/>
        <v>72</v>
      </c>
      <c r="LR1" s="59">
        <f t="shared" si="5"/>
        <v>72</v>
      </c>
      <c r="LS1" s="59">
        <f t="shared" si="5"/>
        <v>72</v>
      </c>
      <c r="LT1" s="59">
        <f t="shared" si="5"/>
        <v>72</v>
      </c>
      <c r="LU1" s="59">
        <f t="shared" si="5"/>
        <v>72</v>
      </c>
      <c r="LV1" s="59">
        <f t="shared" si="5"/>
        <v>72</v>
      </c>
      <c r="LW1" s="59">
        <f t="shared" si="5"/>
        <v>72</v>
      </c>
      <c r="LX1" s="59">
        <f t="shared" si="5"/>
        <v>72</v>
      </c>
      <c r="LY1" s="59">
        <f t="shared" si="5"/>
        <v>72</v>
      </c>
      <c r="LZ1" s="59">
        <f t="shared" si="5"/>
        <v>72</v>
      </c>
      <c r="MA1" s="59">
        <f t="shared" si="5"/>
        <v>73</v>
      </c>
      <c r="MB1" s="59">
        <f t="shared" si="5"/>
        <v>73</v>
      </c>
      <c r="MC1" s="59">
        <f t="shared" si="5"/>
        <v>73</v>
      </c>
      <c r="MD1" s="59">
        <f t="shared" si="5"/>
        <v>73</v>
      </c>
      <c r="ME1" s="59">
        <f t="shared" si="5"/>
        <v>73</v>
      </c>
      <c r="MF1" s="59">
        <f t="shared" si="5"/>
        <v>73</v>
      </c>
      <c r="MG1" s="59">
        <f t="shared" si="5"/>
        <v>73</v>
      </c>
      <c r="MH1" s="59">
        <f t="shared" si="5"/>
        <v>73</v>
      </c>
      <c r="MI1" s="59">
        <f t="shared" si="5"/>
        <v>73</v>
      </c>
      <c r="MJ1" s="59">
        <f t="shared" si="5"/>
        <v>73</v>
      </c>
      <c r="MK1" s="59">
        <f t="shared" si="5"/>
        <v>73</v>
      </c>
      <c r="ML1" s="59">
        <f t="shared" si="5"/>
        <v>73</v>
      </c>
      <c r="MM1" s="59">
        <f t="shared" si="5"/>
        <v>74</v>
      </c>
      <c r="MN1" s="59">
        <f t="shared" si="5"/>
        <v>74</v>
      </c>
      <c r="MO1" s="59">
        <f t="shared" si="5"/>
        <v>74</v>
      </c>
      <c r="MP1" s="59">
        <f t="shared" si="5"/>
        <v>74</v>
      </c>
      <c r="MQ1" s="59">
        <f t="shared" si="5"/>
        <v>74</v>
      </c>
      <c r="MR1" s="59">
        <f t="shared" si="5"/>
        <v>74</v>
      </c>
      <c r="MS1" s="59">
        <f t="shared" si="5"/>
        <v>74</v>
      </c>
      <c r="MT1" s="59">
        <f t="shared" si="5"/>
        <v>74</v>
      </c>
      <c r="MU1" s="59">
        <f t="shared" si="5"/>
        <v>74</v>
      </c>
      <c r="MV1" s="59">
        <f t="shared" si="5"/>
        <v>74</v>
      </c>
      <c r="MW1" s="59">
        <f t="shared" si="5"/>
        <v>74</v>
      </c>
      <c r="MX1" s="59">
        <f t="shared" si="5"/>
        <v>74</v>
      </c>
      <c r="MY1" s="59">
        <f t="shared" si="5"/>
        <v>75</v>
      </c>
    </row>
    <row r="2" spans="1:363" ht="16.5" thickBot="1" x14ac:dyDescent="0.3">
      <c r="A2" s="60" t="s">
        <v>2</v>
      </c>
      <c r="B2" s="196"/>
      <c r="C2" s="61">
        <f>45*12</f>
        <v>540</v>
      </c>
      <c r="D2" s="61">
        <f>IF((C2/12)&lt;71,C2+1,0)</f>
        <v>541</v>
      </c>
      <c r="E2" s="61">
        <f t="shared" ref="E2:BP2" si="6">IF((D2/12)&lt;71,D2+1,0)</f>
        <v>542</v>
      </c>
      <c r="F2" s="61">
        <f t="shared" si="6"/>
        <v>543</v>
      </c>
      <c r="G2" s="61">
        <f t="shared" si="6"/>
        <v>544</v>
      </c>
      <c r="H2" s="61">
        <f t="shared" si="6"/>
        <v>545</v>
      </c>
      <c r="I2" s="61">
        <f t="shared" si="6"/>
        <v>546</v>
      </c>
      <c r="J2" s="61">
        <f t="shared" si="6"/>
        <v>547</v>
      </c>
      <c r="K2" s="61">
        <f t="shared" si="6"/>
        <v>548</v>
      </c>
      <c r="L2" s="61">
        <f t="shared" si="6"/>
        <v>549</v>
      </c>
      <c r="M2" s="61">
        <f t="shared" si="6"/>
        <v>550</v>
      </c>
      <c r="N2" s="61">
        <f t="shared" si="6"/>
        <v>551</v>
      </c>
      <c r="O2" s="61">
        <f t="shared" si="6"/>
        <v>552</v>
      </c>
      <c r="P2" s="61">
        <f t="shared" si="6"/>
        <v>553</v>
      </c>
      <c r="Q2" s="61">
        <f t="shared" si="6"/>
        <v>554</v>
      </c>
      <c r="R2" s="61">
        <f t="shared" si="6"/>
        <v>555</v>
      </c>
      <c r="S2" s="61">
        <f t="shared" si="6"/>
        <v>556</v>
      </c>
      <c r="T2" s="61">
        <f t="shared" si="6"/>
        <v>557</v>
      </c>
      <c r="U2" s="61">
        <f t="shared" si="6"/>
        <v>558</v>
      </c>
      <c r="V2" s="61">
        <f t="shared" si="6"/>
        <v>559</v>
      </c>
      <c r="W2" s="61">
        <f t="shared" si="6"/>
        <v>560</v>
      </c>
      <c r="X2" s="61">
        <f t="shared" si="6"/>
        <v>561</v>
      </c>
      <c r="Y2" s="61">
        <f t="shared" si="6"/>
        <v>562</v>
      </c>
      <c r="Z2" s="61">
        <f t="shared" si="6"/>
        <v>563</v>
      </c>
      <c r="AA2" s="61">
        <f t="shared" si="6"/>
        <v>564</v>
      </c>
      <c r="AB2" s="61">
        <f t="shared" si="6"/>
        <v>565</v>
      </c>
      <c r="AC2" s="61">
        <f t="shared" si="6"/>
        <v>566</v>
      </c>
      <c r="AD2" s="61">
        <f t="shared" si="6"/>
        <v>567</v>
      </c>
      <c r="AE2" s="61">
        <f t="shared" si="6"/>
        <v>568</v>
      </c>
      <c r="AF2" s="61">
        <f t="shared" si="6"/>
        <v>569</v>
      </c>
      <c r="AG2" s="61">
        <f t="shared" si="6"/>
        <v>570</v>
      </c>
      <c r="AH2" s="61">
        <f t="shared" si="6"/>
        <v>571</v>
      </c>
      <c r="AI2" s="61">
        <f t="shared" si="6"/>
        <v>572</v>
      </c>
      <c r="AJ2" s="61">
        <f t="shared" si="6"/>
        <v>573</v>
      </c>
      <c r="AK2" s="61">
        <f t="shared" si="6"/>
        <v>574</v>
      </c>
      <c r="AL2" s="61">
        <f t="shared" si="6"/>
        <v>575</v>
      </c>
      <c r="AM2" s="61">
        <f t="shared" si="6"/>
        <v>576</v>
      </c>
      <c r="AN2" s="61">
        <f t="shared" si="6"/>
        <v>577</v>
      </c>
      <c r="AO2" s="61">
        <f t="shared" si="6"/>
        <v>578</v>
      </c>
      <c r="AP2" s="61">
        <f t="shared" si="6"/>
        <v>579</v>
      </c>
      <c r="AQ2" s="61">
        <f t="shared" si="6"/>
        <v>580</v>
      </c>
      <c r="AR2" s="61">
        <f t="shared" si="6"/>
        <v>581</v>
      </c>
      <c r="AS2" s="61">
        <f t="shared" si="6"/>
        <v>582</v>
      </c>
      <c r="AT2" s="61">
        <f t="shared" si="6"/>
        <v>583</v>
      </c>
      <c r="AU2" s="61">
        <f t="shared" si="6"/>
        <v>584</v>
      </c>
      <c r="AV2" s="61">
        <f t="shared" si="6"/>
        <v>585</v>
      </c>
      <c r="AW2" s="61">
        <f t="shared" si="6"/>
        <v>586</v>
      </c>
      <c r="AX2" s="61">
        <f t="shared" si="6"/>
        <v>587</v>
      </c>
      <c r="AY2" s="61">
        <f t="shared" si="6"/>
        <v>588</v>
      </c>
      <c r="AZ2" s="61">
        <f t="shared" si="6"/>
        <v>589</v>
      </c>
      <c r="BA2" s="61">
        <f t="shared" si="6"/>
        <v>590</v>
      </c>
      <c r="BB2" s="61">
        <f t="shared" si="6"/>
        <v>591</v>
      </c>
      <c r="BC2" s="61">
        <f t="shared" si="6"/>
        <v>592</v>
      </c>
      <c r="BD2" s="61">
        <f t="shared" si="6"/>
        <v>593</v>
      </c>
      <c r="BE2" s="61">
        <f t="shared" si="6"/>
        <v>594</v>
      </c>
      <c r="BF2" s="61">
        <f t="shared" si="6"/>
        <v>595</v>
      </c>
      <c r="BG2" s="61">
        <f t="shared" si="6"/>
        <v>596</v>
      </c>
      <c r="BH2" s="61">
        <f t="shared" si="6"/>
        <v>597</v>
      </c>
      <c r="BI2" s="61">
        <f t="shared" si="6"/>
        <v>598</v>
      </c>
      <c r="BJ2" s="61">
        <f t="shared" si="6"/>
        <v>599</v>
      </c>
      <c r="BK2" s="61">
        <f t="shared" si="6"/>
        <v>600</v>
      </c>
      <c r="BL2" s="61">
        <f t="shared" si="6"/>
        <v>601</v>
      </c>
      <c r="BM2" s="61">
        <f t="shared" si="6"/>
        <v>602</v>
      </c>
      <c r="BN2" s="61">
        <f t="shared" si="6"/>
        <v>603</v>
      </c>
      <c r="BO2" s="61">
        <f t="shared" si="6"/>
        <v>604</v>
      </c>
      <c r="BP2" s="61">
        <f t="shared" si="6"/>
        <v>605</v>
      </c>
      <c r="BQ2" s="61">
        <f t="shared" ref="BQ2:EB2" si="7">IF((BP2/12)&lt;71,BP2+1,0)</f>
        <v>606</v>
      </c>
      <c r="BR2" s="61">
        <f t="shared" si="7"/>
        <v>607</v>
      </c>
      <c r="BS2" s="61">
        <f t="shared" si="7"/>
        <v>608</v>
      </c>
      <c r="BT2" s="61">
        <f t="shared" si="7"/>
        <v>609</v>
      </c>
      <c r="BU2" s="61">
        <f t="shared" si="7"/>
        <v>610</v>
      </c>
      <c r="BV2" s="61">
        <f t="shared" si="7"/>
        <v>611</v>
      </c>
      <c r="BW2" s="61">
        <f t="shared" si="7"/>
        <v>612</v>
      </c>
      <c r="BX2" s="61">
        <f t="shared" si="7"/>
        <v>613</v>
      </c>
      <c r="BY2" s="61">
        <f t="shared" si="7"/>
        <v>614</v>
      </c>
      <c r="BZ2" s="61">
        <f t="shared" si="7"/>
        <v>615</v>
      </c>
      <c r="CA2" s="61">
        <f t="shared" si="7"/>
        <v>616</v>
      </c>
      <c r="CB2" s="61">
        <f t="shared" si="7"/>
        <v>617</v>
      </c>
      <c r="CC2" s="61">
        <f t="shared" si="7"/>
        <v>618</v>
      </c>
      <c r="CD2" s="61">
        <f t="shared" si="7"/>
        <v>619</v>
      </c>
      <c r="CE2" s="61">
        <f t="shared" si="7"/>
        <v>620</v>
      </c>
      <c r="CF2" s="61">
        <f t="shared" si="7"/>
        <v>621</v>
      </c>
      <c r="CG2" s="61">
        <f t="shared" si="7"/>
        <v>622</v>
      </c>
      <c r="CH2" s="61">
        <f t="shared" si="7"/>
        <v>623</v>
      </c>
      <c r="CI2" s="61">
        <f t="shared" si="7"/>
        <v>624</v>
      </c>
      <c r="CJ2" s="61">
        <f t="shared" si="7"/>
        <v>625</v>
      </c>
      <c r="CK2" s="61">
        <f t="shared" si="7"/>
        <v>626</v>
      </c>
      <c r="CL2" s="61">
        <f t="shared" si="7"/>
        <v>627</v>
      </c>
      <c r="CM2" s="61">
        <f t="shared" si="7"/>
        <v>628</v>
      </c>
      <c r="CN2" s="61">
        <f t="shared" si="7"/>
        <v>629</v>
      </c>
      <c r="CO2" s="61">
        <f t="shared" si="7"/>
        <v>630</v>
      </c>
      <c r="CP2" s="61">
        <f t="shared" si="7"/>
        <v>631</v>
      </c>
      <c r="CQ2" s="61">
        <f t="shared" si="7"/>
        <v>632</v>
      </c>
      <c r="CR2" s="61">
        <f t="shared" si="7"/>
        <v>633</v>
      </c>
      <c r="CS2" s="61">
        <f t="shared" si="7"/>
        <v>634</v>
      </c>
      <c r="CT2" s="61">
        <f t="shared" si="7"/>
        <v>635</v>
      </c>
      <c r="CU2" s="61">
        <f t="shared" si="7"/>
        <v>636</v>
      </c>
      <c r="CV2" s="61">
        <f t="shared" si="7"/>
        <v>637</v>
      </c>
      <c r="CW2" s="61">
        <f t="shared" si="7"/>
        <v>638</v>
      </c>
      <c r="CX2" s="61">
        <f t="shared" si="7"/>
        <v>639</v>
      </c>
      <c r="CY2" s="61">
        <f t="shared" si="7"/>
        <v>640</v>
      </c>
      <c r="CZ2" s="61">
        <f t="shared" si="7"/>
        <v>641</v>
      </c>
      <c r="DA2" s="61">
        <f t="shared" si="7"/>
        <v>642</v>
      </c>
      <c r="DB2" s="61">
        <f t="shared" si="7"/>
        <v>643</v>
      </c>
      <c r="DC2" s="61">
        <f t="shared" si="7"/>
        <v>644</v>
      </c>
      <c r="DD2" s="61">
        <f t="shared" si="7"/>
        <v>645</v>
      </c>
      <c r="DE2" s="61">
        <f t="shared" si="7"/>
        <v>646</v>
      </c>
      <c r="DF2" s="61">
        <f t="shared" si="7"/>
        <v>647</v>
      </c>
      <c r="DG2" s="61">
        <f t="shared" si="7"/>
        <v>648</v>
      </c>
      <c r="DH2" s="61">
        <f t="shared" si="7"/>
        <v>649</v>
      </c>
      <c r="DI2" s="61">
        <f t="shared" si="7"/>
        <v>650</v>
      </c>
      <c r="DJ2" s="61">
        <f t="shared" si="7"/>
        <v>651</v>
      </c>
      <c r="DK2" s="61">
        <f t="shared" si="7"/>
        <v>652</v>
      </c>
      <c r="DL2" s="61">
        <f t="shared" si="7"/>
        <v>653</v>
      </c>
      <c r="DM2" s="61">
        <f t="shared" si="7"/>
        <v>654</v>
      </c>
      <c r="DN2" s="61">
        <f t="shared" si="7"/>
        <v>655</v>
      </c>
      <c r="DO2" s="61">
        <f t="shared" si="7"/>
        <v>656</v>
      </c>
      <c r="DP2" s="61">
        <f t="shared" si="7"/>
        <v>657</v>
      </c>
      <c r="DQ2" s="61">
        <f t="shared" si="7"/>
        <v>658</v>
      </c>
      <c r="DR2" s="61">
        <f t="shared" si="7"/>
        <v>659</v>
      </c>
      <c r="DS2" s="61">
        <f t="shared" si="7"/>
        <v>660</v>
      </c>
      <c r="DT2" s="61">
        <f t="shared" si="7"/>
        <v>661</v>
      </c>
      <c r="DU2" s="61">
        <f t="shared" si="7"/>
        <v>662</v>
      </c>
      <c r="DV2" s="61">
        <f t="shared" si="7"/>
        <v>663</v>
      </c>
      <c r="DW2" s="61">
        <f t="shared" si="7"/>
        <v>664</v>
      </c>
      <c r="DX2" s="61">
        <f t="shared" si="7"/>
        <v>665</v>
      </c>
      <c r="DY2" s="61">
        <f t="shared" si="7"/>
        <v>666</v>
      </c>
      <c r="DZ2" s="61">
        <f t="shared" si="7"/>
        <v>667</v>
      </c>
      <c r="EA2" s="61">
        <f t="shared" si="7"/>
        <v>668</v>
      </c>
      <c r="EB2" s="61">
        <f t="shared" si="7"/>
        <v>669</v>
      </c>
      <c r="EC2" s="61">
        <f t="shared" ref="EC2:GN2" si="8">IF((EB2/12)&lt;71,EB2+1,0)</f>
        <v>670</v>
      </c>
      <c r="ED2" s="61">
        <f t="shared" si="8"/>
        <v>671</v>
      </c>
      <c r="EE2" s="61">
        <f t="shared" si="8"/>
        <v>672</v>
      </c>
      <c r="EF2" s="61">
        <f t="shared" si="8"/>
        <v>673</v>
      </c>
      <c r="EG2" s="61">
        <f t="shared" si="8"/>
        <v>674</v>
      </c>
      <c r="EH2" s="61">
        <f t="shared" si="8"/>
        <v>675</v>
      </c>
      <c r="EI2" s="61">
        <f t="shared" si="8"/>
        <v>676</v>
      </c>
      <c r="EJ2" s="61">
        <f t="shared" si="8"/>
        <v>677</v>
      </c>
      <c r="EK2" s="61">
        <f t="shared" si="8"/>
        <v>678</v>
      </c>
      <c r="EL2" s="61">
        <f t="shared" si="8"/>
        <v>679</v>
      </c>
      <c r="EM2" s="61">
        <f t="shared" si="8"/>
        <v>680</v>
      </c>
      <c r="EN2" s="61">
        <f t="shared" si="8"/>
        <v>681</v>
      </c>
      <c r="EO2" s="61">
        <f t="shared" si="8"/>
        <v>682</v>
      </c>
      <c r="EP2" s="61">
        <f t="shared" si="8"/>
        <v>683</v>
      </c>
      <c r="EQ2" s="61">
        <f t="shared" si="8"/>
        <v>684</v>
      </c>
      <c r="ER2" s="61">
        <f t="shared" si="8"/>
        <v>685</v>
      </c>
      <c r="ES2" s="61">
        <f t="shared" si="8"/>
        <v>686</v>
      </c>
      <c r="ET2" s="61">
        <f t="shared" si="8"/>
        <v>687</v>
      </c>
      <c r="EU2" s="61">
        <f t="shared" si="8"/>
        <v>688</v>
      </c>
      <c r="EV2" s="61">
        <f t="shared" si="8"/>
        <v>689</v>
      </c>
      <c r="EW2" s="61">
        <f t="shared" si="8"/>
        <v>690</v>
      </c>
      <c r="EX2" s="61">
        <f t="shared" si="8"/>
        <v>691</v>
      </c>
      <c r="EY2" s="61">
        <f t="shared" si="8"/>
        <v>692</v>
      </c>
      <c r="EZ2" s="61">
        <f t="shared" si="8"/>
        <v>693</v>
      </c>
      <c r="FA2" s="61">
        <f t="shared" si="8"/>
        <v>694</v>
      </c>
      <c r="FB2" s="61">
        <f t="shared" si="8"/>
        <v>695</v>
      </c>
      <c r="FC2" s="61">
        <f t="shared" si="8"/>
        <v>696</v>
      </c>
      <c r="FD2" s="61">
        <f t="shared" si="8"/>
        <v>697</v>
      </c>
      <c r="FE2" s="61">
        <f t="shared" si="8"/>
        <v>698</v>
      </c>
      <c r="FF2" s="61">
        <f t="shared" si="8"/>
        <v>699</v>
      </c>
      <c r="FG2" s="61">
        <f t="shared" si="8"/>
        <v>700</v>
      </c>
      <c r="FH2" s="61">
        <f t="shared" si="8"/>
        <v>701</v>
      </c>
      <c r="FI2" s="61">
        <f t="shared" si="8"/>
        <v>702</v>
      </c>
      <c r="FJ2" s="61">
        <f t="shared" si="8"/>
        <v>703</v>
      </c>
      <c r="FK2" s="61">
        <f t="shared" si="8"/>
        <v>704</v>
      </c>
      <c r="FL2" s="61">
        <f t="shared" si="8"/>
        <v>705</v>
      </c>
      <c r="FM2" s="61">
        <f t="shared" si="8"/>
        <v>706</v>
      </c>
      <c r="FN2" s="61">
        <f t="shared" si="8"/>
        <v>707</v>
      </c>
      <c r="FO2" s="61">
        <f t="shared" si="8"/>
        <v>708</v>
      </c>
      <c r="FP2" s="61">
        <f t="shared" si="8"/>
        <v>709</v>
      </c>
      <c r="FQ2" s="61">
        <f t="shared" si="8"/>
        <v>710</v>
      </c>
      <c r="FR2" s="61">
        <f t="shared" si="8"/>
        <v>711</v>
      </c>
      <c r="FS2" s="61">
        <f t="shared" si="8"/>
        <v>712</v>
      </c>
      <c r="FT2" s="61">
        <f t="shared" si="8"/>
        <v>713</v>
      </c>
      <c r="FU2" s="61">
        <f t="shared" si="8"/>
        <v>714</v>
      </c>
      <c r="FV2" s="61">
        <f t="shared" si="8"/>
        <v>715</v>
      </c>
      <c r="FW2" s="61">
        <f t="shared" si="8"/>
        <v>716</v>
      </c>
      <c r="FX2" s="61">
        <f t="shared" si="8"/>
        <v>717</v>
      </c>
      <c r="FY2" s="61">
        <f t="shared" si="8"/>
        <v>718</v>
      </c>
      <c r="FZ2" s="61">
        <f t="shared" si="8"/>
        <v>719</v>
      </c>
      <c r="GA2" s="61">
        <f t="shared" si="8"/>
        <v>720</v>
      </c>
      <c r="GB2" s="61">
        <f t="shared" si="8"/>
        <v>721</v>
      </c>
      <c r="GC2" s="61">
        <f t="shared" si="8"/>
        <v>722</v>
      </c>
      <c r="GD2" s="61">
        <f t="shared" si="8"/>
        <v>723</v>
      </c>
      <c r="GE2" s="61">
        <f t="shared" si="8"/>
        <v>724</v>
      </c>
      <c r="GF2" s="61">
        <f t="shared" si="8"/>
        <v>725</v>
      </c>
      <c r="GG2" s="61">
        <f t="shared" si="8"/>
        <v>726</v>
      </c>
      <c r="GH2" s="61">
        <f t="shared" si="8"/>
        <v>727</v>
      </c>
      <c r="GI2" s="61">
        <f t="shared" si="8"/>
        <v>728</v>
      </c>
      <c r="GJ2" s="61">
        <f t="shared" si="8"/>
        <v>729</v>
      </c>
      <c r="GK2" s="61">
        <f t="shared" si="8"/>
        <v>730</v>
      </c>
      <c r="GL2" s="61">
        <f t="shared" si="8"/>
        <v>731</v>
      </c>
      <c r="GM2" s="61">
        <f t="shared" si="8"/>
        <v>732</v>
      </c>
      <c r="GN2" s="61">
        <f t="shared" si="8"/>
        <v>733</v>
      </c>
      <c r="GO2" s="61">
        <f t="shared" ref="GO2:IZ2" si="9">IF((GN2/12)&lt;71,GN2+1,0)</f>
        <v>734</v>
      </c>
      <c r="GP2" s="61">
        <f t="shared" si="9"/>
        <v>735</v>
      </c>
      <c r="GQ2" s="61">
        <f t="shared" si="9"/>
        <v>736</v>
      </c>
      <c r="GR2" s="61">
        <f t="shared" si="9"/>
        <v>737</v>
      </c>
      <c r="GS2" s="61">
        <f t="shared" si="9"/>
        <v>738</v>
      </c>
      <c r="GT2" s="61">
        <f t="shared" si="9"/>
        <v>739</v>
      </c>
      <c r="GU2" s="61">
        <f t="shared" si="9"/>
        <v>740</v>
      </c>
      <c r="GV2" s="61">
        <f t="shared" si="9"/>
        <v>741</v>
      </c>
      <c r="GW2" s="61">
        <f t="shared" si="9"/>
        <v>742</v>
      </c>
      <c r="GX2" s="61">
        <f t="shared" si="9"/>
        <v>743</v>
      </c>
      <c r="GY2" s="61">
        <f t="shared" si="9"/>
        <v>744</v>
      </c>
      <c r="GZ2" s="61">
        <f t="shared" si="9"/>
        <v>745</v>
      </c>
      <c r="HA2" s="61">
        <f t="shared" si="9"/>
        <v>746</v>
      </c>
      <c r="HB2" s="61">
        <f t="shared" si="9"/>
        <v>747</v>
      </c>
      <c r="HC2" s="61">
        <f t="shared" si="9"/>
        <v>748</v>
      </c>
      <c r="HD2" s="61">
        <f t="shared" si="9"/>
        <v>749</v>
      </c>
      <c r="HE2" s="61">
        <f t="shared" si="9"/>
        <v>750</v>
      </c>
      <c r="HF2" s="61">
        <f t="shared" si="9"/>
        <v>751</v>
      </c>
      <c r="HG2" s="61">
        <f t="shared" si="9"/>
        <v>752</v>
      </c>
      <c r="HH2" s="61">
        <f t="shared" si="9"/>
        <v>753</v>
      </c>
      <c r="HI2" s="61">
        <f t="shared" si="9"/>
        <v>754</v>
      </c>
      <c r="HJ2" s="61">
        <f t="shared" si="9"/>
        <v>755</v>
      </c>
      <c r="HK2" s="61">
        <f t="shared" si="9"/>
        <v>756</v>
      </c>
      <c r="HL2" s="61">
        <f t="shared" si="9"/>
        <v>757</v>
      </c>
      <c r="HM2" s="61">
        <f t="shared" si="9"/>
        <v>758</v>
      </c>
      <c r="HN2" s="61">
        <f t="shared" si="9"/>
        <v>759</v>
      </c>
      <c r="HO2" s="61">
        <f t="shared" si="9"/>
        <v>760</v>
      </c>
      <c r="HP2" s="61">
        <f t="shared" si="9"/>
        <v>761</v>
      </c>
      <c r="HQ2" s="61">
        <f t="shared" si="9"/>
        <v>762</v>
      </c>
      <c r="HR2" s="61">
        <f t="shared" si="9"/>
        <v>763</v>
      </c>
      <c r="HS2" s="61">
        <f t="shared" si="9"/>
        <v>764</v>
      </c>
      <c r="HT2" s="61">
        <f t="shared" si="9"/>
        <v>765</v>
      </c>
      <c r="HU2" s="61">
        <f t="shared" si="9"/>
        <v>766</v>
      </c>
      <c r="HV2" s="61">
        <f t="shared" si="9"/>
        <v>767</v>
      </c>
      <c r="HW2" s="61">
        <f t="shared" si="9"/>
        <v>768</v>
      </c>
      <c r="HX2" s="61">
        <f t="shared" si="9"/>
        <v>769</v>
      </c>
      <c r="HY2" s="61">
        <f t="shared" si="9"/>
        <v>770</v>
      </c>
      <c r="HZ2" s="61">
        <f t="shared" si="9"/>
        <v>771</v>
      </c>
      <c r="IA2" s="61">
        <f t="shared" si="9"/>
        <v>772</v>
      </c>
      <c r="IB2" s="61">
        <f t="shared" si="9"/>
        <v>773</v>
      </c>
      <c r="IC2" s="61">
        <f t="shared" si="9"/>
        <v>774</v>
      </c>
      <c r="ID2" s="61">
        <f t="shared" si="9"/>
        <v>775</v>
      </c>
      <c r="IE2" s="61">
        <f t="shared" si="9"/>
        <v>776</v>
      </c>
      <c r="IF2" s="61">
        <f t="shared" si="9"/>
        <v>777</v>
      </c>
      <c r="IG2" s="61">
        <f t="shared" si="9"/>
        <v>778</v>
      </c>
      <c r="IH2" s="61">
        <f t="shared" si="9"/>
        <v>779</v>
      </c>
      <c r="II2" s="61">
        <f t="shared" si="9"/>
        <v>780</v>
      </c>
      <c r="IJ2" s="61">
        <f t="shared" si="9"/>
        <v>781</v>
      </c>
      <c r="IK2" s="61">
        <f t="shared" si="9"/>
        <v>782</v>
      </c>
      <c r="IL2" s="61">
        <f t="shared" si="9"/>
        <v>783</v>
      </c>
      <c r="IM2" s="61">
        <f t="shared" si="9"/>
        <v>784</v>
      </c>
      <c r="IN2" s="61">
        <f t="shared" si="9"/>
        <v>785</v>
      </c>
      <c r="IO2" s="61">
        <f t="shared" si="9"/>
        <v>786</v>
      </c>
      <c r="IP2" s="61">
        <f t="shared" si="9"/>
        <v>787</v>
      </c>
      <c r="IQ2" s="61">
        <f t="shared" si="9"/>
        <v>788</v>
      </c>
      <c r="IR2" s="61">
        <f t="shared" si="9"/>
        <v>789</v>
      </c>
      <c r="IS2" s="61">
        <f t="shared" si="9"/>
        <v>790</v>
      </c>
      <c r="IT2" s="61">
        <f t="shared" si="9"/>
        <v>791</v>
      </c>
      <c r="IU2" s="61">
        <f t="shared" si="9"/>
        <v>792</v>
      </c>
      <c r="IV2" s="61">
        <f t="shared" si="9"/>
        <v>793</v>
      </c>
      <c r="IW2" s="61">
        <f t="shared" si="9"/>
        <v>794</v>
      </c>
      <c r="IX2" s="61">
        <f t="shared" si="9"/>
        <v>795</v>
      </c>
      <c r="IY2" s="61">
        <f t="shared" si="9"/>
        <v>796</v>
      </c>
      <c r="IZ2" s="61">
        <f t="shared" si="9"/>
        <v>797</v>
      </c>
      <c r="JA2" s="61">
        <f t="shared" ref="JA2:LC2" si="10">IF((IZ2/12)&lt;71,IZ2+1,0)</f>
        <v>798</v>
      </c>
      <c r="JB2" s="61">
        <f t="shared" si="10"/>
        <v>799</v>
      </c>
      <c r="JC2" s="61">
        <f t="shared" si="10"/>
        <v>800</v>
      </c>
      <c r="JD2" s="61">
        <f t="shared" si="10"/>
        <v>801</v>
      </c>
      <c r="JE2" s="61">
        <f t="shared" si="10"/>
        <v>802</v>
      </c>
      <c r="JF2" s="61">
        <f t="shared" si="10"/>
        <v>803</v>
      </c>
      <c r="JG2" s="61">
        <f t="shared" si="10"/>
        <v>804</v>
      </c>
      <c r="JH2" s="61">
        <f t="shared" si="10"/>
        <v>805</v>
      </c>
      <c r="JI2" s="61">
        <f t="shared" si="10"/>
        <v>806</v>
      </c>
      <c r="JJ2" s="61">
        <f t="shared" si="10"/>
        <v>807</v>
      </c>
      <c r="JK2" s="61">
        <f t="shared" si="10"/>
        <v>808</v>
      </c>
      <c r="JL2" s="61">
        <f t="shared" si="10"/>
        <v>809</v>
      </c>
      <c r="JM2" s="61">
        <f t="shared" si="10"/>
        <v>810</v>
      </c>
      <c r="JN2" s="61">
        <f t="shared" si="10"/>
        <v>811</v>
      </c>
      <c r="JO2" s="61">
        <f t="shared" si="10"/>
        <v>812</v>
      </c>
      <c r="JP2" s="61">
        <f t="shared" si="10"/>
        <v>813</v>
      </c>
      <c r="JQ2" s="61">
        <f t="shared" si="10"/>
        <v>814</v>
      </c>
      <c r="JR2" s="61">
        <f t="shared" si="10"/>
        <v>815</v>
      </c>
      <c r="JS2" s="61">
        <f t="shared" si="10"/>
        <v>816</v>
      </c>
      <c r="JT2" s="61">
        <f t="shared" si="10"/>
        <v>817</v>
      </c>
      <c r="JU2" s="61">
        <f t="shared" si="10"/>
        <v>818</v>
      </c>
      <c r="JV2" s="61">
        <f t="shared" si="10"/>
        <v>819</v>
      </c>
      <c r="JW2" s="61">
        <f t="shared" si="10"/>
        <v>820</v>
      </c>
      <c r="JX2" s="61">
        <f t="shared" si="10"/>
        <v>821</v>
      </c>
      <c r="JY2" s="61">
        <f t="shared" si="10"/>
        <v>822</v>
      </c>
      <c r="JZ2" s="61">
        <f t="shared" si="10"/>
        <v>823</v>
      </c>
      <c r="KA2" s="61">
        <f t="shared" si="10"/>
        <v>824</v>
      </c>
      <c r="KB2" s="61">
        <f t="shared" si="10"/>
        <v>825</v>
      </c>
      <c r="KC2" s="61">
        <f t="shared" si="10"/>
        <v>826</v>
      </c>
      <c r="KD2" s="61">
        <f t="shared" si="10"/>
        <v>827</v>
      </c>
      <c r="KE2" s="61">
        <f t="shared" si="10"/>
        <v>828</v>
      </c>
      <c r="KF2" s="61">
        <f t="shared" si="10"/>
        <v>829</v>
      </c>
      <c r="KG2" s="61">
        <f t="shared" si="10"/>
        <v>830</v>
      </c>
      <c r="KH2" s="61">
        <f t="shared" si="10"/>
        <v>831</v>
      </c>
      <c r="KI2" s="61">
        <f t="shared" si="10"/>
        <v>832</v>
      </c>
      <c r="KJ2" s="61">
        <f t="shared" si="10"/>
        <v>833</v>
      </c>
      <c r="KK2" s="61">
        <f t="shared" si="10"/>
        <v>834</v>
      </c>
      <c r="KL2" s="61">
        <f t="shared" si="10"/>
        <v>835</v>
      </c>
      <c r="KM2" s="61">
        <f t="shared" si="10"/>
        <v>836</v>
      </c>
      <c r="KN2" s="61">
        <f t="shared" si="10"/>
        <v>837</v>
      </c>
      <c r="KO2" s="61">
        <f t="shared" si="10"/>
        <v>838</v>
      </c>
      <c r="KP2" s="61">
        <f t="shared" si="10"/>
        <v>839</v>
      </c>
      <c r="KQ2" s="61">
        <f t="shared" si="10"/>
        <v>840</v>
      </c>
      <c r="KR2" s="61">
        <f t="shared" si="10"/>
        <v>841</v>
      </c>
      <c r="KS2" s="61">
        <f t="shared" si="10"/>
        <v>842</v>
      </c>
      <c r="KT2" s="61">
        <f t="shared" si="10"/>
        <v>843</v>
      </c>
      <c r="KU2" s="61">
        <f t="shared" si="10"/>
        <v>844</v>
      </c>
      <c r="KV2" s="61">
        <f t="shared" si="10"/>
        <v>845</v>
      </c>
      <c r="KW2" s="61">
        <f t="shared" si="10"/>
        <v>846</v>
      </c>
      <c r="KX2" s="61">
        <f t="shared" si="10"/>
        <v>847</v>
      </c>
      <c r="KY2" s="61">
        <f t="shared" si="10"/>
        <v>848</v>
      </c>
      <c r="KZ2" s="61">
        <f t="shared" si="10"/>
        <v>849</v>
      </c>
      <c r="LA2" s="61">
        <f t="shared" si="10"/>
        <v>850</v>
      </c>
      <c r="LB2" s="61">
        <f t="shared" si="10"/>
        <v>851</v>
      </c>
      <c r="LC2" s="61">
        <f t="shared" si="10"/>
        <v>852</v>
      </c>
      <c r="LD2" s="67">
        <f>IF((LC2/12)&lt;=75,LC2+1,0)</f>
        <v>853</v>
      </c>
      <c r="LE2" s="67">
        <f t="shared" ref="LE2:MY2" si="11">IF((LD2/12)&lt;=75,LD2+1,0)</f>
        <v>854</v>
      </c>
      <c r="LF2" s="67">
        <f t="shared" si="11"/>
        <v>855</v>
      </c>
      <c r="LG2" s="67">
        <f t="shared" si="11"/>
        <v>856</v>
      </c>
      <c r="LH2" s="67">
        <f t="shared" si="11"/>
        <v>857</v>
      </c>
      <c r="LI2" s="67">
        <f t="shared" si="11"/>
        <v>858</v>
      </c>
      <c r="LJ2" s="67">
        <f t="shared" si="11"/>
        <v>859</v>
      </c>
      <c r="LK2" s="67">
        <f t="shared" si="11"/>
        <v>860</v>
      </c>
      <c r="LL2" s="67">
        <f t="shared" si="11"/>
        <v>861</v>
      </c>
      <c r="LM2" s="67">
        <f t="shared" si="11"/>
        <v>862</v>
      </c>
      <c r="LN2" s="67">
        <f t="shared" si="11"/>
        <v>863</v>
      </c>
      <c r="LO2" s="67">
        <f t="shared" si="11"/>
        <v>864</v>
      </c>
      <c r="LP2" s="67">
        <f t="shared" si="11"/>
        <v>865</v>
      </c>
      <c r="LQ2" s="67">
        <f t="shared" si="11"/>
        <v>866</v>
      </c>
      <c r="LR2" s="67">
        <f t="shared" si="11"/>
        <v>867</v>
      </c>
      <c r="LS2" s="67">
        <f t="shared" si="11"/>
        <v>868</v>
      </c>
      <c r="LT2" s="67">
        <f t="shared" si="11"/>
        <v>869</v>
      </c>
      <c r="LU2" s="67">
        <f t="shared" si="11"/>
        <v>870</v>
      </c>
      <c r="LV2" s="67">
        <f t="shared" si="11"/>
        <v>871</v>
      </c>
      <c r="LW2" s="67">
        <f t="shared" si="11"/>
        <v>872</v>
      </c>
      <c r="LX2" s="67">
        <f t="shared" si="11"/>
        <v>873</v>
      </c>
      <c r="LY2" s="67">
        <f t="shared" si="11"/>
        <v>874</v>
      </c>
      <c r="LZ2" s="67">
        <f t="shared" si="11"/>
        <v>875</v>
      </c>
      <c r="MA2" s="67">
        <f t="shared" si="11"/>
        <v>876</v>
      </c>
      <c r="MB2" s="67">
        <f t="shared" si="11"/>
        <v>877</v>
      </c>
      <c r="MC2" s="67">
        <f t="shared" si="11"/>
        <v>878</v>
      </c>
      <c r="MD2" s="67">
        <f t="shared" si="11"/>
        <v>879</v>
      </c>
      <c r="ME2" s="67">
        <f t="shared" si="11"/>
        <v>880</v>
      </c>
      <c r="MF2" s="67">
        <f t="shared" si="11"/>
        <v>881</v>
      </c>
      <c r="MG2" s="67">
        <f t="shared" si="11"/>
        <v>882</v>
      </c>
      <c r="MH2" s="67">
        <f t="shared" si="11"/>
        <v>883</v>
      </c>
      <c r="MI2" s="67">
        <f t="shared" si="11"/>
        <v>884</v>
      </c>
      <c r="MJ2" s="67">
        <f t="shared" si="11"/>
        <v>885</v>
      </c>
      <c r="MK2" s="67">
        <f t="shared" si="11"/>
        <v>886</v>
      </c>
      <c r="ML2" s="67">
        <f t="shared" si="11"/>
        <v>887</v>
      </c>
      <c r="MM2" s="67">
        <f t="shared" si="11"/>
        <v>888</v>
      </c>
      <c r="MN2" s="67">
        <f t="shared" si="11"/>
        <v>889</v>
      </c>
      <c r="MO2" s="67">
        <f t="shared" si="11"/>
        <v>890</v>
      </c>
      <c r="MP2" s="67">
        <f t="shared" si="11"/>
        <v>891</v>
      </c>
      <c r="MQ2" s="67">
        <f t="shared" si="11"/>
        <v>892</v>
      </c>
      <c r="MR2" s="67">
        <f t="shared" si="11"/>
        <v>893</v>
      </c>
      <c r="MS2" s="67">
        <f t="shared" si="11"/>
        <v>894</v>
      </c>
      <c r="MT2" s="67">
        <f t="shared" si="11"/>
        <v>895</v>
      </c>
      <c r="MU2" s="67">
        <f t="shared" si="11"/>
        <v>896</v>
      </c>
      <c r="MV2" s="67">
        <f t="shared" si="11"/>
        <v>897</v>
      </c>
      <c r="MW2" s="67">
        <f t="shared" si="11"/>
        <v>898</v>
      </c>
      <c r="MX2" s="67">
        <f t="shared" si="11"/>
        <v>899</v>
      </c>
      <c r="MY2" s="67">
        <f t="shared" si="11"/>
        <v>900</v>
      </c>
    </row>
    <row r="3" spans="1:363" ht="15.75" x14ac:dyDescent="0.25">
      <c r="A3" s="60" t="s">
        <v>6</v>
      </c>
      <c r="B3" s="62">
        <v>2013</v>
      </c>
      <c r="C3" s="63">
        <v>470.83</v>
      </c>
      <c r="D3" s="63">
        <v>469.79</v>
      </c>
      <c r="E3" s="63">
        <v>468.75</v>
      </c>
      <c r="F3" s="63">
        <v>467.71</v>
      </c>
      <c r="G3" s="63">
        <v>466.67</v>
      </c>
      <c r="H3" s="63">
        <v>465.63</v>
      </c>
      <c r="I3" s="63">
        <v>464.59</v>
      </c>
      <c r="J3" s="63">
        <v>463.55</v>
      </c>
      <c r="K3" s="63">
        <v>462.51</v>
      </c>
      <c r="L3" s="63">
        <v>461.47</v>
      </c>
      <c r="M3" s="63">
        <v>460.43</v>
      </c>
      <c r="N3" s="63">
        <v>459.39</v>
      </c>
      <c r="O3" s="63">
        <v>458.35</v>
      </c>
      <c r="P3" s="63">
        <v>457.32</v>
      </c>
      <c r="Q3" s="63">
        <v>456.28</v>
      </c>
      <c r="R3" s="63">
        <v>455.24</v>
      </c>
      <c r="S3" s="63">
        <v>454.2</v>
      </c>
      <c r="T3" s="63">
        <v>453.16</v>
      </c>
      <c r="U3" s="63">
        <v>452.12</v>
      </c>
      <c r="V3" s="63">
        <v>451.08</v>
      </c>
      <c r="W3" s="63">
        <v>450.05</v>
      </c>
      <c r="X3" s="63">
        <v>449.01</v>
      </c>
      <c r="Y3" s="63">
        <v>447.97</v>
      </c>
      <c r="Z3" s="63">
        <v>446.93</v>
      </c>
      <c r="AA3" s="63">
        <v>445.89</v>
      </c>
      <c r="AB3" s="63">
        <v>444.86</v>
      </c>
      <c r="AC3" s="63">
        <v>443.82</v>
      </c>
      <c r="AD3" s="63">
        <v>442.78</v>
      </c>
      <c r="AE3" s="63">
        <v>441.75</v>
      </c>
      <c r="AF3" s="63">
        <v>440.71</v>
      </c>
      <c r="AG3" s="63">
        <v>439.67</v>
      </c>
      <c r="AH3" s="63">
        <v>438.63</v>
      </c>
      <c r="AI3" s="63">
        <v>437.6</v>
      </c>
      <c r="AJ3" s="63">
        <v>436.56</v>
      </c>
      <c r="AK3" s="63">
        <v>435.52</v>
      </c>
      <c r="AL3" s="63">
        <v>434.49</v>
      </c>
      <c r="AM3" s="63">
        <v>433.45</v>
      </c>
      <c r="AN3" s="63">
        <v>432.42</v>
      </c>
      <c r="AO3" s="63">
        <v>431.38</v>
      </c>
      <c r="AP3" s="63">
        <v>430.34</v>
      </c>
      <c r="AQ3" s="63">
        <v>429.31</v>
      </c>
      <c r="AR3" s="63">
        <v>428.27</v>
      </c>
      <c r="AS3" s="63">
        <v>427.24</v>
      </c>
      <c r="AT3" s="63">
        <v>426.2</v>
      </c>
      <c r="AU3" s="63">
        <v>425.17</v>
      </c>
      <c r="AV3" s="63">
        <v>424.13</v>
      </c>
      <c r="AW3" s="63">
        <v>423.1</v>
      </c>
      <c r="AX3" s="63">
        <v>422.06</v>
      </c>
      <c r="AY3" s="63">
        <v>421.03</v>
      </c>
      <c r="AZ3" s="63">
        <v>419.99</v>
      </c>
      <c r="BA3" s="63">
        <v>418.96</v>
      </c>
      <c r="BB3" s="63">
        <v>417.93</v>
      </c>
      <c r="BC3" s="63">
        <v>416.89</v>
      </c>
      <c r="BD3" s="63">
        <v>415.86</v>
      </c>
      <c r="BE3" s="63">
        <v>414.83</v>
      </c>
      <c r="BF3" s="63">
        <v>413.79</v>
      </c>
      <c r="BG3" s="63">
        <v>412.76</v>
      </c>
      <c r="BH3" s="63">
        <v>411.73</v>
      </c>
      <c r="BI3" s="63">
        <v>410.69</v>
      </c>
      <c r="BJ3" s="63">
        <v>409.66</v>
      </c>
      <c r="BK3" s="63">
        <v>408.63</v>
      </c>
      <c r="BL3" s="63">
        <v>407.59</v>
      </c>
      <c r="BM3" s="63">
        <v>406.56</v>
      </c>
      <c r="BN3" s="63">
        <v>405.53</v>
      </c>
      <c r="BO3" s="63">
        <v>404.5</v>
      </c>
      <c r="BP3" s="63">
        <v>403.46</v>
      </c>
      <c r="BQ3" s="63">
        <v>402.43</v>
      </c>
      <c r="BR3" s="63">
        <v>401.4</v>
      </c>
      <c r="BS3" s="63">
        <v>400.37</v>
      </c>
      <c r="BT3" s="63">
        <v>399.34</v>
      </c>
      <c r="BU3" s="63">
        <v>398.31</v>
      </c>
      <c r="BV3" s="63">
        <v>397.28</v>
      </c>
      <c r="BW3" s="63">
        <v>396.25</v>
      </c>
      <c r="BX3" s="63">
        <v>395.22</v>
      </c>
      <c r="BY3" s="63">
        <v>394.19</v>
      </c>
      <c r="BZ3" s="63">
        <v>393.16</v>
      </c>
      <c r="CA3" s="63">
        <v>392.14</v>
      </c>
      <c r="CB3" s="63">
        <v>391.11</v>
      </c>
      <c r="CC3" s="63">
        <v>390.09</v>
      </c>
      <c r="CD3" s="63">
        <v>389.06</v>
      </c>
      <c r="CE3" s="63">
        <v>388.03</v>
      </c>
      <c r="CF3" s="63">
        <v>387.01</v>
      </c>
      <c r="CG3" s="63">
        <v>385.98</v>
      </c>
      <c r="CH3" s="63">
        <v>384.96</v>
      </c>
      <c r="CI3" s="63">
        <v>383.94</v>
      </c>
      <c r="CJ3" s="63">
        <v>382.91</v>
      </c>
      <c r="CK3" s="63">
        <v>381.89</v>
      </c>
      <c r="CL3" s="63">
        <v>380.87</v>
      </c>
      <c r="CM3" s="63">
        <v>379.84</v>
      </c>
      <c r="CN3" s="63">
        <v>378.82</v>
      </c>
      <c r="CO3" s="63">
        <v>377.8</v>
      </c>
      <c r="CP3" s="63">
        <v>376.77</v>
      </c>
      <c r="CQ3" s="63">
        <v>375.75</v>
      </c>
      <c r="CR3" s="63">
        <v>374.73</v>
      </c>
      <c r="CS3" s="63">
        <v>373.71</v>
      </c>
      <c r="CT3" s="63">
        <v>372.68</v>
      </c>
      <c r="CU3" s="63">
        <v>371.66</v>
      </c>
      <c r="CV3" s="63">
        <v>370.64</v>
      </c>
      <c r="CW3" s="63">
        <v>369.62</v>
      </c>
      <c r="CX3" s="63">
        <v>368.61</v>
      </c>
      <c r="CY3" s="63">
        <v>367.59</v>
      </c>
      <c r="CZ3" s="63">
        <v>366.57</v>
      </c>
      <c r="DA3" s="63">
        <v>365.55</v>
      </c>
      <c r="DB3" s="63">
        <v>364.53</v>
      </c>
      <c r="DC3" s="63">
        <v>363.51</v>
      </c>
      <c r="DD3" s="63">
        <v>362.5</v>
      </c>
      <c r="DE3" s="63">
        <v>361.48</v>
      </c>
      <c r="DF3" s="63">
        <v>360.46</v>
      </c>
      <c r="DG3" s="63">
        <v>359.44</v>
      </c>
      <c r="DH3" s="63">
        <v>358.43</v>
      </c>
      <c r="DI3" s="63">
        <v>357.41</v>
      </c>
      <c r="DJ3" s="63">
        <v>356.4</v>
      </c>
      <c r="DK3" s="63">
        <v>355.39</v>
      </c>
      <c r="DL3" s="63">
        <v>354.37</v>
      </c>
      <c r="DM3" s="63">
        <v>353.36</v>
      </c>
      <c r="DN3" s="63">
        <v>352.34</v>
      </c>
      <c r="DO3" s="63">
        <v>351.33</v>
      </c>
      <c r="DP3" s="63">
        <v>350.32</v>
      </c>
      <c r="DQ3" s="63">
        <v>349.31</v>
      </c>
      <c r="DR3" s="63">
        <v>348.29</v>
      </c>
      <c r="DS3" s="63">
        <v>347.28</v>
      </c>
      <c r="DT3" s="63">
        <v>346.27</v>
      </c>
      <c r="DU3" s="63">
        <v>345.27</v>
      </c>
      <c r="DV3" s="63">
        <v>344.26</v>
      </c>
      <c r="DW3" s="63">
        <v>343.25</v>
      </c>
      <c r="DX3" s="63">
        <v>342.25</v>
      </c>
      <c r="DY3" s="63">
        <v>341.24</v>
      </c>
      <c r="DZ3" s="63">
        <v>340.24</v>
      </c>
      <c r="EA3" s="63">
        <v>339.23</v>
      </c>
      <c r="EB3" s="63">
        <v>338.23</v>
      </c>
      <c r="EC3" s="63">
        <v>337.23</v>
      </c>
      <c r="ED3" s="63">
        <v>336.23</v>
      </c>
      <c r="EE3" s="63">
        <v>335.23</v>
      </c>
      <c r="EF3" s="63">
        <v>334.23</v>
      </c>
      <c r="EG3" s="63">
        <v>333.23</v>
      </c>
      <c r="EH3" s="63">
        <v>332.24</v>
      </c>
      <c r="EI3" s="63">
        <v>331.24</v>
      </c>
      <c r="EJ3" s="63">
        <v>330.25</v>
      </c>
      <c r="EK3" s="63">
        <v>329.26</v>
      </c>
      <c r="EL3" s="63">
        <v>328.26</v>
      </c>
      <c r="EM3" s="63">
        <v>327.26</v>
      </c>
      <c r="EN3" s="63">
        <v>326.27999999999997</v>
      </c>
      <c r="EO3" s="63">
        <v>325.29000000000002</v>
      </c>
      <c r="EP3" s="63">
        <v>324.29000000000002</v>
      </c>
      <c r="EQ3" s="63">
        <v>323.31</v>
      </c>
      <c r="ER3" s="63">
        <v>322.32</v>
      </c>
      <c r="ES3" s="63">
        <v>321.33999999999997</v>
      </c>
      <c r="ET3" s="63">
        <v>320.35000000000002</v>
      </c>
      <c r="EU3" s="63">
        <v>319.37</v>
      </c>
      <c r="EV3" s="63">
        <v>318.38</v>
      </c>
      <c r="EW3" s="63">
        <v>317.39999999999998</v>
      </c>
      <c r="EX3" s="63">
        <v>316.41000000000003</v>
      </c>
      <c r="EY3" s="63">
        <v>315.43</v>
      </c>
      <c r="EZ3" s="63">
        <v>314.45</v>
      </c>
      <c r="FA3" s="63">
        <v>313.47000000000003</v>
      </c>
      <c r="FB3" s="63">
        <v>312.48</v>
      </c>
      <c r="FC3" s="63">
        <v>311.5</v>
      </c>
      <c r="FD3" s="63">
        <v>310.52999999999997</v>
      </c>
      <c r="FE3" s="63">
        <v>309.54000000000002</v>
      </c>
      <c r="FF3" s="63">
        <v>308.57</v>
      </c>
      <c r="FG3" s="63">
        <v>307.60000000000002</v>
      </c>
      <c r="FH3" s="63">
        <v>306.63</v>
      </c>
      <c r="FI3" s="63">
        <v>305.64999999999998</v>
      </c>
      <c r="FJ3" s="63">
        <v>304.68</v>
      </c>
      <c r="FK3" s="63">
        <v>303.70999999999998</v>
      </c>
      <c r="FL3" s="63">
        <v>302.74</v>
      </c>
      <c r="FM3" s="63">
        <v>301.76</v>
      </c>
      <c r="FN3" s="63">
        <v>300.79000000000002</v>
      </c>
      <c r="FO3" s="63">
        <v>299.82</v>
      </c>
      <c r="FP3" s="63">
        <v>298.85000000000002</v>
      </c>
      <c r="FQ3" s="63">
        <v>297.89</v>
      </c>
      <c r="FR3" s="63">
        <v>296.93</v>
      </c>
      <c r="FS3" s="63">
        <v>295.95999999999998</v>
      </c>
      <c r="FT3" s="63">
        <v>295</v>
      </c>
      <c r="FU3" s="63">
        <v>294.04000000000002</v>
      </c>
      <c r="FV3" s="63">
        <v>293.07</v>
      </c>
      <c r="FW3" s="63">
        <v>292.10000000000002</v>
      </c>
      <c r="FX3" s="63">
        <v>291.14999999999998</v>
      </c>
      <c r="FY3" s="63">
        <v>290.19</v>
      </c>
      <c r="FZ3" s="63">
        <v>289.23</v>
      </c>
      <c r="GA3" s="63">
        <v>288.26</v>
      </c>
      <c r="GB3" s="63">
        <v>287.32</v>
      </c>
      <c r="GC3" s="63">
        <v>286.35000000000002</v>
      </c>
      <c r="GD3" s="63">
        <v>285.41000000000003</v>
      </c>
      <c r="GE3" s="63">
        <v>284.45999999999998</v>
      </c>
      <c r="GF3" s="63">
        <v>283.5</v>
      </c>
      <c r="GG3" s="63">
        <v>282.54000000000002</v>
      </c>
      <c r="GH3" s="63">
        <v>281.60000000000002</v>
      </c>
      <c r="GI3" s="63">
        <v>280.64999999999998</v>
      </c>
      <c r="GJ3" s="63">
        <v>279.7</v>
      </c>
      <c r="GK3" s="63">
        <v>278.76</v>
      </c>
      <c r="GL3" s="63">
        <v>277.81</v>
      </c>
      <c r="GM3" s="63">
        <v>276.85000000000002</v>
      </c>
      <c r="GN3" s="63">
        <v>275.92</v>
      </c>
      <c r="GO3" s="63">
        <v>274.98</v>
      </c>
      <c r="GP3" s="63">
        <v>274.04000000000002</v>
      </c>
      <c r="GQ3" s="63">
        <v>273.10000000000002</v>
      </c>
      <c r="GR3" s="63">
        <v>272.17</v>
      </c>
      <c r="GS3" s="63">
        <v>271.23</v>
      </c>
      <c r="GT3" s="63">
        <v>270.29000000000002</v>
      </c>
      <c r="GU3" s="63">
        <v>269.35000000000002</v>
      </c>
      <c r="GV3" s="63">
        <v>268.43</v>
      </c>
      <c r="GW3" s="63">
        <v>267.5</v>
      </c>
      <c r="GX3" s="63">
        <v>266.57</v>
      </c>
      <c r="GY3" s="63">
        <v>265.64</v>
      </c>
      <c r="GZ3" s="63">
        <v>264.70999999999998</v>
      </c>
      <c r="HA3" s="63">
        <v>263.77999999999997</v>
      </c>
      <c r="HB3" s="63">
        <v>262.85000000000002</v>
      </c>
      <c r="HC3" s="63">
        <v>261.94</v>
      </c>
      <c r="HD3" s="63">
        <v>261.01</v>
      </c>
      <c r="HE3" s="63">
        <v>260.08999999999997</v>
      </c>
      <c r="HF3" s="63">
        <v>259.17</v>
      </c>
      <c r="HG3" s="63">
        <v>258.25</v>
      </c>
      <c r="HH3" s="63">
        <v>257.33999999999997</v>
      </c>
      <c r="HI3" s="63">
        <v>256.42</v>
      </c>
      <c r="HJ3" s="63">
        <v>255.5</v>
      </c>
      <c r="HK3" s="63">
        <v>254.59</v>
      </c>
      <c r="HL3" s="63">
        <v>253.68</v>
      </c>
      <c r="HM3" s="63">
        <v>252.77</v>
      </c>
      <c r="HN3" s="63">
        <v>251.87</v>
      </c>
      <c r="HO3" s="63">
        <v>250.96</v>
      </c>
      <c r="HP3" s="63">
        <v>250.06</v>
      </c>
      <c r="HQ3" s="63">
        <v>249.16</v>
      </c>
      <c r="HR3" s="63">
        <v>248.26</v>
      </c>
      <c r="HS3" s="63">
        <v>247.36</v>
      </c>
      <c r="HT3" s="63">
        <v>246.46</v>
      </c>
      <c r="HU3" s="63">
        <v>245.56</v>
      </c>
      <c r="HV3" s="63">
        <v>244.66</v>
      </c>
      <c r="HW3" s="63">
        <v>243.77</v>
      </c>
      <c r="HX3" s="63">
        <v>242.88</v>
      </c>
      <c r="HY3" s="63">
        <v>241.98</v>
      </c>
      <c r="HZ3" s="63">
        <v>241.09</v>
      </c>
      <c r="IA3" s="63">
        <v>240.2</v>
      </c>
      <c r="IB3" s="63">
        <v>239.32</v>
      </c>
      <c r="IC3" s="63">
        <v>238.43</v>
      </c>
      <c r="ID3" s="63">
        <v>237.54</v>
      </c>
      <c r="IE3" s="63">
        <v>236.66</v>
      </c>
      <c r="IF3" s="63">
        <v>235.77</v>
      </c>
      <c r="IG3" s="63">
        <v>234.89</v>
      </c>
      <c r="IH3" s="63">
        <v>234.01</v>
      </c>
      <c r="II3" s="63">
        <v>233.13</v>
      </c>
      <c r="IJ3" s="63">
        <v>232.25</v>
      </c>
      <c r="IK3" s="63">
        <v>231.38</v>
      </c>
      <c r="IL3" s="63">
        <v>230.5</v>
      </c>
      <c r="IM3" s="63">
        <v>229.63</v>
      </c>
      <c r="IN3" s="63">
        <v>228.76</v>
      </c>
      <c r="IO3" s="63">
        <v>227.89</v>
      </c>
      <c r="IP3" s="63">
        <v>227.02</v>
      </c>
      <c r="IQ3" s="63">
        <v>226.15</v>
      </c>
      <c r="IR3" s="63">
        <v>225.28</v>
      </c>
      <c r="IS3" s="63">
        <v>224.42</v>
      </c>
      <c r="IT3" s="63">
        <v>223.56</v>
      </c>
      <c r="IU3" s="63">
        <v>222.69</v>
      </c>
      <c r="IV3" s="63">
        <v>221.84</v>
      </c>
      <c r="IW3" s="63">
        <v>220.98</v>
      </c>
      <c r="IX3" s="63">
        <v>220.13</v>
      </c>
      <c r="IY3" s="63">
        <v>219.28</v>
      </c>
      <c r="IZ3" s="63">
        <v>218.43</v>
      </c>
      <c r="JA3" s="63">
        <v>217.58</v>
      </c>
      <c r="JB3" s="63">
        <v>216.73</v>
      </c>
      <c r="JC3" s="63">
        <v>215.88</v>
      </c>
      <c r="JD3" s="63">
        <v>215.04</v>
      </c>
      <c r="JE3" s="63">
        <v>214.19</v>
      </c>
      <c r="JF3" s="63">
        <v>213.35</v>
      </c>
      <c r="JG3" s="63">
        <v>212.51</v>
      </c>
      <c r="JH3" s="63">
        <v>211.67</v>
      </c>
      <c r="JI3" s="63">
        <v>210.83</v>
      </c>
      <c r="JJ3" s="63">
        <v>210</v>
      </c>
      <c r="JK3" s="63">
        <v>209.16</v>
      </c>
      <c r="JL3" s="63">
        <v>208.33</v>
      </c>
      <c r="JM3" s="63">
        <v>207.49</v>
      </c>
      <c r="JN3" s="63">
        <v>206.66</v>
      </c>
      <c r="JO3" s="63">
        <v>205.83</v>
      </c>
      <c r="JP3" s="63">
        <v>205</v>
      </c>
      <c r="JQ3" s="63">
        <v>204.17</v>
      </c>
      <c r="JR3" s="63">
        <v>203.35</v>
      </c>
      <c r="JS3" s="63">
        <v>202.52</v>
      </c>
      <c r="JT3" s="63">
        <v>201.7</v>
      </c>
      <c r="JU3" s="63">
        <v>200.87</v>
      </c>
      <c r="JV3" s="63">
        <v>200.05</v>
      </c>
      <c r="JW3" s="63">
        <v>199.23</v>
      </c>
      <c r="JX3" s="63">
        <v>198.4</v>
      </c>
      <c r="JY3" s="63">
        <v>197.59</v>
      </c>
      <c r="JZ3" s="63">
        <v>196.77</v>
      </c>
      <c r="KA3" s="63">
        <v>195.95</v>
      </c>
      <c r="KB3" s="63">
        <v>195.13</v>
      </c>
      <c r="KC3" s="63">
        <v>194.32</v>
      </c>
      <c r="KD3" s="63">
        <v>193.5</v>
      </c>
      <c r="KE3" s="63">
        <v>192.69</v>
      </c>
      <c r="KF3" s="63">
        <v>191.88</v>
      </c>
      <c r="KG3" s="63">
        <v>191.07</v>
      </c>
      <c r="KH3" s="63">
        <v>190.26</v>
      </c>
      <c r="KI3" s="63">
        <v>189.45</v>
      </c>
      <c r="KJ3" s="63">
        <v>188.65</v>
      </c>
      <c r="KK3" s="63">
        <v>187.84</v>
      </c>
      <c r="KL3" s="63">
        <v>187.04</v>
      </c>
      <c r="KM3" s="63">
        <v>186.24</v>
      </c>
      <c r="KN3" s="63">
        <v>185.44</v>
      </c>
      <c r="KO3" s="63">
        <v>184.64</v>
      </c>
      <c r="KP3" s="63">
        <v>183.84</v>
      </c>
      <c r="KQ3" s="63">
        <v>183.05</v>
      </c>
      <c r="KR3" s="68">
        <v>182.25</v>
      </c>
      <c r="KS3" s="68">
        <v>181.46</v>
      </c>
      <c r="KT3" s="68">
        <v>180.66</v>
      </c>
      <c r="KU3" s="68">
        <v>179.87</v>
      </c>
      <c r="KV3" s="68">
        <v>179.09</v>
      </c>
      <c r="KW3" s="68">
        <v>178.3</v>
      </c>
      <c r="KX3" s="68">
        <v>177.51</v>
      </c>
      <c r="KY3" s="68">
        <v>176.73</v>
      </c>
      <c r="KZ3" s="68">
        <f>KY3-0.79</f>
        <v>175.94</v>
      </c>
      <c r="LA3" s="68">
        <v>175.16</v>
      </c>
      <c r="LB3" s="68">
        <v>174.38</v>
      </c>
      <c r="LC3" s="68">
        <v>173.6</v>
      </c>
      <c r="LD3" s="68">
        <v>172.82</v>
      </c>
      <c r="LE3" s="68">
        <v>172.04</v>
      </c>
      <c r="LF3" s="68">
        <v>171.27</v>
      </c>
      <c r="LG3" s="68">
        <v>170.5</v>
      </c>
      <c r="LH3" s="68">
        <v>169.72</v>
      </c>
      <c r="LI3" s="68">
        <v>168.95</v>
      </c>
      <c r="LJ3" s="68">
        <v>168.18</v>
      </c>
      <c r="LK3" s="68">
        <v>167.41</v>
      </c>
      <c r="LL3" s="68">
        <v>166.64</v>
      </c>
      <c r="LM3" s="68">
        <v>165.88</v>
      </c>
      <c r="LN3" s="68">
        <v>165.11</v>
      </c>
      <c r="LO3" s="68">
        <v>164.35</v>
      </c>
      <c r="LP3" s="68">
        <v>163.59</v>
      </c>
      <c r="LQ3" s="68">
        <v>162.83000000000001</v>
      </c>
      <c r="LR3" s="68">
        <v>162.07</v>
      </c>
      <c r="LS3" s="68">
        <v>161.31</v>
      </c>
      <c r="LT3" s="68">
        <v>160.56</v>
      </c>
      <c r="LU3" s="68">
        <v>159.81</v>
      </c>
      <c r="LV3" s="68">
        <v>159.05000000000001</v>
      </c>
      <c r="LW3" s="68">
        <v>158.30000000000001</v>
      </c>
      <c r="LX3" s="68">
        <v>157.55000000000001</v>
      </c>
      <c r="LY3" s="68">
        <v>156.80000000000001</v>
      </c>
      <c r="LZ3" s="68">
        <v>156.06</v>
      </c>
      <c r="MA3" s="68">
        <v>155.31</v>
      </c>
      <c r="MB3" s="68">
        <v>154.57</v>
      </c>
      <c r="MC3" s="68">
        <v>153.83000000000001</v>
      </c>
      <c r="MD3" s="68">
        <v>153.09</v>
      </c>
      <c r="ME3" s="68">
        <v>152.36000000000001</v>
      </c>
      <c r="MF3" s="68">
        <v>151.62</v>
      </c>
      <c r="MG3" s="68">
        <v>150.88999999999999</v>
      </c>
      <c r="MH3" s="68">
        <v>150.15</v>
      </c>
      <c r="MI3" s="68">
        <v>149.41999999999999</v>
      </c>
      <c r="MJ3" s="68">
        <v>148.69</v>
      </c>
      <c r="MK3" s="68">
        <v>147.96</v>
      </c>
      <c r="ML3" s="68">
        <v>147.24</v>
      </c>
      <c r="MM3" s="68">
        <v>146.51</v>
      </c>
      <c r="MN3" s="68">
        <v>145.79</v>
      </c>
      <c r="MO3" s="68">
        <v>145.07</v>
      </c>
      <c r="MP3" s="68">
        <v>144.35</v>
      </c>
      <c r="MQ3" s="68">
        <v>143.63999999999999</v>
      </c>
      <c r="MR3" s="68">
        <v>142.91999999999999</v>
      </c>
      <c r="MS3" s="68">
        <v>142.21</v>
      </c>
      <c r="MT3" s="68">
        <v>141.49</v>
      </c>
      <c r="MU3" s="68">
        <v>140.78</v>
      </c>
      <c r="MV3" s="68">
        <v>140.07</v>
      </c>
      <c r="MW3" s="68">
        <v>139.37</v>
      </c>
      <c r="MX3" s="68">
        <v>138.66</v>
      </c>
      <c r="MY3" s="68">
        <v>137.96</v>
      </c>
    </row>
    <row r="4" spans="1:363" ht="15.75" x14ac:dyDescent="0.25">
      <c r="A4" s="60" t="s">
        <v>6</v>
      </c>
      <c r="B4" s="65">
        <v>2014</v>
      </c>
      <c r="C4" s="63">
        <v>471.9</v>
      </c>
      <c r="D4" s="63">
        <v>470.86</v>
      </c>
      <c r="E4" s="63">
        <v>469.82</v>
      </c>
      <c r="F4" s="63">
        <v>468.78</v>
      </c>
      <c r="G4" s="63">
        <v>467.74</v>
      </c>
      <c r="H4" s="63">
        <v>466.7</v>
      </c>
      <c r="I4" s="63">
        <v>465.66</v>
      </c>
      <c r="J4" s="63">
        <v>464.62</v>
      </c>
      <c r="K4" s="63">
        <v>463.58</v>
      </c>
      <c r="L4" s="63">
        <v>462.54</v>
      </c>
      <c r="M4" s="63">
        <v>461.5</v>
      </c>
      <c r="N4" s="63">
        <v>460.46</v>
      </c>
      <c r="O4" s="63">
        <v>459.42</v>
      </c>
      <c r="P4" s="63">
        <v>458.39</v>
      </c>
      <c r="Q4" s="63">
        <v>457.35</v>
      </c>
      <c r="R4" s="63">
        <v>456.31</v>
      </c>
      <c r="S4" s="63">
        <v>455.27</v>
      </c>
      <c r="T4" s="63">
        <v>454.23</v>
      </c>
      <c r="U4" s="63">
        <v>453.19</v>
      </c>
      <c r="V4" s="63">
        <v>452.15</v>
      </c>
      <c r="W4" s="63">
        <v>451.12</v>
      </c>
      <c r="X4" s="63">
        <v>450.08</v>
      </c>
      <c r="Y4" s="63">
        <v>449.04</v>
      </c>
      <c r="Z4" s="63">
        <v>448</v>
      </c>
      <c r="AA4" s="63">
        <v>446.96</v>
      </c>
      <c r="AB4" s="63">
        <v>445.93</v>
      </c>
      <c r="AC4" s="63">
        <v>444.89</v>
      </c>
      <c r="AD4" s="63">
        <v>443.85</v>
      </c>
      <c r="AE4" s="63">
        <v>442.82</v>
      </c>
      <c r="AF4" s="63">
        <v>441.78</v>
      </c>
      <c r="AG4" s="63">
        <v>440.74</v>
      </c>
      <c r="AH4" s="63">
        <v>439.7</v>
      </c>
      <c r="AI4" s="63">
        <v>438.67</v>
      </c>
      <c r="AJ4" s="63">
        <v>437.63</v>
      </c>
      <c r="AK4" s="63">
        <v>436.59</v>
      </c>
      <c r="AL4" s="63">
        <v>435.56</v>
      </c>
      <c r="AM4" s="63">
        <v>434.52</v>
      </c>
      <c r="AN4" s="63">
        <v>433.48</v>
      </c>
      <c r="AO4" s="63">
        <v>432.45</v>
      </c>
      <c r="AP4" s="63">
        <v>431.41</v>
      </c>
      <c r="AQ4" s="63">
        <v>430.38</v>
      </c>
      <c r="AR4" s="63">
        <v>429.34</v>
      </c>
      <c r="AS4" s="63">
        <v>428.31</v>
      </c>
      <c r="AT4" s="63">
        <v>427.27</v>
      </c>
      <c r="AU4" s="63">
        <v>426.24</v>
      </c>
      <c r="AV4" s="63">
        <v>425.2</v>
      </c>
      <c r="AW4" s="63">
        <v>424.17</v>
      </c>
      <c r="AX4" s="63">
        <v>423.13</v>
      </c>
      <c r="AY4" s="63">
        <v>422.1</v>
      </c>
      <c r="AZ4" s="63">
        <v>421.06</v>
      </c>
      <c r="BA4" s="63">
        <v>420.03</v>
      </c>
      <c r="BB4" s="63">
        <v>419</v>
      </c>
      <c r="BC4" s="63">
        <v>417.96</v>
      </c>
      <c r="BD4" s="63">
        <v>416.93</v>
      </c>
      <c r="BE4" s="63">
        <v>415.89</v>
      </c>
      <c r="BF4" s="63">
        <v>414.86</v>
      </c>
      <c r="BG4" s="63">
        <v>413.83</v>
      </c>
      <c r="BH4" s="63">
        <v>412.79</v>
      </c>
      <c r="BI4" s="63">
        <v>411.76</v>
      </c>
      <c r="BJ4" s="63">
        <v>410.73</v>
      </c>
      <c r="BK4" s="63">
        <v>409.69</v>
      </c>
      <c r="BL4" s="63">
        <v>408.66</v>
      </c>
      <c r="BM4" s="63">
        <v>407.63</v>
      </c>
      <c r="BN4" s="63">
        <v>406.59</v>
      </c>
      <c r="BO4" s="63">
        <v>405.56</v>
      </c>
      <c r="BP4" s="63">
        <v>404.53</v>
      </c>
      <c r="BQ4" s="63">
        <v>403.5</v>
      </c>
      <c r="BR4" s="63">
        <v>402.46</v>
      </c>
      <c r="BS4" s="63">
        <v>401.43</v>
      </c>
      <c r="BT4" s="63">
        <v>400.4</v>
      </c>
      <c r="BU4" s="63">
        <v>399.37</v>
      </c>
      <c r="BV4" s="63">
        <v>398.34</v>
      </c>
      <c r="BW4" s="63">
        <v>397.31</v>
      </c>
      <c r="BX4" s="63">
        <v>396.28</v>
      </c>
      <c r="BY4" s="63">
        <v>395.25</v>
      </c>
      <c r="BZ4" s="63">
        <v>394.22</v>
      </c>
      <c r="CA4" s="63">
        <v>393.2</v>
      </c>
      <c r="CB4" s="63">
        <v>392.17</v>
      </c>
      <c r="CC4" s="63">
        <v>391.14</v>
      </c>
      <c r="CD4" s="63">
        <v>390.12</v>
      </c>
      <c r="CE4" s="63">
        <v>389.09</v>
      </c>
      <c r="CF4" s="63">
        <v>388.07</v>
      </c>
      <c r="CG4" s="63">
        <v>387.04</v>
      </c>
      <c r="CH4" s="63">
        <v>386.02</v>
      </c>
      <c r="CI4" s="63">
        <v>384.99</v>
      </c>
      <c r="CJ4" s="63">
        <v>383.97</v>
      </c>
      <c r="CK4" s="63">
        <v>382.94</v>
      </c>
      <c r="CL4" s="63">
        <v>381.92</v>
      </c>
      <c r="CM4" s="63">
        <v>380.9</v>
      </c>
      <c r="CN4" s="63">
        <v>379.87</v>
      </c>
      <c r="CO4" s="63">
        <v>378.85</v>
      </c>
      <c r="CP4" s="63">
        <v>377.83</v>
      </c>
      <c r="CQ4" s="63">
        <v>376.8</v>
      </c>
      <c r="CR4" s="63">
        <v>375.78</v>
      </c>
      <c r="CS4" s="63">
        <v>374.76</v>
      </c>
      <c r="CT4" s="63">
        <v>373.73</v>
      </c>
      <c r="CU4" s="63">
        <v>372.71</v>
      </c>
      <c r="CV4" s="63">
        <v>371.69</v>
      </c>
      <c r="CW4" s="63">
        <v>370.67</v>
      </c>
      <c r="CX4" s="63">
        <v>369.65</v>
      </c>
      <c r="CY4" s="63">
        <v>368.63</v>
      </c>
      <c r="CZ4" s="63">
        <v>367.61</v>
      </c>
      <c r="DA4" s="63">
        <v>366.6</v>
      </c>
      <c r="DB4" s="63">
        <v>365.58</v>
      </c>
      <c r="DC4" s="63">
        <v>364.56</v>
      </c>
      <c r="DD4" s="63">
        <v>363.54</v>
      </c>
      <c r="DE4" s="63">
        <v>362.52</v>
      </c>
      <c r="DF4" s="63">
        <v>361.5</v>
      </c>
      <c r="DG4" s="63">
        <v>360.48</v>
      </c>
      <c r="DH4" s="63">
        <v>359.47</v>
      </c>
      <c r="DI4" s="63">
        <v>358.45</v>
      </c>
      <c r="DJ4" s="63">
        <v>357.44</v>
      </c>
      <c r="DK4" s="63">
        <v>356.42</v>
      </c>
      <c r="DL4" s="63">
        <v>355.41</v>
      </c>
      <c r="DM4" s="63">
        <v>354.39</v>
      </c>
      <c r="DN4" s="63">
        <v>353.38</v>
      </c>
      <c r="DO4" s="63">
        <v>352.37</v>
      </c>
      <c r="DP4" s="63">
        <v>351.35</v>
      </c>
      <c r="DQ4" s="63">
        <v>350.34</v>
      </c>
      <c r="DR4" s="63">
        <v>349.33</v>
      </c>
      <c r="DS4" s="63">
        <v>348.31</v>
      </c>
      <c r="DT4" s="63">
        <v>347.31</v>
      </c>
      <c r="DU4" s="63">
        <v>346.3</v>
      </c>
      <c r="DV4" s="63">
        <v>345.29</v>
      </c>
      <c r="DW4" s="63">
        <v>344.28</v>
      </c>
      <c r="DX4" s="63">
        <v>343.28</v>
      </c>
      <c r="DY4" s="63">
        <v>342.27</v>
      </c>
      <c r="DZ4" s="63">
        <v>341.26</v>
      </c>
      <c r="EA4" s="63">
        <v>340.26</v>
      </c>
      <c r="EB4" s="63">
        <v>339.26</v>
      </c>
      <c r="EC4" s="63">
        <v>338.25</v>
      </c>
      <c r="ED4" s="63">
        <v>337.25</v>
      </c>
      <c r="EE4" s="63">
        <v>336.25</v>
      </c>
      <c r="EF4" s="63">
        <v>335.25</v>
      </c>
      <c r="EG4" s="63">
        <v>334.25</v>
      </c>
      <c r="EH4" s="63">
        <v>333.26</v>
      </c>
      <c r="EI4" s="63">
        <v>332.26</v>
      </c>
      <c r="EJ4" s="63">
        <v>331.27</v>
      </c>
      <c r="EK4" s="63">
        <v>330.27</v>
      </c>
      <c r="EL4" s="63">
        <v>329.28</v>
      </c>
      <c r="EM4" s="63">
        <v>328.29</v>
      </c>
      <c r="EN4" s="63">
        <v>327.29000000000002</v>
      </c>
      <c r="EO4" s="63">
        <v>326.29000000000002</v>
      </c>
      <c r="EP4" s="63">
        <v>325.31</v>
      </c>
      <c r="EQ4" s="63">
        <v>324.32</v>
      </c>
      <c r="ER4" s="63">
        <v>323.32</v>
      </c>
      <c r="ES4" s="63">
        <v>322.35000000000002</v>
      </c>
      <c r="ET4" s="63">
        <v>321.35000000000002</v>
      </c>
      <c r="EU4" s="63">
        <v>320.37</v>
      </c>
      <c r="EV4" s="63">
        <v>319.39</v>
      </c>
      <c r="EW4" s="63">
        <v>318.39999999999998</v>
      </c>
      <c r="EX4" s="63">
        <v>317.42</v>
      </c>
      <c r="EY4" s="63">
        <v>316.44</v>
      </c>
      <c r="EZ4" s="63">
        <v>315.45</v>
      </c>
      <c r="FA4" s="63">
        <v>314.47000000000003</v>
      </c>
      <c r="FB4" s="63">
        <v>313.49</v>
      </c>
      <c r="FC4" s="63">
        <v>312.5</v>
      </c>
      <c r="FD4" s="63">
        <v>311.52999999999997</v>
      </c>
      <c r="FE4" s="63">
        <v>310.54000000000002</v>
      </c>
      <c r="FF4" s="63">
        <v>309.57</v>
      </c>
      <c r="FG4" s="63">
        <v>308.60000000000002</v>
      </c>
      <c r="FH4" s="63">
        <v>307.62</v>
      </c>
      <c r="FI4" s="63">
        <v>306.64999999999998</v>
      </c>
      <c r="FJ4" s="63">
        <v>305.67</v>
      </c>
      <c r="FK4" s="63">
        <v>304.7</v>
      </c>
      <c r="FL4" s="63">
        <v>303.73</v>
      </c>
      <c r="FM4" s="63">
        <v>302.76</v>
      </c>
      <c r="FN4" s="63">
        <v>301.79000000000002</v>
      </c>
      <c r="FO4" s="63">
        <v>300.82</v>
      </c>
      <c r="FP4" s="63">
        <v>299.85000000000002</v>
      </c>
      <c r="FQ4" s="63">
        <v>298.88</v>
      </c>
      <c r="FR4" s="63">
        <v>297.91000000000003</v>
      </c>
      <c r="FS4" s="63">
        <v>296.95</v>
      </c>
      <c r="FT4" s="63">
        <v>295.98</v>
      </c>
      <c r="FU4" s="63">
        <v>295.01</v>
      </c>
      <c r="FV4" s="63">
        <v>294.06</v>
      </c>
      <c r="FW4" s="63">
        <v>293.08999999999997</v>
      </c>
      <c r="FX4" s="63">
        <v>292.13</v>
      </c>
      <c r="FY4" s="63">
        <v>291.17</v>
      </c>
      <c r="FZ4" s="63">
        <v>290.20999999999998</v>
      </c>
      <c r="GA4" s="63">
        <v>289.25</v>
      </c>
      <c r="GB4" s="63">
        <v>288.29000000000002</v>
      </c>
      <c r="GC4" s="63">
        <v>287.33999999999997</v>
      </c>
      <c r="GD4" s="63">
        <v>286.38</v>
      </c>
      <c r="GE4" s="63">
        <v>285.43</v>
      </c>
      <c r="GF4" s="63">
        <v>284.47000000000003</v>
      </c>
      <c r="GG4" s="63">
        <v>283.51</v>
      </c>
      <c r="GH4" s="63">
        <v>282.57</v>
      </c>
      <c r="GI4" s="63">
        <v>281.62</v>
      </c>
      <c r="GJ4" s="63">
        <v>280.67</v>
      </c>
      <c r="GK4" s="63">
        <v>279.72000000000003</v>
      </c>
      <c r="GL4" s="63">
        <v>278.76</v>
      </c>
      <c r="GM4" s="63">
        <v>277.82</v>
      </c>
      <c r="GN4" s="63">
        <v>276.88</v>
      </c>
      <c r="GO4" s="63">
        <v>275.94</v>
      </c>
      <c r="GP4" s="63">
        <v>275</v>
      </c>
      <c r="GQ4" s="63">
        <v>274.06</v>
      </c>
      <c r="GR4" s="63">
        <v>273.12</v>
      </c>
      <c r="GS4" s="63">
        <v>272.19</v>
      </c>
      <c r="GT4" s="63">
        <v>271.25</v>
      </c>
      <c r="GU4" s="63">
        <v>270.32</v>
      </c>
      <c r="GV4" s="63">
        <v>269.38</v>
      </c>
      <c r="GW4" s="63">
        <v>268.45</v>
      </c>
      <c r="GX4" s="63">
        <v>267.51</v>
      </c>
      <c r="GY4" s="63">
        <v>266.57</v>
      </c>
      <c r="GZ4" s="63">
        <v>265.66000000000003</v>
      </c>
      <c r="HA4" s="63">
        <v>264.73</v>
      </c>
      <c r="HB4" s="63">
        <v>263.79000000000002</v>
      </c>
      <c r="HC4" s="63">
        <v>262.88</v>
      </c>
      <c r="HD4" s="63">
        <v>261.95</v>
      </c>
      <c r="HE4" s="63">
        <v>261.02999999999997</v>
      </c>
      <c r="HF4" s="63">
        <v>260.10000000000002</v>
      </c>
      <c r="HG4" s="63">
        <v>259.19</v>
      </c>
      <c r="HH4" s="63">
        <v>258.26</v>
      </c>
      <c r="HI4" s="63">
        <v>257.35000000000002</v>
      </c>
      <c r="HJ4" s="63">
        <v>256.43</v>
      </c>
      <c r="HK4" s="63">
        <v>255.52</v>
      </c>
      <c r="HL4" s="63">
        <v>254.61</v>
      </c>
      <c r="HM4" s="63">
        <v>253.7</v>
      </c>
      <c r="HN4" s="63">
        <v>252.79</v>
      </c>
      <c r="HO4" s="63">
        <v>251.89</v>
      </c>
      <c r="HP4" s="63">
        <v>250.98</v>
      </c>
      <c r="HQ4" s="63">
        <v>250.08</v>
      </c>
      <c r="HR4" s="63">
        <v>249.18</v>
      </c>
      <c r="HS4" s="63">
        <v>248.27</v>
      </c>
      <c r="HT4" s="63">
        <v>247.37</v>
      </c>
      <c r="HU4" s="63">
        <v>246.48</v>
      </c>
      <c r="HV4" s="63">
        <v>245.58</v>
      </c>
      <c r="HW4" s="63">
        <v>244.68</v>
      </c>
      <c r="HX4" s="63">
        <v>243.79</v>
      </c>
      <c r="HY4" s="63">
        <v>242.89</v>
      </c>
      <c r="HZ4" s="63">
        <v>242</v>
      </c>
      <c r="IA4" s="63">
        <v>241.11</v>
      </c>
      <c r="IB4" s="63">
        <v>240.22</v>
      </c>
      <c r="IC4" s="63">
        <v>239.33</v>
      </c>
      <c r="ID4" s="63">
        <v>238.44</v>
      </c>
      <c r="IE4" s="63">
        <v>237.56</v>
      </c>
      <c r="IF4" s="63">
        <v>236.67</v>
      </c>
      <c r="IG4" s="63">
        <v>235.79</v>
      </c>
      <c r="IH4" s="63">
        <v>234.9</v>
      </c>
      <c r="II4" s="63">
        <v>234.02</v>
      </c>
      <c r="IJ4" s="63">
        <v>233.14</v>
      </c>
      <c r="IK4" s="63">
        <v>232.27</v>
      </c>
      <c r="IL4" s="63">
        <v>231.39</v>
      </c>
      <c r="IM4" s="63">
        <v>230.52</v>
      </c>
      <c r="IN4" s="63">
        <v>229.64</v>
      </c>
      <c r="IO4" s="63">
        <v>228.77</v>
      </c>
      <c r="IP4" s="63">
        <v>227.9</v>
      </c>
      <c r="IQ4" s="63">
        <v>227.03</v>
      </c>
      <c r="IR4" s="63">
        <v>226.16</v>
      </c>
      <c r="IS4" s="63">
        <v>225.29</v>
      </c>
      <c r="IT4" s="63">
        <v>224.43</v>
      </c>
      <c r="IU4" s="63">
        <v>223.57</v>
      </c>
      <c r="IV4" s="63">
        <v>222.71</v>
      </c>
      <c r="IW4" s="63">
        <v>221.85</v>
      </c>
      <c r="IX4" s="63">
        <v>221</v>
      </c>
      <c r="IY4" s="63">
        <v>220.14</v>
      </c>
      <c r="IZ4" s="63">
        <v>219.29</v>
      </c>
      <c r="JA4" s="63">
        <v>218.44</v>
      </c>
      <c r="JB4" s="63">
        <v>217.59</v>
      </c>
      <c r="JC4" s="63">
        <v>216.74</v>
      </c>
      <c r="JD4" s="63">
        <v>215.9</v>
      </c>
      <c r="JE4" s="63">
        <v>215.05</v>
      </c>
      <c r="JF4" s="63">
        <v>214.2</v>
      </c>
      <c r="JG4" s="63">
        <v>213.36</v>
      </c>
      <c r="JH4" s="63">
        <v>212.52</v>
      </c>
      <c r="JI4" s="63">
        <v>211.68</v>
      </c>
      <c r="JJ4" s="63">
        <v>210.84</v>
      </c>
      <c r="JK4" s="63">
        <v>210.01</v>
      </c>
      <c r="JL4" s="63">
        <v>209.17</v>
      </c>
      <c r="JM4" s="63">
        <v>208.33</v>
      </c>
      <c r="JN4" s="63">
        <v>207.5</v>
      </c>
      <c r="JO4" s="63">
        <v>206.67</v>
      </c>
      <c r="JP4" s="63">
        <v>205.84</v>
      </c>
      <c r="JQ4" s="63">
        <v>205.01</v>
      </c>
      <c r="JR4" s="63">
        <v>204.18</v>
      </c>
      <c r="JS4" s="63">
        <v>203.35</v>
      </c>
      <c r="JT4" s="63">
        <v>202.52</v>
      </c>
      <c r="JU4" s="63">
        <v>201.7</v>
      </c>
      <c r="JV4" s="63">
        <v>200.87</v>
      </c>
      <c r="JW4" s="63">
        <v>200.05</v>
      </c>
      <c r="JX4" s="63">
        <v>199.22</v>
      </c>
      <c r="JY4" s="63">
        <v>198.4</v>
      </c>
      <c r="JZ4" s="63">
        <v>197.58</v>
      </c>
      <c r="KA4" s="63">
        <v>196.76</v>
      </c>
      <c r="KB4" s="63">
        <v>195.94</v>
      </c>
      <c r="KC4" s="63">
        <v>195.12</v>
      </c>
      <c r="KD4" s="63">
        <v>194.31</v>
      </c>
      <c r="KE4" s="63">
        <v>193.49</v>
      </c>
      <c r="KF4" s="63">
        <v>192.68</v>
      </c>
      <c r="KG4" s="63">
        <v>191.87</v>
      </c>
      <c r="KH4" s="63">
        <v>191.06</v>
      </c>
      <c r="KI4" s="63">
        <v>190.25</v>
      </c>
      <c r="KJ4" s="63">
        <v>189.44</v>
      </c>
      <c r="KK4" s="63">
        <v>188.63</v>
      </c>
      <c r="KL4" s="63">
        <v>187.83</v>
      </c>
      <c r="KM4" s="63">
        <v>187.02</v>
      </c>
      <c r="KN4" s="63">
        <v>186.22</v>
      </c>
      <c r="KO4" s="63">
        <v>185.42</v>
      </c>
      <c r="KP4" s="63">
        <v>184.62</v>
      </c>
      <c r="KQ4" s="63">
        <v>183.82</v>
      </c>
      <c r="KR4" s="68">
        <v>183.02</v>
      </c>
      <c r="KS4" s="68">
        <v>182.23</v>
      </c>
      <c r="KT4" s="68">
        <f>KT3+0.75</f>
        <v>181.41</v>
      </c>
      <c r="KU4" s="68">
        <f t="shared" ref="KU4:MY8" si="12">KU3+0.75</f>
        <v>180.62</v>
      </c>
      <c r="KV4" s="68">
        <f t="shared" si="12"/>
        <v>179.84</v>
      </c>
      <c r="KW4" s="68">
        <f t="shared" si="12"/>
        <v>179.05</v>
      </c>
      <c r="KX4" s="68">
        <f t="shared" si="12"/>
        <v>178.26</v>
      </c>
      <c r="KY4" s="68">
        <f t="shared" si="12"/>
        <v>177.48</v>
      </c>
      <c r="KZ4" s="68">
        <f t="shared" si="12"/>
        <v>176.69</v>
      </c>
      <c r="LA4" s="68">
        <f t="shared" si="12"/>
        <v>175.91</v>
      </c>
      <c r="LB4" s="68">
        <f t="shared" si="12"/>
        <v>175.13</v>
      </c>
      <c r="LC4" s="68">
        <f t="shared" si="12"/>
        <v>174.35</v>
      </c>
      <c r="LD4" s="68">
        <f t="shared" si="12"/>
        <v>173.57</v>
      </c>
      <c r="LE4" s="68">
        <f t="shared" si="12"/>
        <v>172.79</v>
      </c>
      <c r="LF4" s="68">
        <f t="shared" si="12"/>
        <v>172.02</v>
      </c>
      <c r="LG4" s="68">
        <f t="shared" si="12"/>
        <v>171.25</v>
      </c>
      <c r="LH4" s="68">
        <f t="shared" si="12"/>
        <v>170.47</v>
      </c>
      <c r="LI4" s="68">
        <f t="shared" si="12"/>
        <v>169.7</v>
      </c>
      <c r="LJ4" s="68">
        <f t="shared" si="12"/>
        <v>168.93</v>
      </c>
      <c r="LK4" s="68">
        <f t="shared" si="12"/>
        <v>168.16</v>
      </c>
      <c r="LL4" s="68">
        <f t="shared" si="12"/>
        <v>167.39</v>
      </c>
      <c r="LM4" s="68">
        <f t="shared" si="12"/>
        <v>166.63</v>
      </c>
      <c r="LN4" s="68">
        <f t="shared" si="12"/>
        <v>165.86</v>
      </c>
      <c r="LO4" s="68">
        <f t="shared" si="12"/>
        <v>165.1</v>
      </c>
      <c r="LP4" s="68">
        <f t="shared" si="12"/>
        <v>164.34</v>
      </c>
      <c r="LQ4" s="68">
        <f t="shared" si="12"/>
        <v>163.58000000000001</v>
      </c>
      <c r="LR4" s="68">
        <f t="shared" si="12"/>
        <v>162.82</v>
      </c>
      <c r="LS4" s="68">
        <f t="shared" si="12"/>
        <v>162.06</v>
      </c>
      <c r="LT4" s="68">
        <f t="shared" si="12"/>
        <v>161.31</v>
      </c>
      <c r="LU4" s="68">
        <f t="shared" si="12"/>
        <v>160.56</v>
      </c>
      <c r="LV4" s="68">
        <f t="shared" si="12"/>
        <v>159.80000000000001</v>
      </c>
      <c r="LW4" s="68">
        <f t="shared" si="12"/>
        <v>159.05000000000001</v>
      </c>
      <c r="LX4" s="68">
        <f t="shared" si="12"/>
        <v>158.30000000000001</v>
      </c>
      <c r="LY4" s="68">
        <f t="shared" si="12"/>
        <v>157.55000000000001</v>
      </c>
      <c r="LZ4" s="68">
        <f t="shared" si="12"/>
        <v>156.81</v>
      </c>
      <c r="MA4" s="68">
        <f t="shared" si="12"/>
        <v>156.06</v>
      </c>
      <c r="MB4" s="68">
        <f t="shared" si="12"/>
        <v>155.32</v>
      </c>
      <c r="MC4" s="68">
        <f t="shared" si="12"/>
        <v>154.58000000000001</v>
      </c>
      <c r="MD4" s="68">
        <f t="shared" si="12"/>
        <v>153.84</v>
      </c>
      <c r="ME4" s="68">
        <f t="shared" si="12"/>
        <v>153.11000000000001</v>
      </c>
      <c r="MF4" s="68">
        <f>MF3+0.75</f>
        <v>152.37</v>
      </c>
      <c r="MG4" s="68">
        <f t="shared" si="12"/>
        <v>151.63999999999999</v>
      </c>
      <c r="MH4" s="68">
        <f t="shared" si="12"/>
        <v>150.9</v>
      </c>
      <c r="MI4" s="68">
        <f t="shared" si="12"/>
        <v>150.16999999999999</v>
      </c>
      <c r="MJ4" s="68">
        <f t="shared" si="12"/>
        <v>149.44</v>
      </c>
      <c r="MK4" s="68">
        <f t="shared" si="12"/>
        <v>148.71</v>
      </c>
      <c r="ML4" s="68">
        <f t="shared" si="12"/>
        <v>147.99</v>
      </c>
      <c r="MM4" s="68">
        <f t="shared" si="12"/>
        <v>147.26</v>
      </c>
      <c r="MN4" s="68">
        <f t="shared" si="12"/>
        <v>146.54</v>
      </c>
      <c r="MO4" s="68">
        <f t="shared" si="12"/>
        <v>145.82</v>
      </c>
      <c r="MP4" s="68">
        <f t="shared" si="12"/>
        <v>145.1</v>
      </c>
      <c r="MQ4" s="68">
        <f t="shared" si="12"/>
        <v>144.38999999999999</v>
      </c>
      <c r="MR4" s="68">
        <f t="shared" si="12"/>
        <v>143.66999999999999</v>
      </c>
      <c r="MS4" s="68">
        <f t="shared" si="12"/>
        <v>142.96</v>
      </c>
      <c r="MT4" s="68">
        <f t="shared" si="12"/>
        <v>142.24</v>
      </c>
      <c r="MU4" s="68">
        <f t="shared" si="12"/>
        <v>141.53</v>
      </c>
      <c r="MV4" s="68">
        <f t="shared" si="12"/>
        <v>140.82</v>
      </c>
      <c r="MW4" s="68">
        <f t="shared" si="12"/>
        <v>140.12</v>
      </c>
      <c r="MX4" s="68">
        <f t="shared" si="12"/>
        <v>139.41</v>
      </c>
      <c r="MY4" s="68">
        <f t="shared" si="12"/>
        <v>138.71</v>
      </c>
    </row>
    <row r="5" spans="1:363" ht="15.75" x14ac:dyDescent="0.25">
      <c r="A5" s="60" t="s">
        <v>6</v>
      </c>
      <c r="B5" s="65">
        <v>2015</v>
      </c>
      <c r="C5" s="63">
        <v>472.96</v>
      </c>
      <c r="D5" s="63">
        <v>471.92</v>
      </c>
      <c r="E5" s="63">
        <v>470.88</v>
      </c>
      <c r="F5" s="63">
        <v>469.84</v>
      </c>
      <c r="G5" s="63">
        <v>468.8</v>
      </c>
      <c r="H5" s="63">
        <v>467.76</v>
      </c>
      <c r="I5" s="63">
        <v>466.72</v>
      </c>
      <c r="J5" s="63">
        <v>465.69</v>
      </c>
      <c r="K5" s="63">
        <v>464.65</v>
      </c>
      <c r="L5" s="63">
        <v>463.61</v>
      </c>
      <c r="M5" s="63">
        <v>462.57</v>
      </c>
      <c r="N5" s="63">
        <v>461.53</v>
      </c>
      <c r="O5" s="63">
        <v>460.49</v>
      </c>
      <c r="P5" s="63">
        <v>459.45</v>
      </c>
      <c r="Q5" s="63">
        <v>458.41</v>
      </c>
      <c r="R5" s="63">
        <v>457.37</v>
      </c>
      <c r="S5" s="63">
        <v>456.33</v>
      </c>
      <c r="T5" s="63">
        <v>455.29</v>
      </c>
      <c r="U5" s="63">
        <v>454.26</v>
      </c>
      <c r="V5" s="63">
        <v>453.22</v>
      </c>
      <c r="W5" s="63">
        <v>452.18</v>
      </c>
      <c r="X5" s="63">
        <v>451.14</v>
      </c>
      <c r="Y5" s="63">
        <v>450.1</v>
      </c>
      <c r="Z5" s="63">
        <v>449.06</v>
      </c>
      <c r="AA5" s="63">
        <v>448.03</v>
      </c>
      <c r="AB5" s="63">
        <v>446.99</v>
      </c>
      <c r="AC5" s="63">
        <v>445.95</v>
      </c>
      <c r="AD5" s="63">
        <v>444.92</v>
      </c>
      <c r="AE5" s="63">
        <v>443.88</v>
      </c>
      <c r="AF5" s="63">
        <v>442.84</v>
      </c>
      <c r="AG5" s="63">
        <v>441.8</v>
      </c>
      <c r="AH5" s="63">
        <v>440.77</v>
      </c>
      <c r="AI5" s="63">
        <v>439.73</v>
      </c>
      <c r="AJ5" s="63">
        <v>438.69</v>
      </c>
      <c r="AK5" s="63">
        <v>437.66</v>
      </c>
      <c r="AL5" s="63">
        <v>436.62</v>
      </c>
      <c r="AM5" s="63">
        <v>435.58</v>
      </c>
      <c r="AN5" s="63">
        <v>434.55</v>
      </c>
      <c r="AO5" s="63">
        <v>433.51</v>
      </c>
      <c r="AP5" s="63">
        <v>432.48</v>
      </c>
      <c r="AQ5" s="63">
        <v>431.44</v>
      </c>
      <c r="AR5" s="63">
        <v>430.4</v>
      </c>
      <c r="AS5" s="63">
        <v>429.37</v>
      </c>
      <c r="AT5" s="63">
        <v>428.33</v>
      </c>
      <c r="AU5" s="63">
        <v>427.3</v>
      </c>
      <c r="AV5" s="63">
        <v>426.26</v>
      </c>
      <c r="AW5" s="63">
        <v>425.23</v>
      </c>
      <c r="AX5" s="63">
        <v>424.19</v>
      </c>
      <c r="AY5" s="63">
        <v>423.16</v>
      </c>
      <c r="AZ5" s="63">
        <v>422.12</v>
      </c>
      <c r="BA5" s="63">
        <v>421.09</v>
      </c>
      <c r="BB5" s="63">
        <v>420.06</v>
      </c>
      <c r="BC5" s="63">
        <v>419.02</v>
      </c>
      <c r="BD5" s="63">
        <v>417.99</v>
      </c>
      <c r="BE5" s="63">
        <v>416.95</v>
      </c>
      <c r="BF5" s="63">
        <v>415.92</v>
      </c>
      <c r="BG5" s="63">
        <v>414.89</v>
      </c>
      <c r="BH5" s="63">
        <v>413.85</v>
      </c>
      <c r="BI5" s="63">
        <v>412.82</v>
      </c>
      <c r="BJ5" s="63">
        <v>411.78</v>
      </c>
      <c r="BK5" s="63">
        <v>410.75</v>
      </c>
      <c r="BL5" s="63">
        <v>409.72</v>
      </c>
      <c r="BM5" s="63">
        <v>408.68</v>
      </c>
      <c r="BN5" s="63">
        <v>407.65</v>
      </c>
      <c r="BO5" s="63">
        <v>406.62</v>
      </c>
      <c r="BP5" s="63">
        <v>405.59</v>
      </c>
      <c r="BQ5" s="63">
        <v>404.55</v>
      </c>
      <c r="BR5" s="63">
        <v>403.52</v>
      </c>
      <c r="BS5" s="63">
        <v>402.49</v>
      </c>
      <c r="BT5" s="63">
        <v>401.46</v>
      </c>
      <c r="BU5" s="63">
        <v>400.42</v>
      </c>
      <c r="BV5" s="63">
        <v>399.39</v>
      </c>
      <c r="BW5" s="63">
        <v>398.36</v>
      </c>
      <c r="BX5" s="63">
        <v>397.33</v>
      </c>
      <c r="BY5" s="63">
        <v>396.31</v>
      </c>
      <c r="BZ5" s="63">
        <v>395.28</v>
      </c>
      <c r="CA5" s="63">
        <v>394.25</v>
      </c>
      <c r="CB5" s="63">
        <v>393.22</v>
      </c>
      <c r="CC5" s="63">
        <v>392.2</v>
      </c>
      <c r="CD5" s="63">
        <v>391.17</v>
      </c>
      <c r="CE5" s="63">
        <v>390.14</v>
      </c>
      <c r="CF5" s="63">
        <v>389.12</v>
      </c>
      <c r="CG5" s="63">
        <v>388.09</v>
      </c>
      <c r="CH5" s="63">
        <v>387.07</v>
      </c>
      <c r="CI5" s="63">
        <v>386.04</v>
      </c>
      <c r="CJ5" s="63">
        <v>385.02</v>
      </c>
      <c r="CK5" s="63">
        <v>383.99</v>
      </c>
      <c r="CL5" s="63">
        <v>382.97</v>
      </c>
      <c r="CM5" s="63">
        <v>381.94</v>
      </c>
      <c r="CN5" s="63">
        <v>380.92</v>
      </c>
      <c r="CO5" s="63">
        <v>379.9</v>
      </c>
      <c r="CP5" s="63">
        <v>378.87</v>
      </c>
      <c r="CQ5" s="63">
        <v>377.85</v>
      </c>
      <c r="CR5" s="63">
        <v>376.83</v>
      </c>
      <c r="CS5" s="63">
        <v>375.8</v>
      </c>
      <c r="CT5" s="63">
        <v>374.78</v>
      </c>
      <c r="CU5" s="63">
        <v>373.76</v>
      </c>
      <c r="CV5" s="63">
        <v>372.73</v>
      </c>
      <c r="CW5" s="63">
        <v>371.71</v>
      </c>
      <c r="CX5" s="63">
        <v>370.69</v>
      </c>
      <c r="CY5" s="63">
        <v>369.67</v>
      </c>
      <c r="CZ5" s="63">
        <v>368.65</v>
      </c>
      <c r="DA5" s="63">
        <v>367.63</v>
      </c>
      <c r="DB5" s="63">
        <v>366.62</v>
      </c>
      <c r="DC5" s="63">
        <v>365.6</v>
      </c>
      <c r="DD5" s="63">
        <v>364.58</v>
      </c>
      <c r="DE5" s="63">
        <v>363.56</v>
      </c>
      <c r="DF5" s="63">
        <v>362.54</v>
      </c>
      <c r="DG5" s="63">
        <v>361.52</v>
      </c>
      <c r="DH5" s="63">
        <v>360.5</v>
      </c>
      <c r="DI5" s="63">
        <v>359.49</v>
      </c>
      <c r="DJ5" s="63">
        <v>358.47</v>
      </c>
      <c r="DK5" s="63">
        <v>357.46</v>
      </c>
      <c r="DL5" s="63">
        <v>356.44</v>
      </c>
      <c r="DM5" s="63">
        <v>355.43</v>
      </c>
      <c r="DN5" s="63">
        <v>354.41</v>
      </c>
      <c r="DO5" s="63">
        <v>353.4</v>
      </c>
      <c r="DP5" s="63">
        <v>352.38</v>
      </c>
      <c r="DQ5" s="63">
        <v>351.37</v>
      </c>
      <c r="DR5" s="63">
        <v>350.35</v>
      </c>
      <c r="DS5" s="63">
        <v>349.34</v>
      </c>
      <c r="DT5" s="63">
        <v>348.33</v>
      </c>
      <c r="DU5" s="63">
        <v>347.32</v>
      </c>
      <c r="DV5" s="63">
        <v>346.31</v>
      </c>
      <c r="DW5" s="63">
        <v>345.31</v>
      </c>
      <c r="DX5" s="63">
        <v>344.3</v>
      </c>
      <c r="DY5" s="63">
        <v>343.29</v>
      </c>
      <c r="DZ5" s="63">
        <v>342.29</v>
      </c>
      <c r="EA5" s="63">
        <v>341.28</v>
      </c>
      <c r="EB5" s="63">
        <v>340.28</v>
      </c>
      <c r="EC5" s="63">
        <v>339.27</v>
      </c>
      <c r="ED5" s="63">
        <v>338.27</v>
      </c>
      <c r="EE5" s="63">
        <v>337.27</v>
      </c>
      <c r="EF5" s="63">
        <v>336.27</v>
      </c>
      <c r="EG5" s="63">
        <v>335.27</v>
      </c>
      <c r="EH5" s="63">
        <v>334.27</v>
      </c>
      <c r="EI5" s="63">
        <v>333.28</v>
      </c>
      <c r="EJ5" s="63">
        <v>332.28</v>
      </c>
      <c r="EK5" s="63">
        <v>331.29</v>
      </c>
      <c r="EL5" s="63">
        <v>330.29</v>
      </c>
      <c r="EM5" s="63">
        <v>329.3</v>
      </c>
      <c r="EN5" s="63">
        <v>328.3</v>
      </c>
      <c r="EO5" s="63">
        <v>327.31</v>
      </c>
      <c r="EP5" s="63">
        <v>326.32</v>
      </c>
      <c r="EQ5" s="63">
        <v>325.32</v>
      </c>
      <c r="ER5" s="63">
        <v>324.33999999999997</v>
      </c>
      <c r="ES5" s="63">
        <v>323.35000000000002</v>
      </c>
      <c r="ET5" s="63">
        <v>322.35000000000002</v>
      </c>
      <c r="EU5" s="63">
        <v>321.38</v>
      </c>
      <c r="EV5" s="63">
        <v>320.39</v>
      </c>
      <c r="EW5" s="63">
        <v>319.41000000000003</v>
      </c>
      <c r="EX5" s="63">
        <v>318.42</v>
      </c>
      <c r="EY5" s="63">
        <v>317.43</v>
      </c>
      <c r="EZ5" s="63">
        <v>316.45</v>
      </c>
      <c r="FA5" s="63">
        <v>315.47000000000003</v>
      </c>
      <c r="FB5" s="63">
        <v>314.48</v>
      </c>
      <c r="FC5" s="63">
        <v>313.5</v>
      </c>
      <c r="FD5" s="63">
        <v>312.51</v>
      </c>
      <c r="FE5" s="63">
        <v>311.54000000000002</v>
      </c>
      <c r="FF5" s="63">
        <v>310.57</v>
      </c>
      <c r="FG5" s="63">
        <v>309.58999999999997</v>
      </c>
      <c r="FH5" s="63">
        <v>308.60000000000002</v>
      </c>
      <c r="FI5" s="63">
        <v>307.64</v>
      </c>
      <c r="FJ5" s="63">
        <v>306.66000000000003</v>
      </c>
      <c r="FK5" s="63">
        <v>305.69</v>
      </c>
      <c r="FL5" s="63">
        <v>304.72000000000003</v>
      </c>
      <c r="FM5" s="63">
        <v>303.74</v>
      </c>
      <c r="FN5" s="63">
        <v>302.76</v>
      </c>
      <c r="FO5" s="63">
        <v>301.79000000000002</v>
      </c>
      <c r="FP5" s="63">
        <v>300.82</v>
      </c>
      <c r="FQ5" s="63">
        <v>299.85000000000002</v>
      </c>
      <c r="FR5" s="63">
        <v>298.89999999999998</v>
      </c>
      <c r="FS5" s="63">
        <v>297.93</v>
      </c>
      <c r="FT5" s="63">
        <v>296.95999999999998</v>
      </c>
      <c r="FU5" s="63">
        <v>296</v>
      </c>
      <c r="FV5" s="63">
        <v>295.02999999999997</v>
      </c>
      <c r="FW5" s="63">
        <v>294.07</v>
      </c>
      <c r="FX5" s="63">
        <v>293.10000000000002</v>
      </c>
      <c r="FY5" s="63">
        <v>292.14</v>
      </c>
      <c r="FZ5" s="63">
        <v>291.18</v>
      </c>
      <c r="GA5" s="63">
        <v>290.22000000000003</v>
      </c>
      <c r="GB5" s="63">
        <v>289.26</v>
      </c>
      <c r="GC5" s="63">
        <v>288.31</v>
      </c>
      <c r="GD5" s="63">
        <v>287.35000000000002</v>
      </c>
      <c r="GE5" s="63">
        <v>286.39</v>
      </c>
      <c r="GF5" s="63">
        <v>285.44</v>
      </c>
      <c r="GG5" s="63">
        <v>284.49</v>
      </c>
      <c r="GH5" s="63">
        <v>283.52999999999997</v>
      </c>
      <c r="GI5" s="63">
        <v>282.57</v>
      </c>
      <c r="GJ5" s="63">
        <v>281.63</v>
      </c>
      <c r="GK5" s="63">
        <v>280.68</v>
      </c>
      <c r="GL5" s="63">
        <v>279.73</v>
      </c>
      <c r="GM5" s="63">
        <v>278.77999999999997</v>
      </c>
      <c r="GN5" s="63">
        <v>277.83999999999997</v>
      </c>
      <c r="GO5" s="63">
        <v>276.89999999999998</v>
      </c>
      <c r="GP5" s="63">
        <v>275.95999999999998</v>
      </c>
      <c r="GQ5" s="63">
        <v>275.01</v>
      </c>
      <c r="GR5" s="63">
        <v>274.07</v>
      </c>
      <c r="GS5" s="63">
        <v>273.14</v>
      </c>
      <c r="GT5" s="63">
        <v>272.2</v>
      </c>
      <c r="GU5" s="63">
        <v>271.26</v>
      </c>
      <c r="GV5" s="63">
        <v>270.32</v>
      </c>
      <c r="GW5" s="63">
        <v>269.39</v>
      </c>
      <c r="GX5" s="63">
        <v>268.45999999999998</v>
      </c>
      <c r="GY5" s="63">
        <v>267.52999999999997</v>
      </c>
      <c r="GZ5" s="63">
        <v>266.60000000000002</v>
      </c>
      <c r="HA5" s="63">
        <v>265.67</v>
      </c>
      <c r="HB5" s="63">
        <v>264.74</v>
      </c>
      <c r="HC5" s="63">
        <v>263.81</v>
      </c>
      <c r="HD5" s="63">
        <v>262.89</v>
      </c>
      <c r="HE5" s="63">
        <v>261.95999999999998</v>
      </c>
      <c r="HF5" s="63">
        <v>261.04000000000002</v>
      </c>
      <c r="HG5" s="63">
        <v>260.12</v>
      </c>
      <c r="HH5" s="63">
        <v>259.2</v>
      </c>
      <c r="HI5" s="63">
        <v>258.27999999999997</v>
      </c>
      <c r="HJ5" s="63">
        <v>257.35000000000002</v>
      </c>
      <c r="HK5" s="63">
        <v>256.44</v>
      </c>
      <c r="HL5" s="63">
        <v>255.53</v>
      </c>
      <c r="HM5" s="63">
        <v>254.62</v>
      </c>
      <c r="HN5" s="63">
        <v>253.71</v>
      </c>
      <c r="HO5" s="63">
        <v>252.81</v>
      </c>
      <c r="HP5" s="63">
        <v>251.9</v>
      </c>
      <c r="HQ5" s="63">
        <v>251</v>
      </c>
      <c r="HR5" s="63">
        <v>250.09</v>
      </c>
      <c r="HS5" s="63">
        <v>249.19</v>
      </c>
      <c r="HT5" s="63">
        <v>248.29</v>
      </c>
      <c r="HU5" s="63">
        <v>247.39</v>
      </c>
      <c r="HV5" s="63">
        <v>246.49</v>
      </c>
      <c r="HW5" s="63">
        <v>245.59</v>
      </c>
      <c r="HX5" s="63">
        <v>244.69</v>
      </c>
      <c r="HY5" s="63">
        <v>243.8</v>
      </c>
      <c r="HZ5" s="63">
        <v>242.9</v>
      </c>
      <c r="IA5" s="63">
        <v>242.01</v>
      </c>
      <c r="IB5" s="63">
        <v>241.12</v>
      </c>
      <c r="IC5" s="63">
        <v>240.23</v>
      </c>
      <c r="ID5" s="63">
        <v>239.34</v>
      </c>
      <c r="IE5" s="63">
        <v>238.45</v>
      </c>
      <c r="IF5" s="63">
        <v>237.57</v>
      </c>
      <c r="IG5" s="63">
        <v>236.68</v>
      </c>
      <c r="IH5" s="63">
        <v>235.8</v>
      </c>
      <c r="II5" s="63">
        <v>234.91</v>
      </c>
      <c r="IJ5" s="63">
        <v>234.03</v>
      </c>
      <c r="IK5" s="63">
        <v>233.15</v>
      </c>
      <c r="IL5" s="63">
        <v>232.27</v>
      </c>
      <c r="IM5" s="63">
        <v>231.4</v>
      </c>
      <c r="IN5" s="63">
        <v>230.52</v>
      </c>
      <c r="IO5" s="63">
        <v>229.65</v>
      </c>
      <c r="IP5" s="63">
        <v>228.78</v>
      </c>
      <c r="IQ5" s="63">
        <v>227.91</v>
      </c>
      <c r="IR5" s="63">
        <v>227.04</v>
      </c>
      <c r="IS5" s="63">
        <v>226.17</v>
      </c>
      <c r="IT5" s="63">
        <v>225.3</v>
      </c>
      <c r="IU5" s="63">
        <v>224.43</v>
      </c>
      <c r="IV5" s="63">
        <v>223.57</v>
      </c>
      <c r="IW5" s="63">
        <v>222.72</v>
      </c>
      <c r="IX5" s="63">
        <v>221.86</v>
      </c>
      <c r="IY5" s="63">
        <v>221</v>
      </c>
      <c r="IZ5" s="63">
        <v>220.15</v>
      </c>
      <c r="JA5" s="63">
        <v>219.3</v>
      </c>
      <c r="JB5" s="63">
        <v>218.45</v>
      </c>
      <c r="JC5" s="63">
        <v>217.6</v>
      </c>
      <c r="JD5" s="63">
        <v>216.75</v>
      </c>
      <c r="JE5" s="63">
        <v>215.9</v>
      </c>
      <c r="JF5" s="63">
        <v>215.05</v>
      </c>
      <c r="JG5" s="63">
        <v>214.21</v>
      </c>
      <c r="JH5" s="63">
        <v>213.37</v>
      </c>
      <c r="JI5" s="63">
        <v>212.53</v>
      </c>
      <c r="JJ5" s="63">
        <v>211.69</v>
      </c>
      <c r="JK5" s="63">
        <v>210.85</v>
      </c>
      <c r="JL5" s="63">
        <v>210.01</v>
      </c>
      <c r="JM5" s="63">
        <v>209.17</v>
      </c>
      <c r="JN5" s="63">
        <v>208.34</v>
      </c>
      <c r="JO5" s="63">
        <v>207.5</v>
      </c>
      <c r="JP5" s="63">
        <v>206.67</v>
      </c>
      <c r="JQ5" s="63">
        <v>205.84</v>
      </c>
      <c r="JR5" s="63">
        <v>205.01</v>
      </c>
      <c r="JS5" s="63">
        <v>204.18</v>
      </c>
      <c r="JT5" s="63">
        <v>203.35</v>
      </c>
      <c r="JU5" s="63">
        <v>202.52</v>
      </c>
      <c r="JV5" s="63">
        <v>201.69</v>
      </c>
      <c r="JW5" s="63">
        <v>200.86</v>
      </c>
      <c r="JX5" s="63">
        <v>200.04</v>
      </c>
      <c r="JY5" s="63">
        <v>199.21</v>
      </c>
      <c r="JZ5" s="63">
        <v>198.39</v>
      </c>
      <c r="KA5" s="63">
        <v>197.57</v>
      </c>
      <c r="KB5" s="63">
        <v>196.75</v>
      </c>
      <c r="KC5" s="63">
        <v>195.93</v>
      </c>
      <c r="KD5" s="63">
        <v>195.11</v>
      </c>
      <c r="KE5" s="63">
        <v>194.29</v>
      </c>
      <c r="KF5" s="63">
        <v>193.48</v>
      </c>
      <c r="KG5" s="63">
        <v>192.66</v>
      </c>
      <c r="KH5" s="63">
        <v>191.85</v>
      </c>
      <c r="KI5" s="63">
        <v>191.04</v>
      </c>
      <c r="KJ5" s="63">
        <v>190.23</v>
      </c>
      <c r="KK5" s="63">
        <v>189.42</v>
      </c>
      <c r="KL5" s="63">
        <v>188.61</v>
      </c>
      <c r="KM5" s="63">
        <v>187.8</v>
      </c>
      <c r="KN5" s="63">
        <v>187</v>
      </c>
      <c r="KO5" s="63">
        <v>186.2</v>
      </c>
      <c r="KP5" s="63">
        <v>185.39</v>
      </c>
      <c r="KQ5" s="63">
        <v>184.59</v>
      </c>
      <c r="KR5" s="68">
        <f t="shared" ref="KR5:KR21" si="13">KR4+0.75</f>
        <v>183.77</v>
      </c>
      <c r="KS5" s="68">
        <f t="shared" ref="KS5:KS21" si="14">KS4+0.75</f>
        <v>182.98</v>
      </c>
      <c r="KT5" s="68">
        <f t="shared" ref="KT5:LI20" si="15">KT4+0.75</f>
        <v>182.16</v>
      </c>
      <c r="KU5" s="68">
        <f t="shared" si="12"/>
        <v>181.37</v>
      </c>
      <c r="KV5" s="68">
        <f t="shared" si="12"/>
        <v>180.59</v>
      </c>
      <c r="KW5" s="68">
        <f t="shared" si="12"/>
        <v>179.8</v>
      </c>
      <c r="KX5" s="68">
        <f t="shared" si="12"/>
        <v>179.01</v>
      </c>
      <c r="KY5" s="68">
        <f t="shared" si="12"/>
        <v>178.23</v>
      </c>
      <c r="KZ5" s="68">
        <f t="shared" si="12"/>
        <v>177.44</v>
      </c>
      <c r="LA5" s="68">
        <f t="shared" si="12"/>
        <v>176.66</v>
      </c>
      <c r="LB5" s="68">
        <f t="shared" si="12"/>
        <v>175.88</v>
      </c>
      <c r="LC5" s="68">
        <f t="shared" si="12"/>
        <v>175.1</v>
      </c>
      <c r="LD5" s="68">
        <f t="shared" si="12"/>
        <v>174.32</v>
      </c>
      <c r="LE5" s="68">
        <f t="shared" si="12"/>
        <v>173.54</v>
      </c>
      <c r="LF5" s="68">
        <f t="shared" si="12"/>
        <v>172.77</v>
      </c>
      <c r="LG5" s="68">
        <f t="shared" si="12"/>
        <v>172</v>
      </c>
      <c r="LH5" s="68">
        <f t="shared" si="12"/>
        <v>171.22</v>
      </c>
      <c r="LI5" s="68">
        <f t="shared" si="12"/>
        <v>170.45</v>
      </c>
      <c r="LJ5" s="68">
        <f t="shared" si="12"/>
        <v>169.68</v>
      </c>
      <c r="LK5" s="68">
        <f t="shared" si="12"/>
        <v>168.91</v>
      </c>
      <c r="LL5" s="68">
        <f t="shared" si="12"/>
        <v>168.14</v>
      </c>
      <c r="LM5" s="68">
        <f t="shared" si="12"/>
        <v>167.38</v>
      </c>
      <c r="LN5" s="68">
        <f t="shared" si="12"/>
        <v>166.61</v>
      </c>
      <c r="LO5" s="68">
        <f t="shared" si="12"/>
        <v>165.85</v>
      </c>
      <c r="LP5" s="68">
        <f t="shared" si="12"/>
        <v>165.09</v>
      </c>
      <c r="LQ5" s="68">
        <f t="shared" si="12"/>
        <v>164.33</v>
      </c>
      <c r="LR5" s="68">
        <f t="shared" si="12"/>
        <v>163.57</v>
      </c>
      <c r="LS5" s="68">
        <f t="shared" si="12"/>
        <v>162.81</v>
      </c>
      <c r="LT5" s="68">
        <f t="shared" si="12"/>
        <v>162.06</v>
      </c>
      <c r="LU5" s="68">
        <f t="shared" si="12"/>
        <v>161.31</v>
      </c>
      <c r="LV5" s="68">
        <f t="shared" si="12"/>
        <v>160.55000000000001</v>
      </c>
      <c r="LW5" s="68">
        <f t="shared" si="12"/>
        <v>159.80000000000001</v>
      </c>
      <c r="LX5" s="68">
        <f t="shared" si="12"/>
        <v>159.05000000000001</v>
      </c>
      <c r="LY5" s="68">
        <f t="shared" si="12"/>
        <v>158.30000000000001</v>
      </c>
      <c r="LZ5" s="68">
        <f t="shared" si="12"/>
        <v>157.56</v>
      </c>
      <c r="MA5" s="68">
        <f t="shared" si="12"/>
        <v>156.81</v>
      </c>
      <c r="MB5" s="68">
        <f t="shared" si="12"/>
        <v>156.07</v>
      </c>
      <c r="MC5" s="68">
        <f t="shared" si="12"/>
        <v>155.33000000000001</v>
      </c>
      <c r="MD5" s="68">
        <f t="shared" si="12"/>
        <v>154.59</v>
      </c>
      <c r="ME5" s="68">
        <f t="shared" si="12"/>
        <v>153.86000000000001</v>
      </c>
      <c r="MF5" s="68">
        <f t="shared" si="12"/>
        <v>153.12</v>
      </c>
      <c r="MG5" s="68">
        <f t="shared" si="12"/>
        <v>152.38999999999999</v>
      </c>
      <c r="MH5" s="68">
        <f t="shared" si="12"/>
        <v>151.65</v>
      </c>
      <c r="MI5" s="68">
        <f t="shared" si="12"/>
        <v>150.91999999999999</v>
      </c>
      <c r="MJ5" s="68">
        <f t="shared" si="12"/>
        <v>150.19</v>
      </c>
      <c r="MK5" s="68">
        <f t="shared" si="12"/>
        <v>149.46</v>
      </c>
      <c r="ML5" s="68">
        <f t="shared" si="12"/>
        <v>148.74</v>
      </c>
      <c r="MM5" s="68">
        <f t="shared" si="12"/>
        <v>148.01</v>
      </c>
      <c r="MN5" s="68">
        <f t="shared" si="12"/>
        <v>147.29</v>
      </c>
      <c r="MO5" s="68">
        <f t="shared" si="12"/>
        <v>146.57</v>
      </c>
      <c r="MP5" s="68">
        <f t="shared" si="12"/>
        <v>145.85</v>
      </c>
      <c r="MQ5" s="68">
        <f t="shared" si="12"/>
        <v>145.13999999999999</v>
      </c>
      <c r="MR5" s="68">
        <f t="shared" si="12"/>
        <v>144.41999999999999</v>
      </c>
      <c r="MS5" s="68">
        <f t="shared" si="12"/>
        <v>143.71</v>
      </c>
      <c r="MT5" s="68">
        <f t="shared" si="12"/>
        <v>142.99</v>
      </c>
      <c r="MU5" s="68">
        <f t="shared" si="12"/>
        <v>142.28</v>
      </c>
      <c r="MV5" s="68">
        <f t="shared" si="12"/>
        <v>141.57</v>
      </c>
      <c r="MW5" s="68">
        <f t="shared" si="12"/>
        <v>140.87</v>
      </c>
      <c r="MX5" s="68">
        <f t="shared" si="12"/>
        <v>140.16</v>
      </c>
      <c r="MY5" s="68">
        <f t="shared" si="12"/>
        <v>139.46</v>
      </c>
    </row>
    <row r="6" spans="1:363" ht="15.75" x14ac:dyDescent="0.25">
      <c r="A6" s="60" t="s">
        <v>6</v>
      </c>
      <c r="B6" s="65">
        <v>2016</v>
      </c>
      <c r="C6" s="63">
        <v>474.02</v>
      </c>
      <c r="D6" s="63">
        <v>472.98</v>
      </c>
      <c r="E6" s="63">
        <v>471.94</v>
      </c>
      <c r="F6" s="63">
        <v>470.9</v>
      </c>
      <c r="G6" s="63">
        <v>469.86</v>
      </c>
      <c r="H6" s="63">
        <v>468.82</v>
      </c>
      <c r="I6" s="63">
        <v>467.78</v>
      </c>
      <c r="J6" s="63">
        <v>466.74</v>
      </c>
      <c r="K6" s="63">
        <v>465.7</v>
      </c>
      <c r="L6" s="63">
        <v>464.66</v>
      </c>
      <c r="M6" s="63">
        <v>463.62</v>
      </c>
      <c r="N6" s="63">
        <v>462.58</v>
      </c>
      <c r="O6" s="63">
        <v>461.54</v>
      </c>
      <c r="P6" s="63">
        <v>460.5</v>
      </c>
      <c r="Q6" s="63">
        <v>459.47</v>
      </c>
      <c r="R6" s="63">
        <v>458.43</v>
      </c>
      <c r="S6" s="63">
        <v>457.39</v>
      </c>
      <c r="T6" s="63">
        <v>456.35</v>
      </c>
      <c r="U6" s="63">
        <v>455.31</v>
      </c>
      <c r="V6" s="63">
        <v>454.27</v>
      </c>
      <c r="W6" s="63">
        <v>453.24</v>
      </c>
      <c r="X6" s="63">
        <v>452.2</v>
      </c>
      <c r="Y6" s="63">
        <v>451.16</v>
      </c>
      <c r="Z6" s="63">
        <v>450.12</v>
      </c>
      <c r="AA6" s="63">
        <v>449.08</v>
      </c>
      <c r="AB6" s="63">
        <v>448.05</v>
      </c>
      <c r="AC6" s="63">
        <v>447.01</v>
      </c>
      <c r="AD6" s="63">
        <v>445.97</v>
      </c>
      <c r="AE6" s="63">
        <v>444.93</v>
      </c>
      <c r="AF6" s="63">
        <v>443.9</v>
      </c>
      <c r="AG6" s="63">
        <v>442.86</v>
      </c>
      <c r="AH6" s="63">
        <v>441.82</v>
      </c>
      <c r="AI6" s="63">
        <v>440.79</v>
      </c>
      <c r="AJ6" s="63">
        <v>439.75</v>
      </c>
      <c r="AK6" s="63">
        <v>438.71</v>
      </c>
      <c r="AL6" s="63">
        <v>437.68</v>
      </c>
      <c r="AM6" s="63">
        <v>436.64</v>
      </c>
      <c r="AN6" s="63">
        <v>435.6</v>
      </c>
      <c r="AO6" s="63">
        <v>434.57</v>
      </c>
      <c r="AP6" s="63">
        <v>433.53</v>
      </c>
      <c r="AQ6" s="63">
        <v>432.5</v>
      </c>
      <c r="AR6" s="63">
        <v>431.46</v>
      </c>
      <c r="AS6" s="63">
        <v>430.42</v>
      </c>
      <c r="AT6" s="63">
        <v>429.39</v>
      </c>
      <c r="AU6" s="63">
        <v>428.35</v>
      </c>
      <c r="AV6" s="63">
        <v>427.32</v>
      </c>
      <c r="AW6" s="63">
        <v>426.28</v>
      </c>
      <c r="AX6" s="63">
        <v>425.25</v>
      </c>
      <c r="AY6" s="63">
        <v>424.21</v>
      </c>
      <c r="AZ6" s="63">
        <v>423.18</v>
      </c>
      <c r="BA6" s="63">
        <v>422.14</v>
      </c>
      <c r="BB6" s="63">
        <v>421.11</v>
      </c>
      <c r="BC6" s="63">
        <v>420.07</v>
      </c>
      <c r="BD6" s="63">
        <v>419.04</v>
      </c>
      <c r="BE6" s="63">
        <v>418.01</v>
      </c>
      <c r="BF6" s="63">
        <v>416.97</v>
      </c>
      <c r="BG6" s="63">
        <v>415.94</v>
      </c>
      <c r="BH6" s="63">
        <v>414.9</v>
      </c>
      <c r="BI6" s="63">
        <v>413.87</v>
      </c>
      <c r="BJ6" s="63">
        <v>412.84</v>
      </c>
      <c r="BK6" s="63">
        <v>411.8</v>
      </c>
      <c r="BL6" s="63">
        <v>410.77</v>
      </c>
      <c r="BM6" s="63">
        <v>409.74</v>
      </c>
      <c r="BN6" s="63">
        <v>408.7</v>
      </c>
      <c r="BO6" s="63">
        <v>407.67</v>
      </c>
      <c r="BP6" s="63">
        <v>406.64</v>
      </c>
      <c r="BQ6" s="63">
        <v>405.6</v>
      </c>
      <c r="BR6" s="63">
        <v>404.57</v>
      </c>
      <c r="BS6" s="63">
        <v>403.54</v>
      </c>
      <c r="BT6" s="63">
        <v>402.5</v>
      </c>
      <c r="BU6" s="63">
        <v>401.47</v>
      </c>
      <c r="BV6" s="63">
        <v>400.44</v>
      </c>
      <c r="BW6" s="63">
        <v>399.41</v>
      </c>
      <c r="BX6" s="63">
        <v>398.38</v>
      </c>
      <c r="BY6" s="63">
        <v>397.35</v>
      </c>
      <c r="BZ6" s="63">
        <v>396.32</v>
      </c>
      <c r="CA6" s="63">
        <v>395.3</v>
      </c>
      <c r="CB6" s="63">
        <v>394.27</v>
      </c>
      <c r="CC6" s="63">
        <v>393.24</v>
      </c>
      <c r="CD6" s="63">
        <v>392.22</v>
      </c>
      <c r="CE6" s="63">
        <v>391.19</v>
      </c>
      <c r="CF6" s="63">
        <v>390.16</v>
      </c>
      <c r="CG6" s="63">
        <v>389.14</v>
      </c>
      <c r="CH6" s="63">
        <v>388.11</v>
      </c>
      <c r="CI6" s="63">
        <v>387.08</v>
      </c>
      <c r="CJ6" s="63">
        <v>386.06</v>
      </c>
      <c r="CK6" s="63">
        <v>385.03</v>
      </c>
      <c r="CL6" s="63">
        <v>384.01</v>
      </c>
      <c r="CM6" s="63">
        <v>382.99</v>
      </c>
      <c r="CN6" s="63">
        <v>381.96</v>
      </c>
      <c r="CO6" s="63">
        <v>380.94</v>
      </c>
      <c r="CP6" s="63">
        <v>379.91</v>
      </c>
      <c r="CQ6" s="63">
        <v>378.89</v>
      </c>
      <c r="CR6" s="63">
        <v>377.86</v>
      </c>
      <c r="CS6" s="63">
        <v>376.84</v>
      </c>
      <c r="CT6" s="63">
        <v>375.82</v>
      </c>
      <c r="CU6" s="63">
        <v>374.79</v>
      </c>
      <c r="CV6" s="63">
        <v>373.77</v>
      </c>
      <c r="CW6" s="63">
        <v>372.75</v>
      </c>
      <c r="CX6" s="63">
        <v>371.73</v>
      </c>
      <c r="CY6" s="63">
        <v>370.71</v>
      </c>
      <c r="CZ6" s="63">
        <v>369.69</v>
      </c>
      <c r="DA6" s="63">
        <v>368.67</v>
      </c>
      <c r="DB6" s="63">
        <v>367.65</v>
      </c>
      <c r="DC6" s="63">
        <v>366.63</v>
      </c>
      <c r="DD6" s="63">
        <v>365.61</v>
      </c>
      <c r="DE6" s="63">
        <v>364.59</v>
      </c>
      <c r="DF6" s="63">
        <v>363.57</v>
      </c>
      <c r="DG6" s="63">
        <v>362.55</v>
      </c>
      <c r="DH6" s="63">
        <v>361.53</v>
      </c>
      <c r="DI6" s="63">
        <v>360.52</v>
      </c>
      <c r="DJ6" s="63">
        <v>359.5</v>
      </c>
      <c r="DK6" s="63">
        <v>358.48</v>
      </c>
      <c r="DL6" s="63">
        <v>357.47</v>
      </c>
      <c r="DM6" s="63">
        <v>356.45</v>
      </c>
      <c r="DN6" s="63">
        <v>355.43</v>
      </c>
      <c r="DO6" s="63">
        <v>354.42</v>
      </c>
      <c r="DP6" s="63">
        <v>353.4</v>
      </c>
      <c r="DQ6" s="63">
        <v>352.39</v>
      </c>
      <c r="DR6" s="63">
        <v>351.38</v>
      </c>
      <c r="DS6" s="63">
        <v>350.36</v>
      </c>
      <c r="DT6" s="63">
        <v>349.35</v>
      </c>
      <c r="DU6" s="63">
        <v>348.34</v>
      </c>
      <c r="DV6" s="63">
        <v>347.33</v>
      </c>
      <c r="DW6" s="63">
        <v>346.32</v>
      </c>
      <c r="DX6" s="63">
        <v>345.32</v>
      </c>
      <c r="DY6" s="63">
        <v>344.31</v>
      </c>
      <c r="DZ6" s="63">
        <v>343.3</v>
      </c>
      <c r="EA6" s="63">
        <v>342.29</v>
      </c>
      <c r="EB6" s="63">
        <v>341.29</v>
      </c>
      <c r="EC6" s="63">
        <v>340.28</v>
      </c>
      <c r="ED6" s="63">
        <v>339.28</v>
      </c>
      <c r="EE6" s="63">
        <v>338.28</v>
      </c>
      <c r="EF6" s="63">
        <v>337.28</v>
      </c>
      <c r="EG6" s="63">
        <v>336.28</v>
      </c>
      <c r="EH6" s="63">
        <v>335.28</v>
      </c>
      <c r="EI6" s="63">
        <v>334.28</v>
      </c>
      <c r="EJ6" s="63">
        <v>333.29</v>
      </c>
      <c r="EK6" s="63">
        <v>332.29</v>
      </c>
      <c r="EL6" s="63">
        <v>331.3</v>
      </c>
      <c r="EM6" s="63">
        <v>330.3</v>
      </c>
      <c r="EN6" s="63">
        <v>329.31</v>
      </c>
      <c r="EO6" s="63">
        <v>328.31</v>
      </c>
      <c r="EP6" s="63">
        <v>327.32</v>
      </c>
      <c r="EQ6" s="63">
        <v>326.32</v>
      </c>
      <c r="ER6" s="63">
        <v>325.33999999999997</v>
      </c>
      <c r="ES6" s="63">
        <v>324.35000000000002</v>
      </c>
      <c r="ET6" s="63">
        <v>323.35000000000002</v>
      </c>
      <c r="EU6" s="63">
        <v>322.37</v>
      </c>
      <c r="EV6" s="63">
        <v>321.39</v>
      </c>
      <c r="EW6" s="63">
        <v>320.39999999999998</v>
      </c>
      <c r="EX6" s="63">
        <v>319.41000000000003</v>
      </c>
      <c r="EY6" s="63">
        <v>318.43</v>
      </c>
      <c r="EZ6" s="63">
        <v>317.44</v>
      </c>
      <c r="FA6" s="63">
        <v>316.45999999999998</v>
      </c>
      <c r="FB6" s="63">
        <v>315.47000000000003</v>
      </c>
      <c r="FC6" s="63">
        <v>314.49</v>
      </c>
      <c r="FD6" s="63">
        <v>313.51</v>
      </c>
      <c r="FE6" s="63">
        <v>312.52999999999997</v>
      </c>
      <c r="FF6" s="63">
        <v>311.54000000000002</v>
      </c>
      <c r="FG6" s="63">
        <v>310.57</v>
      </c>
      <c r="FH6" s="63">
        <v>309.60000000000002</v>
      </c>
      <c r="FI6" s="63">
        <v>308.62</v>
      </c>
      <c r="FJ6" s="63">
        <v>307.64999999999998</v>
      </c>
      <c r="FK6" s="63">
        <v>306.67</v>
      </c>
      <c r="FL6" s="63">
        <v>305.7</v>
      </c>
      <c r="FM6" s="63">
        <v>304.72000000000003</v>
      </c>
      <c r="FN6" s="63">
        <v>303.75</v>
      </c>
      <c r="FO6" s="63">
        <v>302.77999999999997</v>
      </c>
      <c r="FP6" s="63">
        <v>301.81</v>
      </c>
      <c r="FQ6" s="63">
        <v>300.83999999999997</v>
      </c>
      <c r="FR6" s="63">
        <v>299.87</v>
      </c>
      <c r="FS6" s="63">
        <v>298.89999999999998</v>
      </c>
      <c r="FT6" s="63">
        <v>297.94</v>
      </c>
      <c r="FU6" s="63">
        <v>296.97000000000003</v>
      </c>
      <c r="FV6" s="63">
        <v>296</v>
      </c>
      <c r="FW6" s="63">
        <v>295.04000000000002</v>
      </c>
      <c r="FX6" s="63">
        <v>294.07</v>
      </c>
      <c r="FY6" s="63">
        <v>293.10000000000002</v>
      </c>
      <c r="FZ6" s="63">
        <v>292.14999999999998</v>
      </c>
      <c r="GA6" s="63">
        <v>291.19</v>
      </c>
      <c r="GB6" s="63">
        <v>290.23</v>
      </c>
      <c r="GC6" s="63">
        <v>289.26</v>
      </c>
      <c r="GD6" s="63">
        <v>288.31</v>
      </c>
      <c r="GE6" s="63">
        <v>287.35000000000002</v>
      </c>
      <c r="GF6" s="63">
        <v>286.39999999999998</v>
      </c>
      <c r="GG6" s="63">
        <v>285.45</v>
      </c>
      <c r="GH6" s="63">
        <v>284.49</v>
      </c>
      <c r="GI6" s="63">
        <v>283.54000000000002</v>
      </c>
      <c r="GJ6" s="63">
        <v>282.58999999999997</v>
      </c>
      <c r="GK6" s="63">
        <v>281.63</v>
      </c>
      <c r="GL6" s="63">
        <v>280.68</v>
      </c>
      <c r="GM6" s="63">
        <v>279.73</v>
      </c>
      <c r="GN6" s="63">
        <v>278.79000000000002</v>
      </c>
      <c r="GO6" s="63">
        <v>277.85000000000002</v>
      </c>
      <c r="GP6" s="63">
        <v>276.89999999999998</v>
      </c>
      <c r="GQ6" s="63">
        <v>275.95999999999998</v>
      </c>
      <c r="GR6" s="63">
        <v>275.01</v>
      </c>
      <c r="GS6" s="63">
        <v>274.07</v>
      </c>
      <c r="GT6" s="63">
        <v>273.14</v>
      </c>
      <c r="GU6" s="63">
        <v>272.2</v>
      </c>
      <c r="GV6" s="63">
        <v>271.26</v>
      </c>
      <c r="GW6" s="63">
        <v>270.32</v>
      </c>
      <c r="GX6" s="63">
        <v>269.39999999999998</v>
      </c>
      <c r="GY6" s="63">
        <v>268.45999999999998</v>
      </c>
      <c r="GZ6" s="63">
        <v>267.52999999999997</v>
      </c>
      <c r="HA6" s="63">
        <v>266.60000000000002</v>
      </c>
      <c r="HB6" s="63">
        <v>265.67</v>
      </c>
      <c r="HC6" s="63">
        <v>264.75</v>
      </c>
      <c r="HD6" s="63">
        <v>263.82</v>
      </c>
      <c r="HE6" s="63">
        <v>262.89</v>
      </c>
      <c r="HF6" s="63">
        <v>261.97000000000003</v>
      </c>
      <c r="HG6" s="63">
        <v>261.04000000000002</v>
      </c>
      <c r="HH6" s="63">
        <v>260.12</v>
      </c>
      <c r="HI6" s="63">
        <v>259.2</v>
      </c>
      <c r="HJ6" s="63">
        <v>258.27999999999997</v>
      </c>
      <c r="HK6" s="63">
        <v>257.35000000000002</v>
      </c>
      <c r="HL6" s="63">
        <v>256.45</v>
      </c>
      <c r="HM6" s="63">
        <v>255.54</v>
      </c>
      <c r="HN6" s="63">
        <v>254.63</v>
      </c>
      <c r="HO6" s="63">
        <v>253.72</v>
      </c>
      <c r="HP6" s="63">
        <v>252.81</v>
      </c>
      <c r="HQ6" s="63">
        <v>251.91</v>
      </c>
      <c r="HR6" s="63">
        <v>251</v>
      </c>
      <c r="HS6" s="63">
        <v>250.1</v>
      </c>
      <c r="HT6" s="63">
        <v>249.19</v>
      </c>
      <c r="HU6" s="63">
        <v>248.29</v>
      </c>
      <c r="HV6" s="63">
        <v>247.39</v>
      </c>
      <c r="HW6" s="63">
        <v>246.49</v>
      </c>
      <c r="HX6" s="63">
        <v>245.59</v>
      </c>
      <c r="HY6" s="63">
        <v>244.7</v>
      </c>
      <c r="HZ6" s="63">
        <v>243.8</v>
      </c>
      <c r="IA6" s="63">
        <v>242.91</v>
      </c>
      <c r="IB6" s="63">
        <v>242.02</v>
      </c>
      <c r="IC6" s="63">
        <v>241.12</v>
      </c>
      <c r="ID6" s="63">
        <v>240.23</v>
      </c>
      <c r="IE6" s="63">
        <v>239.34</v>
      </c>
      <c r="IF6" s="63">
        <v>238.46</v>
      </c>
      <c r="IG6" s="63">
        <v>237.57</v>
      </c>
      <c r="IH6" s="63">
        <v>236.68</v>
      </c>
      <c r="II6" s="63">
        <v>235.8</v>
      </c>
      <c r="IJ6" s="63">
        <v>234.91</v>
      </c>
      <c r="IK6" s="63">
        <v>234.03</v>
      </c>
      <c r="IL6" s="63">
        <v>233.15</v>
      </c>
      <c r="IM6" s="63">
        <v>232.28</v>
      </c>
      <c r="IN6" s="63">
        <v>231.4</v>
      </c>
      <c r="IO6" s="63">
        <v>230.52</v>
      </c>
      <c r="IP6" s="63">
        <v>229.65</v>
      </c>
      <c r="IQ6" s="63">
        <v>228.78</v>
      </c>
      <c r="IR6" s="63">
        <v>227.9</v>
      </c>
      <c r="IS6" s="63">
        <v>227.03</v>
      </c>
      <c r="IT6" s="63">
        <v>226.17</v>
      </c>
      <c r="IU6" s="63">
        <v>225.3</v>
      </c>
      <c r="IV6" s="63">
        <v>224.44</v>
      </c>
      <c r="IW6" s="63">
        <v>223.58</v>
      </c>
      <c r="IX6" s="63">
        <v>222.72</v>
      </c>
      <c r="IY6" s="63">
        <v>221.86</v>
      </c>
      <c r="IZ6" s="63">
        <v>221.01</v>
      </c>
      <c r="JA6" s="63">
        <v>220.15</v>
      </c>
      <c r="JB6" s="63">
        <v>219.3</v>
      </c>
      <c r="JC6" s="63">
        <v>218.45</v>
      </c>
      <c r="JD6" s="63">
        <v>217.6</v>
      </c>
      <c r="JE6" s="63">
        <v>216.75</v>
      </c>
      <c r="JF6" s="63">
        <v>215.9</v>
      </c>
      <c r="JG6" s="63">
        <v>215.05</v>
      </c>
      <c r="JH6" s="63">
        <v>214.21</v>
      </c>
      <c r="JI6" s="63">
        <v>213.37</v>
      </c>
      <c r="JJ6" s="63">
        <v>212.52</v>
      </c>
      <c r="JK6" s="63">
        <v>211.68</v>
      </c>
      <c r="JL6" s="63">
        <v>210.84</v>
      </c>
      <c r="JM6" s="63">
        <v>210.01</v>
      </c>
      <c r="JN6" s="63">
        <v>209.17</v>
      </c>
      <c r="JO6" s="63">
        <v>208.33</v>
      </c>
      <c r="JP6" s="63">
        <v>207.5</v>
      </c>
      <c r="JQ6" s="63">
        <v>206.66</v>
      </c>
      <c r="JR6" s="63">
        <v>205.83</v>
      </c>
      <c r="JS6" s="63">
        <v>205</v>
      </c>
      <c r="JT6" s="63">
        <v>204.17</v>
      </c>
      <c r="JU6" s="63">
        <v>203.34</v>
      </c>
      <c r="JV6" s="63">
        <v>202.51</v>
      </c>
      <c r="JW6" s="63">
        <v>201.68</v>
      </c>
      <c r="JX6" s="63">
        <v>200.85</v>
      </c>
      <c r="JY6" s="63">
        <v>200.02</v>
      </c>
      <c r="JZ6" s="63">
        <v>199.2</v>
      </c>
      <c r="KA6" s="63">
        <v>198.38</v>
      </c>
      <c r="KB6" s="63">
        <v>197.55</v>
      </c>
      <c r="KC6" s="63">
        <v>196.73</v>
      </c>
      <c r="KD6" s="63">
        <v>195.91</v>
      </c>
      <c r="KE6" s="63">
        <v>195.09</v>
      </c>
      <c r="KF6" s="63">
        <v>194.27</v>
      </c>
      <c r="KG6" s="63">
        <v>193.46</v>
      </c>
      <c r="KH6" s="63">
        <v>192.64</v>
      </c>
      <c r="KI6" s="63">
        <v>191.83</v>
      </c>
      <c r="KJ6" s="63">
        <v>191.01</v>
      </c>
      <c r="KK6" s="63">
        <v>190.2</v>
      </c>
      <c r="KL6" s="63">
        <v>189.39</v>
      </c>
      <c r="KM6" s="63">
        <v>188.58</v>
      </c>
      <c r="KN6" s="63">
        <v>187.78</v>
      </c>
      <c r="KO6" s="63">
        <v>186.97</v>
      </c>
      <c r="KP6" s="63">
        <v>186.17</v>
      </c>
      <c r="KQ6" s="63">
        <v>185.36</v>
      </c>
      <c r="KR6" s="68">
        <f t="shared" si="13"/>
        <v>184.52</v>
      </c>
      <c r="KS6" s="68">
        <f t="shared" si="14"/>
        <v>183.73</v>
      </c>
      <c r="KT6" s="68">
        <f t="shared" si="15"/>
        <v>182.91</v>
      </c>
      <c r="KU6" s="68">
        <f t="shared" si="12"/>
        <v>182.12</v>
      </c>
      <c r="KV6" s="68">
        <f t="shared" si="12"/>
        <v>181.34</v>
      </c>
      <c r="KW6" s="68">
        <f t="shared" si="12"/>
        <v>180.55</v>
      </c>
      <c r="KX6" s="68">
        <f t="shared" si="12"/>
        <v>179.76</v>
      </c>
      <c r="KY6" s="68">
        <f t="shared" si="12"/>
        <v>178.98</v>
      </c>
      <c r="KZ6" s="68">
        <f t="shared" si="12"/>
        <v>178.19</v>
      </c>
      <c r="LA6" s="68">
        <f t="shared" si="12"/>
        <v>177.41</v>
      </c>
      <c r="LB6" s="68">
        <f t="shared" si="12"/>
        <v>176.63</v>
      </c>
      <c r="LC6" s="68">
        <f t="shared" si="12"/>
        <v>175.85</v>
      </c>
      <c r="LD6" s="68">
        <f t="shared" si="12"/>
        <v>175.07</v>
      </c>
      <c r="LE6" s="68">
        <f t="shared" si="12"/>
        <v>174.29</v>
      </c>
      <c r="LF6" s="68">
        <f t="shared" si="12"/>
        <v>173.52</v>
      </c>
      <c r="LG6" s="68">
        <f t="shared" si="12"/>
        <v>172.75</v>
      </c>
      <c r="LH6" s="68">
        <f t="shared" si="12"/>
        <v>171.97</v>
      </c>
      <c r="LI6" s="68">
        <f t="shared" si="12"/>
        <v>171.2</v>
      </c>
      <c r="LJ6" s="68">
        <f t="shared" si="12"/>
        <v>170.43</v>
      </c>
      <c r="LK6" s="68">
        <f t="shared" si="12"/>
        <v>169.66</v>
      </c>
      <c r="LL6" s="68">
        <f t="shared" si="12"/>
        <v>168.89</v>
      </c>
      <c r="LM6" s="68">
        <f t="shared" si="12"/>
        <v>168.13</v>
      </c>
      <c r="LN6" s="68">
        <f t="shared" si="12"/>
        <v>167.36</v>
      </c>
      <c r="LO6" s="68">
        <f t="shared" si="12"/>
        <v>166.6</v>
      </c>
      <c r="LP6" s="68">
        <f t="shared" si="12"/>
        <v>165.84</v>
      </c>
      <c r="LQ6" s="68">
        <f t="shared" si="12"/>
        <v>165.08</v>
      </c>
      <c r="LR6" s="68">
        <f t="shared" si="12"/>
        <v>164.32</v>
      </c>
      <c r="LS6" s="68">
        <f t="shared" si="12"/>
        <v>163.56</v>
      </c>
      <c r="LT6" s="68">
        <f t="shared" si="12"/>
        <v>162.81</v>
      </c>
      <c r="LU6" s="68">
        <f t="shared" si="12"/>
        <v>162.06</v>
      </c>
      <c r="LV6" s="68">
        <f t="shared" si="12"/>
        <v>161.30000000000001</v>
      </c>
      <c r="LW6" s="68">
        <f t="shared" si="12"/>
        <v>160.55000000000001</v>
      </c>
      <c r="LX6" s="68">
        <f t="shared" si="12"/>
        <v>159.80000000000001</v>
      </c>
      <c r="LY6" s="68">
        <f t="shared" si="12"/>
        <v>159.05000000000001</v>
      </c>
      <c r="LZ6" s="68">
        <f t="shared" si="12"/>
        <v>158.31</v>
      </c>
      <c r="MA6" s="68">
        <f t="shared" si="12"/>
        <v>157.56</v>
      </c>
      <c r="MB6" s="68">
        <f t="shared" si="12"/>
        <v>156.82</v>
      </c>
      <c r="MC6" s="68">
        <f t="shared" si="12"/>
        <v>156.08000000000001</v>
      </c>
      <c r="MD6" s="68">
        <f t="shared" si="12"/>
        <v>155.34</v>
      </c>
      <c r="ME6" s="68">
        <f t="shared" si="12"/>
        <v>154.61000000000001</v>
      </c>
      <c r="MF6" s="68">
        <f t="shared" si="12"/>
        <v>153.87</v>
      </c>
      <c r="MG6" s="68">
        <f t="shared" si="12"/>
        <v>153.13999999999999</v>
      </c>
      <c r="MH6" s="68">
        <f t="shared" si="12"/>
        <v>152.4</v>
      </c>
      <c r="MI6" s="68">
        <f t="shared" si="12"/>
        <v>151.66999999999999</v>
      </c>
      <c r="MJ6" s="68">
        <f t="shared" si="12"/>
        <v>150.94</v>
      </c>
      <c r="MK6" s="68">
        <f t="shared" si="12"/>
        <v>150.21</v>
      </c>
      <c r="ML6" s="68">
        <f t="shared" si="12"/>
        <v>149.49</v>
      </c>
      <c r="MM6" s="68">
        <f t="shared" si="12"/>
        <v>148.76</v>
      </c>
      <c r="MN6" s="68">
        <f t="shared" si="12"/>
        <v>148.04</v>
      </c>
      <c r="MO6" s="68">
        <f t="shared" si="12"/>
        <v>147.32</v>
      </c>
      <c r="MP6" s="68">
        <f t="shared" si="12"/>
        <v>146.6</v>
      </c>
      <c r="MQ6" s="68">
        <f t="shared" si="12"/>
        <v>145.88999999999999</v>
      </c>
      <c r="MR6" s="68">
        <f t="shared" si="12"/>
        <v>145.16999999999999</v>
      </c>
      <c r="MS6" s="68">
        <f t="shared" si="12"/>
        <v>144.46</v>
      </c>
      <c r="MT6" s="68">
        <f t="shared" si="12"/>
        <v>143.74</v>
      </c>
      <c r="MU6" s="68">
        <f t="shared" si="12"/>
        <v>143.03</v>
      </c>
      <c r="MV6" s="68">
        <f t="shared" si="12"/>
        <v>142.32</v>
      </c>
      <c r="MW6" s="68">
        <f t="shared" si="12"/>
        <v>141.62</v>
      </c>
      <c r="MX6" s="68">
        <f t="shared" si="12"/>
        <v>140.91</v>
      </c>
      <c r="MY6" s="68">
        <f t="shared" si="12"/>
        <v>140.21</v>
      </c>
    </row>
    <row r="7" spans="1:363" ht="15.75" x14ac:dyDescent="0.25">
      <c r="A7" s="60" t="s">
        <v>6</v>
      </c>
      <c r="B7" s="65">
        <v>2017</v>
      </c>
      <c r="C7" s="63">
        <v>475.07</v>
      </c>
      <c r="D7" s="63">
        <v>474.03</v>
      </c>
      <c r="E7" s="63">
        <v>472.99</v>
      </c>
      <c r="F7" s="63">
        <v>471.95</v>
      </c>
      <c r="G7" s="63">
        <v>470.91</v>
      </c>
      <c r="H7" s="63">
        <v>469.87</v>
      </c>
      <c r="I7" s="63">
        <v>468.83</v>
      </c>
      <c r="J7" s="63">
        <v>467.79</v>
      </c>
      <c r="K7" s="63">
        <v>466.75</v>
      </c>
      <c r="L7" s="63">
        <v>465.71</v>
      </c>
      <c r="M7" s="63">
        <v>464.67</v>
      </c>
      <c r="N7" s="63">
        <v>463.63</v>
      </c>
      <c r="O7" s="63">
        <v>462.59</v>
      </c>
      <c r="P7" s="63">
        <v>461.55</v>
      </c>
      <c r="Q7" s="63">
        <v>460.51</v>
      </c>
      <c r="R7" s="63">
        <v>459.48</v>
      </c>
      <c r="S7" s="63">
        <v>458.44</v>
      </c>
      <c r="T7" s="63">
        <v>457.4</v>
      </c>
      <c r="U7" s="63">
        <v>456.36</v>
      </c>
      <c r="V7" s="63">
        <v>455.32</v>
      </c>
      <c r="W7" s="63">
        <v>454.28</v>
      </c>
      <c r="X7" s="63">
        <v>453.25</v>
      </c>
      <c r="Y7" s="63">
        <v>452.21</v>
      </c>
      <c r="Z7" s="63">
        <v>451.17</v>
      </c>
      <c r="AA7" s="63">
        <v>450.13</v>
      </c>
      <c r="AB7" s="63">
        <v>449.09</v>
      </c>
      <c r="AC7" s="63">
        <v>448.06</v>
      </c>
      <c r="AD7" s="63">
        <v>447.02</v>
      </c>
      <c r="AE7" s="63">
        <v>445.98</v>
      </c>
      <c r="AF7" s="63">
        <v>444.95</v>
      </c>
      <c r="AG7" s="63">
        <v>443.91</v>
      </c>
      <c r="AH7" s="63">
        <v>442.87</v>
      </c>
      <c r="AI7" s="63">
        <v>441.83</v>
      </c>
      <c r="AJ7" s="63">
        <v>440.8</v>
      </c>
      <c r="AK7" s="63">
        <v>439.76</v>
      </c>
      <c r="AL7" s="63">
        <v>438.72</v>
      </c>
      <c r="AM7" s="63">
        <v>437.69</v>
      </c>
      <c r="AN7" s="63">
        <v>436.65</v>
      </c>
      <c r="AO7" s="63">
        <v>435.61</v>
      </c>
      <c r="AP7" s="63">
        <v>434.58</v>
      </c>
      <c r="AQ7" s="63">
        <v>433.54</v>
      </c>
      <c r="AR7" s="63">
        <v>432.51</v>
      </c>
      <c r="AS7" s="63">
        <v>431.47</v>
      </c>
      <c r="AT7" s="63">
        <v>430.44</v>
      </c>
      <c r="AU7" s="63">
        <v>429.4</v>
      </c>
      <c r="AV7" s="63">
        <v>428.36</v>
      </c>
      <c r="AW7" s="63">
        <v>427.33</v>
      </c>
      <c r="AX7" s="63">
        <v>426.29</v>
      </c>
      <c r="AY7" s="63">
        <v>425.26</v>
      </c>
      <c r="AZ7" s="63">
        <v>424.22</v>
      </c>
      <c r="BA7" s="63">
        <v>423.19</v>
      </c>
      <c r="BB7" s="63">
        <v>422.16</v>
      </c>
      <c r="BC7" s="63">
        <v>421.12</v>
      </c>
      <c r="BD7" s="63">
        <v>420.09</v>
      </c>
      <c r="BE7" s="63">
        <v>419.05</v>
      </c>
      <c r="BF7" s="63">
        <v>418.02</v>
      </c>
      <c r="BG7" s="63">
        <v>416.98</v>
      </c>
      <c r="BH7" s="63">
        <v>415.95</v>
      </c>
      <c r="BI7" s="63">
        <v>414.92</v>
      </c>
      <c r="BJ7" s="63">
        <v>413.88</v>
      </c>
      <c r="BK7" s="63">
        <v>412.85</v>
      </c>
      <c r="BL7" s="63">
        <v>411.81</v>
      </c>
      <c r="BM7" s="63">
        <v>410.78</v>
      </c>
      <c r="BN7" s="63">
        <v>409.75</v>
      </c>
      <c r="BO7" s="63">
        <v>408.71</v>
      </c>
      <c r="BP7" s="63">
        <v>407.68</v>
      </c>
      <c r="BQ7" s="63">
        <v>406.64</v>
      </c>
      <c r="BR7" s="63">
        <v>405.61</v>
      </c>
      <c r="BS7" s="63">
        <v>404.58</v>
      </c>
      <c r="BT7" s="63">
        <v>403.55</v>
      </c>
      <c r="BU7" s="63">
        <v>402.51</v>
      </c>
      <c r="BV7" s="63">
        <v>401.48</v>
      </c>
      <c r="BW7" s="63">
        <v>400.45</v>
      </c>
      <c r="BX7" s="63">
        <v>399.42</v>
      </c>
      <c r="BY7" s="63">
        <v>398.39</v>
      </c>
      <c r="BZ7" s="63">
        <v>397.36</v>
      </c>
      <c r="CA7" s="63">
        <v>396.34</v>
      </c>
      <c r="CB7" s="63">
        <v>395.31</v>
      </c>
      <c r="CC7" s="63">
        <v>394.28</v>
      </c>
      <c r="CD7" s="63">
        <v>393.25</v>
      </c>
      <c r="CE7" s="63">
        <v>392.23</v>
      </c>
      <c r="CF7" s="63">
        <v>391.2</v>
      </c>
      <c r="CG7" s="63">
        <v>390.17</v>
      </c>
      <c r="CH7" s="63">
        <v>389.15</v>
      </c>
      <c r="CI7" s="63">
        <v>388.12</v>
      </c>
      <c r="CJ7" s="63">
        <v>387.1</v>
      </c>
      <c r="CK7" s="63">
        <v>386.07</v>
      </c>
      <c r="CL7" s="63">
        <v>385.04</v>
      </c>
      <c r="CM7" s="63">
        <v>384.02</v>
      </c>
      <c r="CN7" s="63">
        <v>382.99</v>
      </c>
      <c r="CO7" s="63">
        <v>381.97</v>
      </c>
      <c r="CP7" s="63">
        <v>380.94</v>
      </c>
      <c r="CQ7" s="63">
        <v>379.92</v>
      </c>
      <c r="CR7" s="63">
        <v>378.89</v>
      </c>
      <c r="CS7" s="63">
        <v>377.87</v>
      </c>
      <c r="CT7" s="63">
        <v>376.85</v>
      </c>
      <c r="CU7" s="63">
        <v>375.82</v>
      </c>
      <c r="CV7" s="63">
        <v>374.8</v>
      </c>
      <c r="CW7" s="63">
        <v>373.78</v>
      </c>
      <c r="CX7" s="63">
        <v>372.76</v>
      </c>
      <c r="CY7" s="63">
        <v>371.74</v>
      </c>
      <c r="CZ7" s="63">
        <v>370.71</v>
      </c>
      <c r="DA7" s="63">
        <v>369.69</v>
      </c>
      <c r="DB7" s="63">
        <v>368.67</v>
      </c>
      <c r="DC7" s="63">
        <v>367.65</v>
      </c>
      <c r="DD7" s="63">
        <v>366.63</v>
      </c>
      <c r="DE7" s="63">
        <v>365.61</v>
      </c>
      <c r="DF7" s="63">
        <v>364.59</v>
      </c>
      <c r="DG7" s="63">
        <v>363.57</v>
      </c>
      <c r="DH7" s="63">
        <v>362.55</v>
      </c>
      <c r="DI7" s="63">
        <v>361.54</v>
      </c>
      <c r="DJ7" s="63">
        <v>360.52</v>
      </c>
      <c r="DK7" s="63">
        <v>359.5</v>
      </c>
      <c r="DL7" s="63">
        <v>358.49</v>
      </c>
      <c r="DM7" s="63">
        <v>357.47</v>
      </c>
      <c r="DN7" s="63">
        <v>356.45</v>
      </c>
      <c r="DO7" s="63">
        <v>355.44</v>
      </c>
      <c r="DP7" s="63">
        <v>354.42</v>
      </c>
      <c r="DQ7" s="63">
        <v>353.41</v>
      </c>
      <c r="DR7" s="63">
        <v>352.39</v>
      </c>
      <c r="DS7" s="63">
        <v>351.38</v>
      </c>
      <c r="DT7" s="63">
        <v>350.37</v>
      </c>
      <c r="DU7" s="63">
        <v>349.35</v>
      </c>
      <c r="DV7" s="63">
        <v>348.34</v>
      </c>
      <c r="DW7" s="63">
        <v>347.34</v>
      </c>
      <c r="DX7" s="63">
        <v>346.33</v>
      </c>
      <c r="DY7" s="63">
        <v>345.32</v>
      </c>
      <c r="DZ7" s="63">
        <v>344.31</v>
      </c>
      <c r="EA7" s="63">
        <v>343.3</v>
      </c>
      <c r="EB7" s="63">
        <v>342.3</v>
      </c>
      <c r="EC7" s="63">
        <v>341.29</v>
      </c>
      <c r="ED7" s="63">
        <v>340.29</v>
      </c>
      <c r="EE7" s="63">
        <v>339.28</v>
      </c>
      <c r="EF7" s="63">
        <v>338.28</v>
      </c>
      <c r="EG7" s="63">
        <v>337.28</v>
      </c>
      <c r="EH7" s="63">
        <v>336.28</v>
      </c>
      <c r="EI7" s="63">
        <v>335.29</v>
      </c>
      <c r="EJ7" s="63">
        <v>334.29</v>
      </c>
      <c r="EK7" s="63">
        <v>333.29</v>
      </c>
      <c r="EL7" s="63">
        <v>332.3</v>
      </c>
      <c r="EM7" s="63">
        <v>331.3</v>
      </c>
      <c r="EN7" s="63">
        <v>330.31</v>
      </c>
      <c r="EO7" s="63">
        <v>329.31</v>
      </c>
      <c r="EP7" s="63">
        <v>328.32</v>
      </c>
      <c r="EQ7" s="63">
        <v>327.32</v>
      </c>
      <c r="ER7" s="63">
        <v>326.32</v>
      </c>
      <c r="ES7" s="63">
        <v>325.33999999999997</v>
      </c>
      <c r="ET7" s="63">
        <v>324.35000000000002</v>
      </c>
      <c r="EU7" s="63">
        <v>323.37</v>
      </c>
      <c r="EV7" s="63">
        <v>322.38</v>
      </c>
      <c r="EW7" s="63">
        <v>321.39</v>
      </c>
      <c r="EX7" s="63">
        <v>320.39999999999998</v>
      </c>
      <c r="EY7" s="63">
        <v>319.42</v>
      </c>
      <c r="EZ7" s="63">
        <v>318.43</v>
      </c>
      <c r="FA7" s="63">
        <v>317.44</v>
      </c>
      <c r="FB7" s="63">
        <v>316.45999999999998</v>
      </c>
      <c r="FC7" s="63">
        <v>315.48</v>
      </c>
      <c r="FD7" s="63">
        <v>314.5</v>
      </c>
      <c r="FE7" s="63">
        <v>313.51</v>
      </c>
      <c r="FF7" s="63">
        <v>312.54000000000002</v>
      </c>
      <c r="FG7" s="63">
        <v>311.56</v>
      </c>
      <c r="FH7" s="63">
        <v>310.57</v>
      </c>
      <c r="FI7" s="63">
        <v>309.60000000000002</v>
      </c>
      <c r="FJ7" s="63">
        <v>308.63</v>
      </c>
      <c r="FK7" s="63">
        <v>307.64999999999998</v>
      </c>
      <c r="FL7" s="63">
        <v>306.67</v>
      </c>
      <c r="FM7" s="63">
        <v>305.7</v>
      </c>
      <c r="FN7" s="63">
        <v>304.73</v>
      </c>
      <c r="FO7" s="63">
        <v>303.75</v>
      </c>
      <c r="FP7" s="63">
        <v>302.77999999999997</v>
      </c>
      <c r="FQ7" s="63">
        <v>301.81</v>
      </c>
      <c r="FR7" s="63">
        <v>300.83999999999997</v>
      </c>
      <c r="FS7" s="63">
        <v>299.87</v>
      </c>
      <c r="FT7" s="63">
        <v>298.91000000000003</v>
      </c>
      <c r="FU7" s="63">
        <v>297.94</v>
      </c>
      <c r="FV7" s="63">
        <v>296.97000000000003</v>
      </c>
      <c r="FW7" s="63">
        <v>296.01</v>
      </c>
      <c r="FX7" s="63">
        <v>295.04000000000002</v>
      </c>
      <c r="FY7" s="63">
        <v>294.07</v>
      </c>
      <c r="FZ7" s="63">
        <v>293.10000000000002</v>
      </c>
      <c r="GA7" s="63">
        <v>292.14999999999998</v>
      </c>
      <c r="GB7" s="63">
        <v>291.19</v>
      </c>
      <c r="GC7" s="63">
        <v>290.23</v>
      </c>
      <c r="GD7" s="63">
        <v>289.26</v>
      </c>
      <c r="GE7" s="63">
        <v>288.31</v>
      </c>
      <c r="GF7" s="63">
        <v>287.35000000000002</v>
      </c>
      <c r="GG7" s="63">
        <v>286.39999999999998</v>
      </c>
      <c r="GH7" s="63">
        <v>285.44</v>
      </c>
      <c r="GI7" s="63">
        <v>284.49</v>
      </c>
      <c r="GJ7" s="63">
        <v>283.54000000000002</v>
      </c>
      <c r="GK7" s="63">
        <v>282.57</v>
      </c>
      <c r="GL7" s="63">
        <v>281.63</v>
      </c>
      <c r="GM7" s="63">
        <v>280.68</v>
      </c>
      <c r="GN7" s="63">
        <v>279.74</v>
      </c>
      <c r="GO7" s="63">
        <v>278.79000000000002</v>
      </c>
      <c r="GP7" s="63">
        <v>277.85000000000002</v>
      </c>
      <c r="GQ7" s="63">
        <v>276.89999999999998</v>
      </c>
      <c r="GR7" s="63">
        <v>275.95999999999998</v>
      </c>
      <c r="GS7" s="63">
        <v>275.01</v>
      </c>
      <c r="GT7" s="63">
        <v>274.07</v>
      </c>
      <c r="GU7" s="63">
        <v>273.14</v>
      </c>
      <c r="GV7" s="63">
        <v>272.2</v>
      </c>
      <c r="GW7" s="63">
        <v>271.26</v>
      </c>
      <c r="GX7" s="63">
        <v>270.32</v>
      </c>
      <c r="GY7" s="63">
        <v>269.39999999999998</v>
      </c>
      <c r="GZ7" s="63">
        <v>268.45999999999998</v>
      </c>
      <c r="HA7" s="63">
        <v>267.52999999999997</v>
      </c>
      <c r="HB7" s="63">
        <v>266.60000000000002</v>
      </c>
      <c r="HC7" s="63">
        <v>265.67</v>
      </c>
      <c r="HD7" s="63">
        <v>264.74</v>
      </c>
      <c r="HE7" s="63">
        <v>263.82</v>
      </c>
      <c r="HF7" s="63">
        <v>262.89</v>
      </c>
      <c r="HG7" s="63">
        <v>261.97000000000003</v>
      </c>
      <c r="HH7" s="63">
        <v>261.04000000000002</v>
      </c>
      <c r="HI7" s="63">
        <v>260.12</v>
      </c>
      <c r="HJ7" s="63">
        <v>259.2</v>
      </c>
      <c r="HK7" s="63">
        <v>258.27999999999997</v>
      </c>
      <c r="HL7" s="63">
        <v>257.37</v>
      </c>
      <c r="HM7" s="63">
        <v>256.45</v>
      </c>
      <c r="HN7" s="63">
        <v>255.54</v>
      </c>
      <c r="HO7" s="63">
        <v>254.63</v>
      </c>
      <c r="HP7" s="63">
        <v>253.72</v>
      </c>
      <c r="HQ7" s="63">
        <v>252.82</v>
      </c>
      <c r="HR7" s="63">
        <v>251.91</v>
      </c>
      <c r="HS7" s="63">
        <v>251</v>
      </c>
      <c r="HT7" s="63">
        <v>250.1</v>
      </c>
      <c r="HU7" s="63">
        <v>249.19</v>
      </c>
      <c r="HV7" s="63">
        <v>248.29</v>
      </c>
      <c r="HW7" s="63">
        <v>247.39</v>
      </c>
      <c r="HX7" s="63">
        <v>246.49</v>
      </c>
      <c r="HY7" s="63">
        <v>245.59</v>
      </c>
      <c r="HZ7" s="63">
        <v>244.7</v>
      </c>
      <c r="IA7" s="63">
        <v>243.8</v>
      </c>
      <c r="IB7" s="63">
        <v>242.91</v>
      </c>
      <c r="IC7" s="63">
        <v>242.01</v>
      </c>
      <c r="ID7" s="63">
        <v>241.12</v>
      </c>
      <c r="IE7" s="63">
        <v>240.23</v>
      </c>
      <c r="IF7" s="63">
        <v>239.34</v>
      </c>
      <c r="IG7" s="63">
        <v>238.45</v>
      </c>
      <c r="IH7" s="63">
        <v>237.56</v>
      </c>
      <c r="II7" s="63">
        <v>236.68</v>
      </c>
      <c r="IJ7" s="63">
        <v>235.79</v>
      </c>
      <c r="IK7" s="63">
        <v>234.91</v>
      </c>
      <c r="IL7" s="63">
        <v>234.03</v>
      </c>
      <c r="IM7" s="63">
        <v>233.15</v>
      </c>
      <c r="IN7" s="63">
        <v>232.27</v>
      </c>
      <c r="IO7" s="63">
        <v>231.39</v>
      </c>
      <c r="IP7" s="63">
        <v>230.52</v>
      </c>
      <c r="IQ7" s="63">
        <v>229.64</v>
      </c>
      <c r="IR7" s="63">
        <v>228.77</v>
      </c>
      <c r="IS7" s="63">
        <v>227.9</v>
      </c>
      <c r="IT7" s="63">
        <v>227.03</v>
      </c>
      <c r="IU7" s="63">
        <v>226.16</v>
      </c>
      <c r="IV7" s="63">
        <v>225.3</v>
      </c>
      <c r="IW7" s="63">
        <v>224.43</v>
      </c>
      <c r="IX7" s="63">
        <v>223.57</v>
      </c>
      <c r="IY7" s="63">
        <v>222.72</v>
      </c>
      <c r="IZ7" s="63">
        <v>221.86</v>
      </c>
      <c r="JA7" s="63">
        <v>221</v>
      </c>
      <c r="JB7" s="63">
        <v>220.15</v>
      </c>
      <c r="JC7" s="63">
        <v>219.3</v>
      </c>
      <c r="JD7" s="63">
        <v>218.44</v>
      </c>
      <c r="JE7" s="63">
        <v>217.59</v>
      </c>
      <c r="JF7" s="63">
        <v>216.74</v>
      </c>
      <c r="JG7" s="63">
        <v>215.89</v>
      </c>
      <c r="JH7" s="63">
        <v>215.05</v>
      </c>
      <c r="JI7" s="63">
        <v>214.2</v>
      </c>
      <c r="JJ7" s="63">
        <v>213.36</v>
      </c>
      <c r="JK7" s="63">
        <v>212.52</v>
      </c>
      <c r="JL7" s="63">
        <v>211.68</v>
      </c>
      <c r="JM7" s="63">
        <v>210.83</v>
      </c>
      <c r="JN7" s="63">
        <v>210</v>
      </c>
      <c r="JO7" s="63">
        <v>209.16</v>
      </c>
      <c r="JP7" s="63">
        <v>208.32</v>
      </c>
      <c r="JQ7" s="63">
        <v>207.49</v>
      </c>
      <c r="JR7" s="63">
        <v>206.65</v>
      </c>
      <c r="JS7" s="63">
        <v>205.82</v>
      </c>
      <c r="JT7" s="63">
        <v>204.98</v>
      </c>
      <c r="JU7" s="63">
        <v>204.15</v>
      </c>
      <c r="JV7" s="63">
        <v>203.32</v>
      </c>
      <c r="JW7" s="63">
        <v>202.49</v>
      </c>
      <c r="JX7" s="63">
        <v>201.66</v>
      </c>
      <c r="JY7" s="63">
        <v>200.83</v>
      </c>
      <c r="JZ7" s="63">
        <v>200</v>
      </c>
      <c r="KA7" s="63">
        <v>199.18</v>
      </c>
      <c r="KB7" s="63">
        <v>198.35</v>
      </c>
      <c r="KC7" s="63">
        <v>197.53</v>
      </c>
      <c r="KD7" s="63">
        <v>196.7</v>
      </c>
      <c r="KE7" s="63">
        <v>195.88</v>
      </c>
      <c r="KF7" s="63">
        <v>195.06</v>
      </c>
      <c r="KG7" s="63">
        <v>194.24</v>
      </c>
      <c r="KH7" s="63">
        <v>193.43</v>
      </c>
      <c r="KI7" s="63">
        <v>192.61</v>
      </c>
      <c r="KJ7" s="63">
        <v>191.8</v>
      </c>
      <c r="KK7" s="63">
        <v>190.98</v>
      </c>
      <c r="KL7" s="63">
        <v>190.17</v>
      </c>
      <c r="KM7" s="63">
        <v>189.36</v>
      </c>
      <c r="KN7" s="63">
        <v>188.55</v>
      </c>
      <c r="KO7" s="63">
        <v>187.74</v>
      </c>
      <c r="KP7" s="63">
        <v>186.93</v>
      </c>
      <c r="KQ7" s="63">
        <v>186.13</v>
      </c>
      <c r="KR7" s="68">
        <f t="shared" si="13"/>
        <v>185.27</v>
      </c>
      <c r="KS7" s="68">
        <f t="shared" si="14"/>
        <v>184.48</v>
      </c>
      <c r="KT7" s="68">
        <f t="shared" si="15"/>
        <v>183.66</v>
      </c>
      <c r="KU7" s="68">
        <f t="shared" si="12"/>
        <v>182.87</v>
      </c>
      <c r="KV7" s="68">
        <f t="shared" si="12"/>
        <v>182.09</v>
      </c>
      <c r="KW7" s="68">
        <f t="shared" si="12"/>
        <v>181.3</v>
      </c>
      <c r="KX7" s="68">
        <f t="shared" si="12"/>
        <v>180.51</v>
      </c>
      <c r="KY7" s="68">
        <f t="shared" si="12"/>
        <v>179.73</v>
      </c>
      <c r="KZ7" s="68">
        <f t="shared" si="12"/>
        <v>178.94</v>
      </c>
      <c r="LA7" s="68">
        <f t="shared" si="12"/>
        <v>178.16</v>
      </c>
      <c r="LB7" s="68">
        <f t="shared" si="12"/>
        <v>177.38</v>
      </c>
      <c r="LC7" s="68">
        <f t="shared" si="12"/>
        <v>176.6</v>
      </c>
      <c r="LD7" s="68">
        <f t="shared" si="12"/>
        <v>175.82</v>
      </c>
      <c r="LE7" s="68">
        <f t="shared" si="12"/>
        <v>175.04</v>
      </c>
      <c r="LF7" s="68">
        <f t="shared" si="12"/>
        <v>174.27</v>
      </c>
      <c r="LG7" s="68">
        <f t="shared" si="12"/>
        <v>173.5</v>
      </c>
      <c r="LH7" s="68">
        <f t="shared" si="12"/>
        <v>172.72</v>
      </c>
      <c r="LI7" s="68">
        <f t="shared" si="12"/>
        <v>171.95</v>
      </c>
      <c r="LJ7" s="68">
        <f t="shared" si="12"/>
        <v>171.18</v>
      </c>
      <c r="LK7" s="68">
        <f t="shared" si="12"/>
        <v>170.41</v>
      </c>
      <c r="LL7" s="68">
        <f t="shared" si="12"/>
        <v>169.64</v>
      </c>
      <c r="LM7" s="68">
        <f t="shared" si="12"/>
        <v>168.88</v>
      </c>
      <c r="LN7" s="68">
        <f t="shared" si="12"/>
        <v>168.11</v>
      </c>
      <c r="LO7" s="68">
        <f t="shared" si="12"/>
        <v>167.35</v>
      </c>
      <c r="LP7" s="68">
        <f t="shared" si="12"/>
        <v>166.59</v>
      </c>
      <c r="LQ7" s="68">
        <f t="shared" si="12"/>
        <v>165.83</v>
      </c>
      <c r="LR7" s="68">
        <f t="shared" si="12"/>
        <v>165.07</v>
      </c>
      <c r="LS7" s="68">
        <f t="shared" si="12"/>
        <v>164.31</v>
      </c>
      <c r="LT7" s="68">
        <f t="shared" si="12"/>
        <v>163.56</v>
      </c>
      <c r="LU7" s="68">
        <f t="shared" si="12"/>
        <v>162.81</v>
      </c>
      <c r="LV7" s="68">
        <f t="shared" si="12"/>
        <v>162.05000000000001</v>
      </c>
      <c r="LW7" s="68">
        <f t="shared" si="12"/>
        <v>161.30000000000001</v>
      </c>
      <c r="LX7" s="68">
        <f t="shared" si="12"/>
        <v>160.55000000000001</v>
      </c>
      <c r="LY7" s="68">
        <f t="shared" si="12"/>
        <v>159.80000000000001</v>
      </c>
      <c r="LZ7" s="68">
        <f t="shared" si="12"/>
        <v>159.06</v>
      </c>
      <c r="MA7" s="68">
        <f t="shared" si="12"/>
        <v>158.31</v>
      </c>
      <c r="MB7" s="68">
        <f t="shared" si="12"/>
        <v>157.57</v>
      </c>
      <c r="MC7" s="68">
        <f t="shared" si="12"/>
        <v>156.83000000000001</v>
      </c>
      <c r="MD7" s="68">
        <f t="shared" si="12"/>
        <v>156.09</v>
      </c>
      <c r="ME7" s="68">
        <f t="shared" si="12"/>
        <v>155.36000000000001</v>
      </c>
      <c r="MF7" s="68">
        <f t="shared" si="12"/>
        <v>154.62</v>
      </c>
      <c r="MG7" s="68">
        <f t="shared" si="12"/>
        <v>153.88999999999999</v>
      </c>
      <c r="MH7" s="68">
        <f t="shared" si="12"/>
        <v>153.15</v>
      </c>
      <c r="MI7" s="68">
        <f t="shared" si="12"/>
        <v>152.41999999999999</v>
      </c>
      <c r="MJ7" s="68">
        <f t="shared" si="12"/>
        <v>151.69</v>
      </c>
      <c r="MK7" s="68">
        <f t="shared" si="12"/>
        <v>150.96</v>
      </c>
      <c r="ML7" s="68">
        <f t="shared" si="12"/>
        <v>150.24</v>
      </c>
      <c r="MM7" s="68">
        <f t="shared" si="12"/>
        <v>149.51</v>
      </c>
      <c r="MN7" s="68">
        <f t="shared" si="12"/>
        <v>148.79</v>
      </c>
      <c r="MO7" s="68">
        <f t="shared" si="12"/>
        <v>148.07</v>
      </c>
      <c r="MP7" s="68">
        <f t="shared" si="12"/>
        <v>147.35</v>
      </c>
      <c r="MQ7" s="68">
        <f t="shared" si="12"/>
        <v>146.63999999999999</v>
      </c>
      <c r="MR7" s="68">
        <f t="shared" si="12"/>
        <v>145.91999999999999</v>
      </c>
      <c r="MS7" s="68">
        <f t="shared" si="12"/>
        <v>145.21</v>
      </c>
      <c r="MT7" s="68">
        <f t="shared" si="12"/>
        <v>144.49</v>
      </c>
      <c r="MU7" s="68">
        <f t="shared" si="12"/>
        <v>143.78</v>
      </c>
      <c r="MV7" s="68">
        <f t="shared" si="12"/>
        <v>143.07</v>
      </c>
      <c r="MW7" s="68">
        <f t="shared" si="12"/>
        <v>142.37</v>
      </c>
      <c r="MX7" s="68">
        <f t="shared" si="12"/>
        <v>141.66</v>
      </c>
      <c r="MY7" s="68">
        <f t="shared" si="12"/>
        <v>140.96</v>
      </c>
    </row>
    <row r="8" spans="1:363" ht="15.75" x14ac:dyDescent="0.25">
      <c r="A8" s="60" t="s">
        <v>6</v>
      </c>
      <c r="B8" s="65">
        <v>2018</v>
      </c>
      <c r="C8" s="63">
        <v>476.11</v>
      </c>
      <c r="D8" s="63">
        <v>475.07</v>
      </c>
      <c r="E8" s="63">
        <v>474.03</v>
      </c>
      <c r="F8" s="63">
        <v>472.99</v>
      </c>
      <c r="G8" s="63">
        <v>471.95</v>
      </c>
      <c r="H8" s="63">
        <v>470.91</v>
      </c>
      <c r="I8" s="63">
        <v>469.87</v>
      </c>
      <c r="J8" s="63">
        <v>468.83</v>
      </c>
      <c r="K8" s="63">
        <v>467.79</v>
      </c>
      <c r="L8" s="63">
        <v>466.75</v>
      </c>
      <c r="M8" s="63">
        <v>465.71</v>
      </c>
      <c r="N8" s="63">
        <v>464.67</v>
      </c>
      <c r="O8" s="63">
        <v>463.63</v>
      </c>
      <c r="P8" s="63">
        <v>462.59</v>
      </c>
      <c r="Q8" s="63">
        <v>461.56</v>
      </c>
      <c r="R8" s="63">
        <v>460.52</v>
      </c>
      <c r="S8" s="63">
        <v>459.48</v>
      </c>
      <c r="T8" s="63">
        <v>458.44</v>
      </c>
      <c r="U8" s="63">
        <v>457.4</v>
      </c>
      <c r="V8" s="63">
        <v>456.36</v>
      </c>
      <c r="W8" s="63">
        <v>455.33</v>
      </c>
      <c r="X8" s="63">
        <v>454.29</v>
      </c>
      <c r="Y8" s="63">
        <v>453.25</v>
      </c>
      <c r="Z8" s="63">
        <v>452.21</v>
      </c>
      <c r="AA8" s="63">
        <v>451.17</v>
      </c>
      <c r="AB8" s="63">
        <v>450.14</v>
      </c>
      <c r="AC8" s="63">
        <v>449.1</v>
      </c>
      <c r="AD8" s="63">
        <v>448.06</v>
      </c>
      <c r="AE8" s="63">
        <v>447.02</v>
      </c>
      <c r="AF8" s="63">
        <v>445.99</v>
      </c>
      <c r="AG8" s="63">
        <v>444.95</v>
      </c>
      <c r="AH8" s="63">
        <v>443.91</v>
      </c>
      <c r="AI8" s="63">
        <v>442.88</v>
      </c>
      <c r="AJ8" s="63">
        <v>441.84</v>
      </c>
      <c r="AK8" s="63">
        <v>440.8</v>
      </c>
      <c r="AL8" s="63">
        <v>439.76</v>
      </c>
      <c r="AM8" s="63">
        <v>438.73</v>
      </c>
      <c r="AN8" s="63">
        <v>437.69</v>
      </c>
      <c r="AO8" s="63">
        <v>436.66</v>
      </c>
      <c r="AP8" s="63">
        <v>435.62</v>
      </c>
      <c r="AQ8" s="63">
        <v>434.58</v>
      </c>
      <c r="AR8" s="63">
        <v>433.55</v>
      </c>
      <c r="AS8" s="63">
        <v>432.51</v>
      </c>
      <c r="AT8" s="63">
        <v>431.48</v>
      </c>
      <c r="AU8" s="63">
        <v>430.44</v>
      </c>
      <c r="AV8" s="63">
        <v>429.4</v>
      </c>
      <c r="AW8" s="63">
        <v>428.37</v>
      </c>
      <c r="AX8" s="63">
        <v>427.33</v>
      </c>
      <c r="AY8" s="63">
        <v>426.3</v>
      </c>
      <c r="AZ8" s="63">
        <v>425.26</v>
      </c>
      <c r="BA8" s="63">
        <v>424.23</v>
      </c>
      <c r="BB8" s="63">
        <v>423.19</v>
      </c>
      <c r="BC8" s="63">
        <v>422.16</v>
      </c>
      <c r="BD8" s="63">
        <v>421.13</v>
      </c>
      <c r="BE8" s="63">
        <v>420.09</v>
      </c>
      <c r="BF8" s="63">
        <v>419.06</v>
      </c>
      <c r="BG8" s="63">
        <v>418.02</v>
      </c>
      <c r="BH8" s="63">
        <v>416.99</v>
      </c>
      <c r="BI8" s="63">
        <v>415.95</v>
      </c>
      <c r="BJ8" s="63">
        <v>414.92</v>
      </c>
      <c r="BK8" s="63">
        <v>413.88</v>
      </c>
      <c r="BL8" s="63">
        <v>412.85</v>
      </c>
      <c r="BM8" s="63">
        <v>411.82</v>
      </c>
      <c r="BN8" s="63">
        <v>410.78</v>
      </c>
      <c r="BO8" s="63">
        <v>409.75</v>
      </c>
      <c r="BP8" s="63">
        <v>408.71</v>
      </c>
      <c r="BQ8" s="63">
        <v>407.68</v>
      </c>
      <c r="BR8" s="63">
        <v>406.65</v>
      </c>
      <c r="BS8" s="63">
        <v>405.61</v>
      </c>
      <c r="BT8" s="63">
        <v>404.58</v>
      </c>
      <c r="BU8" s="63">
        <v>403.55</v>
      </c>
      <c r="BV8" s="63">
        <v>402.52</v>
      </c>
      <c r="BW8" s="63">
        <v>401.49</v>
      </c>
      <c r="BX8" s="63">
        <v>400.46</v>
      </c>
      <c r="BY8" s="63">
        <v>399.43</v>
      </c>
      <c r="BZ8" s="63">
        <v>398.4</v>
      </c>
      <c r="CA8" s="63">
        <v>397.37</v>
      </c>
      <c r="CB8" s="63">
        <v>396.34</v>
      </c>
      <c r="CC8" s="63">
        <v>395.31</v>
      </c>
      <c r="CD8" s="63">
        <v>394.29</v>
      </c>
      <c r="CE8" s="63">
        <v>393.26</v>
      </c>
      <c r="CF8" s="63">
        <v>392.23</v>
      </c>
      <c r="CG8" s="63">
        <v>391.2</v>
      </c>
      <c r="CH8" s="63">
        <v>390.18</v>
      </c>
      <c r="CI8" s="63">
        <v>389.15</v>
      </c>
      <c r="CJ8" s="63">
        <v>388.12</v>
      </c>
      <c r="CK8" s="63">
        <v>387.1</v>
      </c>
      <c r="CL8" s="63">
        <v>386.07</v>
      </c>
      <c r="CM8" s="63">
        <v>385.05</v>
      </c>
      <c r="CN8" s="63">
        <v>384.02</v>
      </c>
      <c r="CO8" s="63">
        <v>383</v>
      </c>
      <c r="CP8" s="63">
        <v>381.97</v>
      </c>
      <c r="CQ8" s="63">
        <v>380.94</v>
      </c>
      <c r="CR8" s="63">
        <v>379.92</v>
      </c>
      <c r="CS8" s="63">
        <v>378.89</v>
      </c>
      <c r="CT8" s="63">
        <v>377.87</v>
      </c>
      <c r="CU8" s="63">
        <v>376.84</v>
      </c>
      <c r="CV8" s="63">
        <v>375.82</v>
      </c>
      <c r="CW8" s="63">
        <v>374.8</v>
      </c>
      <c r="CX8" s="63">
        <v>373.78</v>
      </c>
      <c r="CY8" s="63">
        <v>372.76</v>
      </c>
      <c r="CZ8" s="63">
        <v>371.73</v>
      </c>
      <c r="DA8" s="63">
        <v>370.71</v>
      </c>
      <c r="DB8" s="63">
        <v>369.69</v>
      </c>
      <c r="DC8" s="63">
        <v>368.67</v>
      </c>
      <c r="DD8" s="63">
        <v>367.65</v>
      </c>
      <c r="DE8" s="63">
        <v>366.63</v>
      </c>
      <c r="DF8" s="63">
        <v>365.61</v>
      </c>
      <c r="DG8" s="63">
        <v>364.59</v>
      </c>
      <c r="DH8" s="63">
        <v>363.57</v>
      </c>
      <c r="DI8" s="63">
        <v>362.55</v>
      </c>
      <c r="DJ8" s="63">
        <v>361.53</v>
      </c>
      <c r="DK8" s="63">
        <v>360.52</v>
      </c>
      <c r="DL8" s="63">
        <v>359.5</v>
      </c>
      <c r="DM8" s="63">
        <v>358.48</v>
      </c>
      <c r="DN8" s="63">
        <v>357.46</v>
      </c>
      <c r="DO8" s="63">
        <v>356.45</v>
      </c>
      <c r="DP8" s="63">
        <v>355.43</v>
      </c>
      <c r="DQ8" s="63">
        <v>354.42</v>
      </c>
      <c r="DR8" s="63">
        <v>353.4</v>
      </c>
      <c r="DS8" s="63">
        <v>352.38</v>
      </c>
      <c r="DT8" s="63">
        <v>351.37</v>
      </c>
      <c r="DU8" s="63">
        <v>350.36</v>
      </c>
      <c r="DV8" s="63">
        <v>349.35</v>
      </c>
      <c r="DW8" s="63">
        <v>348.34</v>
      </c>
      <c r="DX8" s="63">
        <v>347.33</v>
      </c>
      <c r="DY8" s="63">
        <v>346.32</v>
      </c>
      <c r="DZ8" s="63">
        <v>345.31</v>
      </c>
      <c r="EA8" s="63">
        <v>344.31</v>
      </c>
      <c r="EB8" s="63">
        <v>343.3</v>
      </c>
      <c r="EC8" s="63">
        <v>342.29</v>
      </c>
      <c r="ED8" s="63">
        <v>341.29</v>
      </c>
      <c r="EE8" s="63">
        <v>340.28</v>
      </c>
      <c r="EF8" s="63">
        <v>339.28</v>
      </c>
      <c r="EG8" s="63">
        <v>338.28</v>
      </c>
      <c r="EH8" s="63">
        <v>337.28</v>
      </c>
      <c r="EI8" s="63">
        <v>336.28</v>
      </c>
      <c r="EJ8" s="63">
        <v>335.29</v>
      </c>
      <c r="EK8" s="63">
        <v>334.29</v>
      </c>
      <c r="EL8" s="63">
        <v>333.29</v>
      </c>
      <c r="EM8" s="63">
        <v>332.29</v>
      </c>
      <c r="EN8" s="63">
        <v>331.3</v>
      </c>
      <c r="EO8" s="63">
        <v>330.3</v>
      </c>
      <c r="EP8" s="63">
        <v>329.31</v>
      </c>
      <c r="EQ8" s="63">
        <v>328.31</v>
      </c>
      <c r="ER8" s="63">
        <v>327.32</v>
      </c>
      <c r="ES8" s="63">
        <v>326.32</v>
      </c>
      <c r="ET8" s="63">
        <v>325.33999999999997</v>
      </c>
      <c r="EU8" s="63">
        <v>324.35000000000002</v>
      </c>
      <c r="EV8" s="63">
        <v>323.35000000000002</v>
      </c>
      <c r="EW8" s="63">
        <v>322.38</v>
      </c>
      <c r="EX8" s="63">
        <v>321.39</v>
      </c>
      <c r="EY8" s="63">
        <v>320.39999999999998</v>
      </c>
      <c r="EZ8" s="63">
        <v>319.41000000000003</v>
      </c>
      <c r="FA8" s="63">
        <v>318.43</v>
      </c>
      <c r="FB8" s="63">
        <v>317.44</v>
      </c>
      <c r="FC8" s="63">
        <v>316.45</v>
      </c>
      <c r="FD8" s="63">
        <v>315.47000000000003</v>
      </c>
      <c r="FE8" s="63">
        <v>314.49</v>
      </c>
      <c r="FF8" s="63">
        <v>313.51</v>
      </c>
      <c r="FG8" s="63">
        <v>312.52999999999997</v>
      </c>
      <c r="FH8" s="63">
        <v>311.56</v>
      </c>
      <c r="FI8" s="63">
        <v>310.57</v>
      </c>
      <c r="FJ8" s="63">
        <v>309.60000000000002</v>
      </c>
      <c r="FK8" s="63">
        <v>308.62</v>
      </c>
      <c r="FL8" s="63">
        <v>307.64999999999998</v>
      </c>
      <c r="FM8" s="63">
        <v>306.67</v>
      </c>
      <c r="FN8" s="63">
        <v>305.7</v>
      </c>
      <c r="FO8" s="63">
        <v>304.72000000000003</v>
      </c>
      <c r="FP8" s="63">
        <v>303.75</v>
      </c>
      <c r="FQ8" s="63">
        <v>302.77999999999997</v>
      </c>
      <c r="FR8" s="63">
        <v>301.81</v>
      </c>
      <c r="FS8" s="63">
        <v>300.83999999999997</v>
      </c>
      <c r="FT8" s="63">
        <v>299.87</v>
      </c>
      <c r="FU8" s="63">
        <v>298.89999999999998</v>
      </c>
      <c r="FV8" s="63">
        <v>297.93</v>
      </c>
      <c r="FW8" s="63">
        <v>296.97000000000003</v>
      </c>
      <c r="FX8" s="63">
        <v>296</v>
      </c>
      <c r="FY8" s="63">
        <v>295.02999999999997</v>
      </c>
      <c r="FZ8" s="63">
        <v>294.07</v>
      </c>
      <c r="GA8" s="63">
        <v>293.10000000000002</v>
      </c>
      <c r="GB8" s="63">
        <v>292.14</v>
      </c>
      <c r="GC8" s="63">
        <v>291.18</v>
      </c>
      <c r="GD8" s="63">
        <v>290.22000000000003</v>
      </c>
      <c r="GE8" s="63">
        <v>289.26</v>
      </c>
      <c r="GF8" s="63">
        <v>288.31</v>
      </c>
      <c r="GG8" s="63">
        <v>287.35000000000002</v>
      </c>
      <c r="GH8" s="63">
        <v>286.39</v>
      </c>
      <c r="GI8" s="63">
        <v>285.44</v>
      </c>
      <c r="GJ8" s="63">
        <v>284.48</v>
      </c>
      <c r="GK8" s="63">
        <v>283.52999999999997</v>
      </c>
      <c r="GL8" s="63">
        <v>282.57</v>
      </c>
      <c r="GM8" s="63">
        <v>281.62</v>
      </c>
      <c r="GN8" s="63">
        <v>280.68</v>
      </c>
      <c r="GO8" s="63">
        <v>279.73</v>
      </c>
      <c r="GP8" s="63">
        <v>278.79000000000002</v>
      </c>
      <c r="GQ8" s="63">
        <v>277.83999999999997</v>
      </c>
      <c r="GR8" s="63">
        <v>276.89999999999998</v>
      </c>
      <c r="GS8" s="63">
        <v>275.95999999999998</v>
      </c>
      <c r="GT8" s="63">
        <v>275.01</v>
      </c>
      <c r="GU8" s="63">
        <v>274.07</v>
      </c>
      <c r="GV8" s="63">
        <v>273.14</v>
      </c>
      <c r="GW8" s="63">
        <v>272.2</v>
      </c>
      <c r="GX8" s="63">
        <v>271.26</v>
      </c>
      <c r="GY8" s="63">
        <v>270.32</v>
      </c>
      <c r="GZ8" s="63">
        <v>269.39</v>
      </c>
      <c r="HA8" s="63">
        <v>268.45999999999998</v>
      </c>
      <c r="HB8" s="63">
        <v>267.52999999999997</v>
      </c>
      <c r="HC8" s="63">
        <v>266.60000000000002</v>
      </c>
      <c r="HD8" s="63">
        <v>265.67</v>
      </c>
      <c r="HE8" s="63">
        <v>264.74</v>
      </c>
      <c r="HF8" s="63">
        <v>263.81</v>
      </c>
      <c r="HG8" s="63">
        <v>262.88</v>
      </c>
      <c r="HH8" s="63">
        <v>261.95999999999998</v>
      </c>
      <c r="HI8" s="63">
        <v>261.04000000000002</v>
      </c>
      <c r="HJ8" s="63">
        <v>260.10000000000002</v>
      </c>
      <c r="HK8" s="63">
        <v>259.19</v>
      </c>
      <c r="HL8" s="63">
        <v>258.27999999999997</v>
      </c>
      <c r="HM8" s="63">
        <v>257.35000000000002</v>
      </c>
      <c r="HN8" s="63">
        <v>256.45</v>
      </c>
      <c r="HO8" s="63">
        <v>255.54</v>
      </c>
      <c r="HP8" s="63">
        <v>254.63</v>
      </c>
      <c r="HQ8" s="63">
        <v>253.72</v>
      </c>
      <c r="HR8" s="63">
        <v>252.81</v>
      </c>
      <c r="HS8" s="63">
        <v>251.9</v>
      </c>
      <c r="HT8" s="63">
        <v>251</v>
      </c>
      <c r="HU8" s="63">
        <v>250.09</v>
      </c>
      <c r="HV8" s="63">
        <v>249.19</v>
      </c>
      <c r="HW8" s="63">
        <v>248.28</v>
      </c>
      <c r="HX8" s="63">
        <v>247.38</v>
      </c>
      <c r="HY8" s="63">
        <v>246.49</v>
      </c>
      <c r="HZ8" s="63">
        <v>245.59</v>
      </c>
      <c r="IA8" s="63">
        <v>244.69</v>
      </c>
      <c r="IB8" s="63">
        <v>243.79</v>
      </c>
      <c r="IC8" s="63">
        <v>242.9</v>
      </c>
      <c r="ID8" s="63">
        <v>242.01</v>
      </c>
      <c r="IE8" s="63">
        <v>241.11</v>
      </c>
      <c r="IF8" s="63">
        <v>240.22</v>
      </c>
      <c r="IG8" s="63">
        <v>239.33</v>
      </c>
      <c r="IH8" s="63">
        <v>238.44</v>
      </c>
      <c r="II8" s="63">
        <v>237.55</v>
      </c>
      <c r="IJ8" s="63">
        <v>236.67</v>
      </c>
      <c r="IK8" s="63">
        <v>235.78</v>
      </c>
      <c r="IL8" s="63">
        <v>234.9</v>
      </c>
      <c r="IM8" s="63">
        <v>234.02</v>
      </c>
      <c r="IN8" s="63">
        <v>233.14</v>
      </c>
      <c r="IO8" s="63">
        <v>232.26</v>
      </c>
      <c r="IP8" s="63">
        <v>231.38</v>
      </c>
      <c r="IQ8" s="63">
        <v>230.51</v>
      </c>
      <c r="IR8" s="63">
        <v>229.63</v>
      </c>
      <c r="IS8" s="63">
        <v>228.76</v>
      </c>
      <c r="IT8" s="63">
        <v>227.89</v>
      </c>
      <c r="IU8" s="63">
        <v>227.01</v>
      </c>
      <c r="IV8" s="63">
        <v>226.15</v>
      </c>
      <c r="IW8" s="63">
        <v>225.29</v>
      </c>
      <c r="IX8" s="63">
        <v>224.43</v>
      </c>
      <c r="IY8" s="63">
        <v>223.57</v>
      </c>
      <c r="IZ8" s="63">
        <v>222.71</v>
      </c>
      <c r="JA8" s="63">
        <v>221.85</v>
      </c>
      <c r="JB8" s="63">
        <v>220.99</v>
      </c>
      <c r="JC8" s="63">
        <v>220.14</v>
      </c>
      <c r="JD8" s="63">
        <v>219.28</v>
      </c>
      <c r="JE8" s="63">
        <v>218.43</v>
      </c>
      <c r="JF8" s="63">
        <v>217.58</v>
      </c>
      <c r="JG8" s="63">
        <v>216.73</v>
      </c>
      <c r="JH8" s="63">
        <v>215.88</v>
      </c>
      <c r="JI8" s="63">
        <v>215.04</v>
      </c>
      <c r="JJ8" s="63">
        <v>214.19</v>
      </c>
      <c r="JK8" s="63">
        <v>213.35</v>
      </c>
      <c r="JL8" s="63">
        <v>212.5</v>
      </c>
      <c r="JM8" s="63">
        <v>211.66</v>
      </c>
      <c r="JN8" s="63">
        <v>210.82</v>
      </c>
      <c r="JO8" s="63">
        <v>209.98</v>
      </c>
      <c r="JP8" s="63">
        <v>209.14</v>
      </c>
      <c r="JQ8" s="63">
        <v>208.3</v>
      </c>
      <c r="JR8" s="63">
        <v>207.47</v>
      </c>
      <c r="JS8" s="63">
        <v>206.63</v>
      </c>
      <c r="JT8" s="63">
        <v>205.8</v>
      </c>
      <c r="JU8" s="63">
        <v>204.96</v>
      </c>
      <c r="JV8" s="63">
        <v>204.13</v>
      </c>
      <c r="JW8" s="63">
        <v>203.29</v>
      </c>
      <c r="JX8" s="63">
        <v>202.46</v>
      </c>
      <c r="JY8" s="63">
        <v>201.63</v>
      </c>
      <c r="JZ8" s="63">
        <v>200.8</v>
      </c>
      <c r="KA8" s="63">
        <v>199.98</v>
      </c>
      <c r="KB8" s="63">
        <v>199.15</v>
      </c>
      <c r="KC8" s="63">
        <v>198.32</v>
      </c>
      <c r="KD8" s="63">
        <v>197.5</v>
      </c>
      <c r="KE8" s="63">
        <v>196.67</v>
      </c>
      <c r="KF8" s="63">
        <v>195.85</v>
      </c>
      <c r="KG8" s="63">
        <v>195.03</v>
      </c>
      <c r="KH8" s="63">
        <v>194.21</v>
      </c>
      <c r="KI8" s="63">
        <v>193.39</v>
      </c>
      <c r="KJ8" s="63">
        <v>192.57</v>
      </c>
      <c r="KK8" s="63">
        <v>191.76</v>
      </c>
      <c r="KL8" s="63">
        <v>190.94</v>
      </c>
      <c r="KM8" s="63">
        <v>190.13</v>
      </c>
      <c r="KN8" s="63">
        <v>189.32</v>
      </c>
      <c r="KO8" s="63">
        <v>188.51</v>
      </c>
      <c r="KP8" s="63">
        <v>187.7</v>
      </c>
      <c r="KQ8" s="63">
        <v>186.89</v>
      </c>
      <c r="KR8" s="68">
        <f t="shared" si="13"/>
        <v>186.02</v>
      </c>
      <c r="KS8" s="68">
        <f t="shared" si="14"/>
        <v>185.23</v>
      </c>
      <c r="KT8" s="68">
        <f t="shared" si="15"/>
        <v>184.41</v>
      </c>
      <c r="KU8" s="68">
        <f t="shared" si="12"/>
        <v>183.62</v>
      </c>
      <c r="KV8" s="68">
        <f t="shared" si="12"/>
        <v>182.84</v>
      </c>
      <c r="KW8" s="68">
        <f t="shared" si="12"/>
        <v>182.05</v>
      </c>
      <c r="KX8" s="68">
        <f t="shared" si="12"/>
        <v>181.26</v>
      </c>
      <c r="KY8" s="68">
        <f t="shared" si="12"/>
        <v>180.48</v>
      </c>
      <c r="KZ8" s="68">
        <f t="shared" si="12"/>
        <v>179.69</v>
      </c>
      <c r="LA8" s="68">
        <f t="shared" si="12"/>
        <v>178.91</v>
      </c>
      <c r="LB8" s="68">
        <f t="shared" si="12"/>
        <v>178.13</v>
      </c>
      <c r="LC8" s="68">
        <f t="shared" si="12"/>
        <v>177.35</v>
      </c>
      <c r="LD8" s="68">
        <f t="shared" si="12"/>
        <v>176.57</v>
      </c>
      <c r="LE8" s="68">
        <f t="shared" si="12"/>
        <v>175.79</v>
      </c>
      <c r="LF8" s="68">
        <f t="shared" si="12"/>
        <v>175.02</v>
      </c>
      <c r="LG8" s="68">
        <f t="shared" si="12"/>
        <v>174.25</v>
      </c>
      <c r="LH8" s="68">
        <f t="shared" si="12"/>
        <v>173.47</v>
      </c>
      <c r="LI8" s="68">
        <f t="shared" si="12"/>
        <v>172.7</v>
      </c>
      <c r="LJ8" s="68">
        <f t="shared" si="12"/>
        <v>171.93</v>
      </c>
      <c r="LK8" s="68">
        <f t="shared" si="12"/>
        <v>171.16</v>
      </c>
      <c r="LL8" s="68">
        <f t="shared" si="12"/>
        <v>170.39</v>
      </c>
      <c r="LM8" s="68">
        <f t="shared" si="12"/>
        <v>169.63</v>
      </c>
      <c r="LN8" s="68">
        <f t="shared" si="12"/>
        <v>168.86</v>
      </c>
      <c r="LO8" s="68">
        <f t="shared" si="12"/>
        <v>168.1</v>
      </c>
      <c r="LP8" s="68">
        <f t="shared" si="12"/>
        <v>167.34</v>
      </c>
      <c r="LQ8" s="68">
        <f t="shared" si="12"/>
        <v>166.58</v>
      </c>
      <c r="LR8" s="68">
        <f t="shared" si="12"/>
        <v>165.82</v>
      </c>
      <c r="LS8" s="68">
        <f t="shared" si="12"/>
        <v>165.06</v>
      </c>
      <c r="LT8" s="68">
        <f t="shared" si="12"/>
        <v>164.31</v>
      </c>
      <c r="LU8" s="68">
        <f t="shared" si="12"/>
        <v>163.56</v>
      </c>
      <c r="LV8" s="68">
        <f t="shared" si="12"/>
        <v>162.80000000000001</v>
      </c>
      <c r="LW8" s="68">
        <f t="shared" ref="LW8:MY16" si="16">LW7+0.75</f>
        <v>162.05000000000001</v>
      </c>
      <c r="LX8" s="68">
        <f t="shared" si="16"/>
        <v>161.30000000000001</v>
      </c>
      <c r="LY8" s="68">
        <f t="shared" si="16"/>
        <v>160.55000000000001</v>
      </c>
      <c r="LZ8" s="68">
        <f t="shared" si="16"/>
        <v>159.81</v>
      </c>
      <c r="MA8" s="68">
        <f t="shared" si="16"/>
        <v>159.06</v>
      </c>
      <c r="MB8" s="68">
        <f t="shared" si="16"/>
        <v>158.32</v>
      </c>
      <c r="MC8" s="68">
        <f t="shared" si="16"/>
        <v>157.58000000000001</v>
      </c>
      <c r="MD8" s="68">
        <f t="shared" si="16"/>
        <v>156.84</v>
      </c>
      <c r="ME8" s="68">
        <f t="shared" si="16"/>
        <v>156.11000000000001</v>
      </c>
      <c r="MF8" s="68">
        <f t="shared" si="16"/>
        <v>155.37</v>
      </c>
      <c r="MG8" s="68">
        <f t="shared" si="16"/>
        <v>154.63999999999999</v>
      </c>
      <c r="MH8" s="68">
        <f t="shared" si="16"/>
        <v>153.9</v>
      </c>
      <c r="MI8" s="68">
        <f t="shared" si="16"/>
        <v>153.16999999999999</v>
      </c>
      <c r="MJ8" s="68">
        <f t="shared" si="16"/>
        <v>152.44</v>
      </c>
      <c r="MK8" s="68">
        <f t="shared" si="16"/>
        <v>151.71</v>
      </c>
      <c r="ML8" s="68">
        <f t="shared" si="16"/>
        <v>150.99</v>
      </c>
      <c r="MM8" s="68">
        <f t="shared" si="16"/>
        <v>150.26</v>
      </c>
      <c r="MN8" s="68">
        <f t="shared" si="16"/>
        <v>149.54</v>
      </c>
      <c r="MO8" s="68">
        <f t="shared" si="16"/>
        <v>148.82</v>
      </c>
      <c r="MP8" s="68">
        <f t="shared" si="16"/>
        <v>148.1</v>
      </c>
      <c r="MQ8" s="68">
        <f t="shared" si="16"/>
        <v>147.38999999999999</v>
      </c>
      <c r="MR8" s="68">
        <f t="shared" si="16"/>
        <v>146.66999999999999</v>
      </c>
      <c r="MS8" s="68">
        <f t="shared" si="16"/>
        <v>145.96</v>
      </c>
      <c r="MT8" s="68">
        <f t="shared" si="16"/>
        <v>145.24</v>
      </c>
      <c r="MU8" s="68">
        <f t="shared" si="16"/>
        <v>144.53</v>
      </c>
      <c r="MV8" s="68">
        <f t="shared" si="16"/>
        <v>143.82</v>
      </c>
      <c r="MW8" s="68">
        <f t="shared" si="16"/>
        <v>143.12</v>
      </c>
      <c r="MX8" s="68">
        <f t="shared" si="16"/>
        <v>142.41</v>
      </c>
      <c r="MY8" s="68">
        <f t="shared" si="16"/>
        <v>141.71</v>
      </c>
    </row>
    <row r="9" spans="1:363" ht="15.75" x14ac:dyDescent="0.25">
      <c r="A9" s="60" t="s">
        <v>6</v>
      </c>
      <c r="B9" s="65">
        <v>2019</v>
      </c>
      <c r="C9" s="63">
        <v>477.14</v>
      </c>
      <c r="D9" s="63">
        <v>476.1</v>
      </c>
      <c r="E9" s="63">
        <v>475.06</v>
      </c>
      <c r="F9" s="63">
        <v>474.02</v>
      </c>
      <c r="G9" s="63">
        <v>472.98</v>
      </c>
      <c r="H9" s="63">
        <v>471.94</v>
      </c>
      <c r="I9" s="63">
        <v>470.9</v>
      </c>
      <c r="J9" s="63">
        <v>469.86</v>
      </c>
      <c r="K9" s="63">
        <v>468.82</v>
      </c>
      <c r="L9" s="63">
        <v>467.79</v>
      </c>
      <c r="M9" s="63">
        <v>466.75</v>
      </c>
      <c r="N9" s="63">
        <v>465.71</v>
      </c>
      <c r="O9" s="63">
        <v>464.67</v>
      </c>
      <c r="P9" s="63">
        <v>463.63</v>
      </c>
      <c r="Q9" s="63">
        <v>462.59</v>
      </c>
      <c r="R9" s="63">
        <v>461.55</v>
      </c>
      <c r="S9" s="63">
        <v>460.51</v>
      </c>
      <c r="T9" s="63">
        <v>459.48</v>
      </c>
      <c r="U9" s="63">
        <v>458.44</v>
      </c>
      <c r="V9" s="63">
        <v>457.4</v>
      </c>
      <c r="W9" s="63">
        <v>456.36</v>
      </c>
      <c r="X9" s="63">
        <v>455.32</v>
      </c>
      <c r="Y9" s="63">
        <v>454.28</v>
      </c>
      <c r="Z9" s="63">
        <v>453.25</v>
      </c>
      <c r="AA9" s="63">
        <v>452.21</v>
      </c>
      <c r="AB9" s="63">
        <v>451.17</v>
      </c>
      <c r="AC9" s="63">
        <v>450.13</v>
      </c>
      <c r="AD9" s="63">
        <v>449.1</v>
      </c>
      <c r="AE9" s="63">
        <v>448.06</v>
      </c>
      <c r="AF9" s="63">
        <v>447.02</v>
      </c>
      <c r="AG9" s="63">
        <v>445.98</v>
      </c>
      <c r="AH9" s="63">
        <v>444.95</v>
      </c>
      <c r="AI9" s="63">
        <v>443.91</v>
      </c>
      <c r="AJ9" s="63">
        <v>442.87</v>
      </c>
      <c r="AK9" s="63">
        <v>441.84</v>
      </c>
      <c r="AL9" s="63">
        <v>440.8</v>
      </c>
      <c r="AM9" s="63">
        <v>439.76</v>
      </c>
      <c r="AN9" s="63">
        <v>438.73</v>
      </c>
      <c r="AO9" s="63">
        <v>437.69</v>
      </c>
      <c r="AP9" s="63">
        <v>436.65</v>
      </c>
      <c r="AQ9" s="63">
        <v>435.62</v>
      </c>
      <c r="AR9" s="63">
        <v>434.58</v>
      </c>
      <c r="AS9" s="63">
        <v>433.55</v>
      </c>
      <c r="AT9" s="63">
        <v>432.51</v>
      </c>
      <c r="AU9" s="63">
        <v>431.47</v>
      </c>
      <c r="AV9" s="63">
        <v>430.44</v>
      </c>
      <c r="AW9" s="63">
        <v>429.4</v>
      </c>
      <c r="AX9" s="63">
        <v>428.37</v>
      </c>
      <c r="AY9" s="63">
        <v>427.33</v>
      </c>
      <c r="AZ9" s="63">
        <v>426.3</v>
      </c>
      <c r="BA9" s="63">
        <v>425.26</v>
      </c>
      <c r="BB9" s="63">
        <v>424.23</v>
      </c>
      <c r="BC9" s="63">
        <v>423.19</v>
      </c>
      <c r="BD9" s="63">
        <v>422.16</v>
      </c>
      <c r="BE9" s="63">
        <v>421.12</v>
      </c>
      <c r="BF9" s="63">
        <v>420.09</v>
      </c>
      <c r="BG9" s="63">
        <v>419.05</v>
      </c>
      <c r="BH9" s="63">
        <v>418.02</v>
      </c>
      <c r="BI9" s="63">
        <v>416.98</v>
      </c>
      <c r="BJ9" s="63">
        <v>415.95</v>
      </c>
      <c r="BK9" s="63">
        <v>414.91</v>
      </c>
      <c r="BL9" s="63">
        <v>413.88</v>
      </c>
      <c r="BM9" s="63">
        <v>412.85</v>
      </c>
      <c r="BN9" s="63">
        <v>411.81</v>
      </c>
      <c r="BO9" s="63">
        <v>410.78</v>
      </c>
      <c r="BP9" s="63">
        <v>409.74</v>
      </c>
      <c r="BQ9" s="63">
        <v>408.71</v>
      </c>
      <c r="BR9" s="63">
        <v>407.68</v>
      </c>
      <c r="BS9" s="63">
        <v>406.64</v>
      </c>
      <c r="BT9" s="63">
        <v>405.61</v>
      </c>
      <c r="BU9" s="63">
        <v>404.58</v>
      </c>
      <c r="BV9" s="63">
        <v>403.55</v>
      </c>
      <c r="BW9" s="63">
        <v>402.51</v>
      </c>
      <c r="BX9" s="63">
        <v>401.48</v>
      </c>
      <c r="BY9" s="63">
        <v>400.45</v>
      </c>
      <c r="BZ9" s="63">
        <v>399.42</v>
      </c>
      <c r="CA9" s="63">
        <v>398.4</v>
      </c>
      <c r="CB9" s="63">
        <v>397.37</v>
      </c>
      <c r="CC9" s="63">
        <v>396.34</v>
      </c>
      <c r="CD9" s="63">
        <v>395.31</v>
      </c>
      <c r="CE9" s="63">
        <v>394.28</v>
      </c>
      <c r="CF9" s="63">
        <v>393.26</v>
      </c>
      <c r="CG9" s="63">
        <v>392.23</v>
      </c>
      <c r="CH9" s="63">
        <v>391.2</v>
      </c>
      <c r="CI9" s="63">
        <v>390.17</v>
      </c>
      <c r="CJ9" s="63">
        <v>389.15</v>
      </c>
      <c r="CK9" s="63">
        <v>388.12</v>
      </c>
      <c r="CL9" s="63">
        <v>387.09</v>
      </c>
      <c r="CM9" s="63">
        <v>386.07</v>
      </c>
      <c r="CN9" s="63">
        <v>385.04</v>
      </c>
      <c r="CO9" s="63">
        <v>384.02</v>
      </c>
      <c r="CP9" s="63">
        <v>382.99</v>
      </c>
      <c r="CQ9" s="63">
        <v>381.96</v>
      </c>
      <c r="CR9" s="63">
        <v>380.94</v>
      </c>
      <c r="CS9" s="63">
        <v>379.91</v>
      </c>
      <c r="CT9" s="63">
        <v>378.89</v>
      </c>
      <c r="CU9" s="63">
        <v>377.86</v>
      </c>
      <c r="CV9" s="63">
        <v>376.84</v>
      </c>
      <c r="CW9" s="63">
        <v>375.82</v>
      </c>
      <c r="CX9" s="63">
        <v>374.79</v>
      </c>
      <c r="CY9" s="63">
        <v>373.77</v>
      </c>
      <c r="CZ9" s="63">
        <v>372.75</v>
      </c>
      <c r="DA9" s="63">
        <v>371.73</v>
      </c>
      <c r="DB9" s="63">
        <v>370.71</v>
      </c>
      <c r="DC9" s="63">
        <v>369.68</v>
      </c>
      <c r="DD9" s="63">
        <v>368.66</v>
      </c>
      <c r="DE9" s="63">
        <v>367.64</v>
      </c>
      <c r="DF9" s="63">
        <v>366.62</v>
      </c>
      <c r="DG9" s="63">
        <v>365.6</v>
      </c>
      <c r="DH9" s="63">
        <v>364.58</v>
      </c>
      <c r="DI9" s="63">
        <v>363.56</v>
      </c>
      <c r="DJ9" s="63">
        <v>362.54</v>
      </c>
      <c r="DK9" s="63">
        <v>361.52</v>
      </c>
      <c r="DL9" s="63">
        <v>360.51</v>
      </c>
      <c r="DM9" s="63">
        <v>359.49</v>
      </c>
      <c r="DN9" s="63">
        <v>358.47</v>
      </c>
      <c r="DO9" s="63">
        <v>357.45</v>
      </c>
      <c r="DP9" s="63">
        <v>356.44</v>
      </c>
      <c r="DQ9" s="63">
        <v>355.42</v>
      </c>
      <c r="DR9" s="63">
        <v>354.4</v>
      </c>
      <c r="DS9" s="63">
        <v>353.39</v>
      </c>
      <c r="DT9" s="63">
        <v>352.37</v>
      </c>
      <c r="DU9" s="63">
        <v>351.36</v>
      </c>
      <c r="DV9" s="63">
        <v>350.35</v>
      </c>
      <c r="DW9" s="63">
        <v>349.34</v>
      </c>
      <c r="DX9" s="63">
        <v>348.33</v>
      </c>
      <c r="DY9" s="63">
        <v>347.32</v>
      </c>
      <c r="DZ9" s="63">
        <v>346.31</v>
      </c>
      <c r="EA9" s="63">
        <v>345.3</v>
      </c>
      <c r="EB9" s="63">
        <v>344.3</v>
      </c>
      <c r="EC9" s="63">
        <v>343.29</v>
      </c>
      <c r="ED9" s="63">
        <v>342.28</v>
      </c>
      <c r="EE9" s="63">
        <v>341.28</v>
      </c>
      <c r="EF9" s="63">
        <v>340.27</v>
      </c>
      <c r="EG9" s="63">
        <v>339.27</v>
      </c>
      <c r="EH9" s="63">
        <v>338.27</v>
      </c>
      <c r="EI9" s="63">
        <v>337.27</v>
      </c>
      <c r="EJ9" s="63">
        <v>336.27</v>
      </c>
      <c r="EK9" s="63">
        <v>335.28</v>
      </c>
      <c r="EL9" s="63">
        <v>334.28</v>
      </c>
      <c r="EM9" s="63">
        <v>333.28</v>
      </c>
      <c r="EN9" s="63">
        <v>332.29</v>
      </c>
      <c r="EO9" s="63">
        <v>331.29</v>
      </c>
      <c r="EP9" s="63">
        <v>330.29</v>
      </c>
      <c r="EQ9" s="63">
        <v>329.3</v>
      </c>
      <c r="ER9" s="63">
        <v>328.31</v>
      </c>
      <c r="ES9" s="63">
        <v>327.31</v>
      </c>
      <c r="ET9" s="63">
        <v>326.32</v>
      </c>
      <c r="EU9" s="63">
        <v>325.32</v>
      </c>
      <c r="EV9" s="63">
        <v>324.33999999999997</v>
      </c>
      <c r="EW9" s="63">
        <v>323.35000000000002</v>
      </c>
      <c r="EX9" s="63">
        <v>322.37</v>
      </c>
      <c r="EY9" s="63">
        <v>321.38</v>
      </c>
      <c r="EZ9" s="63">
        <v>320.39</v>
      </c>
      <c r="FA9" s="63">
        <v>319.39999999999998</v>
      </c>
      <c r="FB9" s="63">
        <v>318.41000000000003</v>
      </c>
      <c r="FC9" s="63">
        <v>317.43</v>
      </c>
      <c r="FD9" s="63">
        <v>316.45</v>
      </c>
      <c r="FE9" s="63">
        <v>315.47000000000003</v>
      </c>
      <c r="FF9" s="63">
        <v>314.48</v>
      </c>
      <c r="FG9" s="63">
        <v>313.5</v>
      </c>
      <c r="FH9" s="63">
        <v>312.51</v>
      </c>
      <c r="FI9" s="63">
        <v>311.54000000000002</v>
      </c>
      <c r="FJ9" s="63">
        <v>310.57</v>
      </c>
      <c r="FK9" s="63">
        <v>309.58999999999997</v>
      </c>
      <c r="FL9" s="63">
        <v>308.60000000000002</v>
      </c>
      <c r="FM9" s="63">
        <v>307.64</v>
      </c>
      <c r="FN9" s="63">
        <v>306.66000000000003</v>
      </c>
      <c r="FO9" s="63">
        <v>305.68</v>
      </c>
      <c r="FP9" s="63">
        <v>304.70999999999998</v>
      </c>
      <c r="FQ9" s="63">
        <v>303.74</v>
      </c>
      <c r="FR9" s="63">
        <v>302.76</v>
      </c>
      <c r="FS9" s="63">
        <v>301.79000000000002</v>
      </c>
      <c r="FT9" s="63">
        <v>300.82</v>
      </c>
      <c r="FU9" s="63">
        <v>299.85000000000002</v>
      </c>
      <c r="FV9" s="63">
        <v>298.89</v>
      </c>
      <c r="FW9" s="63">
        <v>297.92</v>
      </c>
      <c r="FX9" s="63">
        <v>296.95</v>
      </c>
      <c r="FY9" s="63">
        <v>295.99</v>
      </c>
      <c r="FZ9" s="63">
        <v>295.01</v>
      </c>
      <c r="GA9" s="63">
        <v>294.06</v>
      </c>
      <c r="GB9" s="63">
        <v>293.08999999999997</v>
      </c>
      <c r="GC9" s="63">
        <v>292.13</v>
      </c>
      <c r="GD9" s="63">
        <v>291.17</v>
      </c>
      <c r="GE9" s="63">
        <v>290.20999999999998</v>
      </c>
      <c r="GF9" s="63">
        <v>289.25</v>
      </c>
      <c r="GG9" s="63">
        <v>288.29000000000002</v>
      </c>
      <c r="GH9" s="63">
        <v>287.33999999999997</v>
      </c>
      <c r="GI9" s="63">
        <v>286.38</v>
      </c>
      <c r="GJ9" s="63">
        <v>285.42</v>
      </c>
      <c r="GK9" s="63">
        <v>284.47000000000003</v>
      </c>
      <c r="GL9" s="63">
        <v>283.51</v>
      </c>
      <c r="GM9" s="63">
        <v>282.56</v>
      </c>
      <c r="GN9" s="63">
        <v>281.60000000000002</v>
      </c>
      <c r="GO9" s="63">
        <v>280.67</v>
      </c>
      <c r="GP9" s="63">
        <v>279.72000000000003</v>
      </c>
      <c r="GQ9" s="63">
        <v>278.76</v>
      </c>
      <c r="GR9" s="63">
        <v>277.82</v>
      </c>
      <c r="GS9" s="63">
        <v>276.89</v>
      </c>
      <c r="GT9" s="63">
        <v>275.94</v>
      </c>
      <c r="GU9" s="63">
        <v>275</v>
      </c>
      <c r="GV9" s="63">
        <v>274.06</v>
      </c>
      <c r="GW9" s="63">
        <v>273.12</v>
      </c>
      <c r="GX9" s="63">
        <v>272.18</v>
      </c>
      <c r="GY9" s="63">
        <v>271.25</v>
      </c>
      <c r="GZ9" s="63">
        <v>270.31</v>
      </c>
      <c r="HA9" s="63">
        <v>269.38</v>
      </c>
      <c r="HB9" s="63">
        <v>268.44</v>
      </c>
      <c r="HC9" s="63">
        <v>267.51</v>
      </c>
      <c r="HD9" s="63">
        <v>266.57</v>
      </c>
      <c r="HE9" s="63">
        <v>265.64999999999998</v>
      </c>
      <c r="HF9" s="63">
        <v>264.72000000000003</v>
      </c>
      <c r="HG9" s="63">
        <v>263.79000000000002</v>
      </c>
      <c r="HH9" s="63">
        <v>262.87</v>
      </c>
      <c r="HI9" s="63">
        <v>261.95</v>
      </c>
      <c r="HJ9" s="63">
        <v>261.01</v>
      </c>
      <c r="HK9" s="63">
        <v>260.10000000000002</v>
      </c>
      <c r="HL9" s="63">
        <v>259.18</v>
      </c>
      <c r="HM9" s="63">
        <v>258.26</v>
      </c>
      <c r="HN9" s="63">
        <v>257.35000000000002</v>
      </c>
      <c r="HO9" s="63">
        <v>256.44</v>
      </c>
      <c r="HP9" s="63">
        <v>255.53</v>
      </c>
      <c r="HQ9" s="63">
        <v>254.62</v>
      </c>
      <c r="HR9" s="63">
        <v>253.71</v>
      </c>
      <c r="HS9" s="63">
        <v>252.8</v>
      </c>
      <c r="HT9" s="63">
        <v>251.89</v>
      </c>
      <c r="HU9" s="63">
        <v>250.99</v>
      </c>
      <c r="HV9" s="63">
        <v>250.08</v>
      </c>
      <c r="HW9" s="63">
        <v>249.18</v>
      </c>
      <c r="HX9" s="63">
        <v>248.27</v>
      </c>
      <c r="HY9" s="63">
        <v>247.37</v>
      </c>
      <c r="HZ9" s="63">
        <v>246.47</v>
      </c>
      <c r="IA9" s="63">
        <v>245.58</v>
      </c>
      <c r="IB9" s="63">
        <v>244.68</v>
      </c>
      <c r="IC9" s="63">
        <v>243.78</v>
      </c>
      <c r="ID9" s="63">
        <v>242.89</v>
      </c>
      <c r="IE9" s="63">
        <v>241.99</v>
      </c>
      <c r="IF9" s="63">
        <v>241.1</v>
      </c>
      <c r="IG9" s="63">
        <v>240.21</v>
      </c>
      <c r="IH9" s="63">
        <v>239.32</v>
      </c>
      <c r="II9" s="63">
        <v>238.43</v>
      </c>
      <c r="IJ9" s="63">
        <v>237.54</v>
      </c>
      <c r="IK9" s="63">
        <v>236.65</v>
      </c>
      <c r="IL9" s="63">
        <v>235.77</v>
      </c>
      <c r="IM9" s="63">
        <v>234.89</v>
      </c>
      <c r="IN9" s="63">
        <v>234</v>
      </c>
      <c r="IO9" s="63">
        <v>233.12</v>
      </c>
      <c r="IP9" s="63">
        <v>232.24</v>
      </c>
      <c r="IQ9" s="63">
        <v>231.37</v>
      </c>
      <c r="IR9" s="63">
        <v>230.49</v>
      </c>
      <c r="IS9" s="63">
        <v>229.61</v>
      </c>
      <c r="IT9" s="63">
        <v>228.74</v>
      </c>
      <c r="IU9" s="63">
        <v>227.87</v>
      </c>
      <c r="IV9" s="63">
        <v>227</v>
      </c>
      <c r="IW9" s="63">
        <v>226.14</v>
      </c>
      <c r="IX9" s="63">
        <v>225.27</v>
      </c>
      <c r="IY9" s="63">
        <v>224.41</v>
      </c>
      <c r="IZ9" s="63">
        <v>223.55</v>
      </c>
      <c r="JA9" s="63">
        <v>222.69</v>
      </c>
      <c r="JB9" s="63">
        <v>221.83</v>
      </c>
      <c r="JC9" s="63">
        <v>220.98</v>
      </c>
      <c r="JD9" s="63">
        <v>220.12</v>
      </c>
      <c r="JE9" s="63">
        <v>219.27</v>
      </c>
      <c r="JF9" s="63">
        <v>218.41</v>
      </c>
      <c r="JG9" s="63">
        <v>217.56</v>
      </c>
      <c r="JH9" s="63">
        <v>216.71</v>
      </c>
      <c r="JI9" s="63">
        <v>215.86</v>
      </c>
      <c r="JJ9" s="63">
        <v>215.02</v>
      </c>
      <c r="JK9" s="63">
        <v>214.17</v>
      </c>
      <c r="JL9" s="63">
        <v>213.33</v>
      </c>
      <c r="JM9" s="63">
        <v>212.48</v>
      </c>
      <c r="JN9" s="63">
        <v>211.64</v>
      </c>
      <c r="JO9" s="63">
        <v>210.8</v>
      </c>
      <c r="JP9" s="63">
        <v>209.96</v>
      </c>
      <c r="JQ9" s="63">
        <v>209.12</v>
      </c>
      <c r="JR9" s="63">
        <v>208.28</v>
      </c>
      <c r="JS9" s="63">
        <v>207.44</v>
      </c>
      <c r="JT9" s="63">
        <v>206.61</v>
      </c>
      <c r="JU9" s="63">
        <v>205.77</v>
      </c>
      <c r="JV9" s="63">
        <v>204.93</v>
      </c>
      <c r="JW9" s="63">
        <v>204.1</v>
      </c>
      <c r="JX9" s="63">
        <v>203.26</v>
      </c>
      <c r="JY9" s="63">
        <v>202.43</v>
      </c>
      <c r="JZ9" s="63">
        <v>201.6</v>
      </c>
      <c r="KA9" s="63">
        <v>200.77</v>
      </c>
      <c r="KB9" s="63">
        <v>199.94</v>
      </c>
      <c r="KC9" s="63">
        <v>199.11</v>
      </c>
      <c r="KD9" s="63">
        <v>198.28</v>
      </c>
      <c r="KE9" s="63">
        <v>197.46</v>
      </c>
      <c r="KF9" s="63">
        <v>196.63</v>
      </c>
      <c r="KG9" s="63">
        <v>195.81</v>
      </c>
      <c r="KH9" s="63">
        <v>194.99</v>
      </c>
      <c r="KI9" s="63">
        <v>194.17</v>
      </c>
      <c r="KJ9" s="63">
        <v>193.35</v>
      </c>
      <c r="KK9" s="63">
        <v>192.53</v>
      </c>
      <c r="KL9" s="63">
        <v>191.71</v>
      </c>
      <c r="KM9" s="63">
        <v>190.9</v>
      </c>
      <c r="KN9" s="63">
        <v>190.08</v>
      </c>
      <c r="KO9" s="63">
        <v>189.27</v>
      </c>
      <c r="KP9" s="63">
        <v>188.46</v>
      </c>
      <c r="KQ9" s="63">
        <v>187.65</v>
      </c>
      <c r="KR9" s="68">
        <f t="shared" si="13"/>
        <v>186.77</v>
      </c>
      <c r="KS9" s="68">
        <f t="shared" si="14"/>
        <v>185.98</v>
      </c>
      <c r="KT9" s="68">
        <f t="shared" si="15"/>
        <v>185.16</v>
      </c>
      <c r="KU9" s="68">
        <f t="shared" si="15"/>
        <v>184.37</v>
      </c>
      <c r="KV9" s="68">
        <f t="shared" si="15"/>
        <v>183.59</v>
      </c>
      <c r="KW9" s="68">
        <f t="shared" si="15"/>
        <v>182.8</v>
      </c>
      <c r="KX9" s="68">
        <f t="shared" si="15"/>
        <v>182.01</v>
      </c>
      <c r="KY9" s="68">
        <f t="shared" si="15"/>
        <v>181.23</v>
      </c>
      <c r="KZ9" s="68">
        <f t="shared" si="15"/>
        <v>180.44</v>
      </c>
      <c r="LA9" s="68">
        <f t="shared" si="15"/>
        <v>179.66</v>
      </c>
      <c r="LB9" s="68">
        <f t="shared" si="15"/>
        <v>178.88</v>
      </c>
      <c r="LC9" s="68">
        <f t="shared" si="15"/>
        <v>178.1</v>
      </c>
      <c r="LD9" s="68">
        <f t="shared" si="15"/>
        <v>177.32</v>
      </c>
      <c r="LE9" s="68">
        <f t="shared" si="15"/>
        <v>176.54</v>
      </c>
      <c r="LF9" s="68">
        <f t="shared" si="15"/>
        <v>175.77</v>
      </c>
      <c r="LG9" s="68">
        <f t="shared" si="15"/>
        <v>175</v>
      </c>
      <c r="LH9" s="68">
        <f t="shared" si="15"/>
        <v>174.22</v>
      </c>
      <c r="LI9" s="68">
        <f t="shared" si="15"/>
        <v>173.45</v>
      </c>
      <c r="LJ9" s="68">
        <f t="shared" ref="LJ9:LY24" si="17">LJ8+0.75</f>
        <v>172.68</v>
      </c>
      <c r="LK9" s="68">
        <f t="shared" si="17"/>
        <v>171.91</v>
      </c>
      <c r="LL9" s="68">
        <f t="shared" si="17"/>
        <v>171.14</v>
      </c>
      <c r="LM9" s="68">
        <f t="shared" si="17"/>
        <v>170.38</v>
      </c>
      <c r="LN9" s="68">
        <f t="shared" si="17"/>
        <v>169.61</v>
      </c>
      <c r="LO9" s="68">
        <f t="shared" si="17"/>
        <v>168.85</v>
      </c>
      <c r="LP9" s="68">
        <f t="shared" si="17"/>
        <v>168.09</v>
      </c>
      <c r="LQ9" s="68">
        <f t="shared" si="17"/>
        <v>167.33</v>
      </c>
      <c r="LR9" s="68">
        <f t="shared" si="17"/>
        <v>166.57</v>
      </c>
      <c r="LS9" s="68">
        <f t="shared" si="17"/>
        <v>165.81</v>
      </c>
      <c r="LT9" s="68">
        <f t="shared" si="17"/>
        <v>165.06</v>
      </c>
      <c r="LU9" s="68">
        <f t="shared" si="17"/>
        <v>164.31</v>
      </c>
      <c r="LV9" s="68">
        <f t="shared" si="17"/>
        <v>163.55000000000001</v>
      </c>
      <c r="LW9" s="68">
        <f t="shared" si="16"/>
        <v>162.80000000000001</v>
      </c>
      <c r="LX9" s="68">
        <f t="shared" si="16"/>
        <v>162.05000000000001</v>
      </c>
      <c r="LY9" s="68">
        <f t="shared" si="16"/>
        <v>161.30000000000001</v>
      </c>
      <c r="LZ9" s="68">
        <f t="shared" si="16"/>
        <v>160.56</v>
      </c>
      <c r="MA9" s="68">
        <f t="shared" si="16"/>
        <v>159.81</v>
      </c>
      <c r="MB9" s="68">
        <f t="shared" si="16"/>
        <v>159.07</v>
      </c>
      <c r="MC9" s="68">
        <f t="shared" si="16"/>
        <v>158.33000000000001</v>
      </c>
      <c r="MD9" s="68">
        <f t="shared" si="16"/>
        <v>157.59</v>
      </c>
      <c r="ME9" s="68">
        <f t="shared" si="16"/>
        <v>156.86000000000001</v>
      </c>
      <c r="MF9" s="68">
        <f t="shared" si="16"/>
        <v>156.12</v>
      </c>
      <c r="MG9" s="68">
        <f t="shared" si="16"/>
        <v>155.38999999999999</v>
      </c>
      <c r="MH9" s="68">
        <f t="shared" si="16"/>
        <v>154.65</v>
      </c>
      <c r="MI9" s="68">
        <f t="shared" si="16"/>
        <v>153.91999999999999</v>
      </c>
      <c r="MJ9" s="68">
        <f t="shared" si="16"/>
        <v>153.19</v>
      </c>
      <c r="MK9" s="68">
        <f t="shared" si="16"/>
        <v>152.46</v>
      </c>
      <c r="ML9" s="68">
        <f t="shared" si="16"/>
        <v>151.74</v>
      </c>
      <c r="MM9" s="68">
        <f t="shared" si="16"/>
        <v>151.01</v>
      </c>
      <c r="MN9" s="68">
        <f t="shared" si="16"/>
        <v>150.29</v>
      </c>
      <c r="MO9" s="68">
        <f t="shared" si="16"/>
        <v>149.57</v>
      </c>
      <c r="MP9" s="68">
        <f t="shared" si="16"/>
        <v>148.85</v>
      </c>
      <c r="MQ9" s="68">
        <f t="shared" si="16"/>
        <v>148.13999999999999</v>
      </c>
      <c r="MR9" s="68">
        <f t="shared" si="16"/>
        <v>147.41999999999999</v>
      </c>
      <c r="MS9" s="68">
        <f t="shared" si="16"/>
        <v>146.71</v>
      </c>
      <c r="MT9" s="68">
        <f t="shared" si="16"/>
        <v>145.99</v>
      </c>
      <c r="MU9" s="68">
        <f t="shared" si="16"/>
        <v>145.28</v>
      </c>
      <c r="MV9" s="68">
        <f t="shared" si="16"/>
        <v>144.57</v>
      </c>
      <c r="MW9" s="68">
        <f t="shared" si="16"/>
        <v>143.87</v>
      </c>
      <c r="MX9" s="68">
        <f t="shared" si="16"/>
        <v>143.16</v>
      </c>
      <c r="MY9" s="68">
        <f t="shared" si="16"/>
        <v>142.46</v>
      </c>
    </row>
    <row r="10" spans="1:363" ht="15.75" x14ac:dyDescent="0.25">
      <c r="A10" s="60" t="s">
        <v>6</v>
      </c>
      <c r="B10" s="65">
        <v>2020</v>
      </c>
      <c r="C10" s="63">
        <v>478.17</v>
      </c>
      <c r="D10" s="63">
        <v>477.13</v>
      </c>
      <c r="E10" s="63">
        <v>476.09</v>
      </c>
      <c r="F10" s="63">
        <v>475.05</v>
      </c>
      <c r="G10" s="63">
        <v>474.01</v>
      </c>
      <c r="H10" s="63">
        <v>472.97</v>
      </c>
      <c r="I10" s="63">
        <v>471.93</v>
      </c>
      <c r="J10" s="63">
        <v>470.89</v>
      </c>
      <c r="K10" s="63">
        <v>469.85</v>
      </c>
      <c r="L10" s="63">
        <v>468.81</v>
      </c>
      <c r="M10" s="63">
        <v>467.77</v>
      </c>
      <c r="N10" s="63">
        <v>466.73</v>
      </c>
      <c r="O10" s="63">
        <v>465.69</v>
      </c>
      <c r="P10" s="63">
        <v>464.66</v>
      </c>
      <c r="Q10" s="63">
        <v>463.62</v>
      </c>
      <c r="R10" s="63">
        <v>462.58</v>
      </c>
      <c r="S10" s="63">
        <v>461.54</v>
      </c>
      <c r="T10" s="63">
        <v>460.5</v>
      </c>
      <c r="U10" s="63">
        <v>459.46</v>
      </c>
      <c r="V10" s="63">
        <v>458.43</v>
      </c>
      <c r="W10" s="63">
        <v>457.39</v>
      </c>
      <c r="X10" s="63">
        <v>456.35</v>
      </c>
      <c r="Y10" s="63">
        <v>455.31</v>
      </c>
      <c r="Z10" s="63">
        <v>454.27</v>
      </c>
      <c r="AA10" s="63">
        <v>453.24</v>
      </c>
      <c r="AB10" s="63">
        <v>452.2</v>
      </c>
      <c r="AC10" s="63">
        <v>451.16</v>
      </c>
      <c r="AD10" s="63">
        <v>450.12</v>
      </c>
      <c r="AE10" s="63">
        <v>449.09</v>
      </c>
      <c r="AF10" s="63">
        <v>448.05</v>
      </c>
      <c r="AG10" s="63">
        <v>447.01</v>
      </c>
      <c r="AH10" s="63">
        <v>445.97</v>
      </c>
      <c r="AI10" s="63">
        <v>444.94</v>
      </c>
      <c r="AJ10" s="63">
        <v>443.9</v>
      </c>
      <c r="AK10" s="63">
        <v>442.86</v>
      </c>
      <c r="AL10" s="63">
        <v>441.83</v>
      </c>
      <c r="AM10" s="63">
        <v>440.79</v>
      </c>
      <c r="AN10" s="63">
        <v>439.75</v>
      </c>
      <c r="AO10" s="63">
        <v>438.72</v>
      </c>
      <c r="AP10" s="63">
        <v>437.68</v>
      </c>
      <c r="AQ10" s="63">
        <v>436.64</v>
      </c>
      <c r="AR10" s="63">
        <v>435.61</v>
      </c>
      <c r="AS10" s="63">
        <v>434.57</v>
      </c>
      <c r="AT10" s="63">
        <v>433.54</v>
      </c>
      <c r="AU10" s="63">
        <v>432.5</v>
      </c>
      <c r="AV10" s="63">
        <v>431.46</v>
      </c>
      <c r="AW10" s="63">
        <v>430.43</v>
      </c>
      <c r="AX10" s="63">
        <v>429.39</v>
      </c>
      <c r="AY10" s="63">
        <v>428.36</v>
      </c>
      <c r="AZ10" s="63">
        <v>427.32</v>
      </c>
      <c r="BA10" s="63">
        <v>426.29</v>
      </c>
      <c r="BB10" s="63">
        <v>425.25</v>
      </c>
      <c r="BC10" s="63">
        <v>424.22</v>
      </c>
      <c r="BD10" s="63">
        <v>423.18</v>
      </c>
      <c r="BE10" s="63">
        <v>422.15</v>
      </c>
      <c r="BF10" s="63">
        <v>421.11</v>
      </c>
      <c r="BG10" s="63">
        <v>420.08</v>
      </c>
      <c r="BH10" s="63">
        <v>419.04</v>
      </c>
      <c r="BI10" s="63">
        <v>418.01</v>
      </c>
      <c r="BJ10" s="63">
        <v>416.97</v>
      </c>
      <c r="BK10" s="63">
        <v>415.94</v>
      </c>
      <c r="BL10" s="63">
        <v>414.9</v>
      </c>
      <c r="BM10" s="63">
        <v>413.87</v>
      </c>
      <c r="BN10" s="63">
        <v>412.84</v>
      </c>
      <c r="BO10" s="63">
        <v>411.8</v>
      </c>
      <c r="BP10" s="63">
        <v>410.77</v>
      </c>
      <c r="BQ10" s="63">
        <v>409.73</v>
      </c>
      <c r="BR10" s="63">
        <v>408.7</v>
      </c>
      <c r="BS10" s="63">
        <v>407.67</v>
      </c>
      <c r="BT10" s="63">
        <v>406.63</v>
      </c>
      <c r="BU10" s="63">
        <v>405.6</v>
      </c>
      <c r="BV10" s="63">
        <v>404.57</v>
      </c>
      <c r="BW10" s="63">
        <v>403.53</v>
      </c>
      <c r="BX10" s="63">
        <v>402.5</v>
      </c>
      <c r="BY10" s="63">
        <v>401.47</v>
      </c>
      <c r="BZ10" s="63">
        <v>400.44</v>
      </c>
      <c r="CA10" s="63">
        <v>399.42</v>
      </c>
      <c r="CB10" s="63">
        <v>398.39</v>
      </c>
      <c r="CC10" s="63">
        <v>397.36</v>
      </c>
      <c r="CD10" s="63">
        <v>396.33</v>
      </c>
      <c r="CE10" s="63">
        <v>395.3</v>
      </c>
      <c r="CF10" s="63">
        <v>394.27</v>
      </c>
      <c r="CG10" s="63">
        <v>393.24</v>
      </c>
      <c r="CH10" s="63">
        <v>392.22</v>
      </c>
      <c r="CI10" s="63">
        <v>391.19</v>
      </c>
      <c r="CJ10" s="63">
        <v>390.16</v>
      </c>
      <c r="CK10" s="63">
        <v>389.14</v>
      </c>
      <c r="CL10" s="63">
        <v>388.11</v>
      </c>
      <c r="CM10" s="63">
        <v>387.08</v>
      </c>
      <c r="CN10" s="63">
        <v>386.06</v>
      </c>
      <c r="CO10" s="63">
        <v>385.03</v>
      </c>
      <c r="CP10" s="63">
        <v>384</v>
      </c>
      <c r="CQ10" s="63">
        <v>382.98</v>
      </c>
      <c r="CR10" s="63">
        <v>381.95</v>
      </c>
      <c r="CS10" s="63">
        <v>380.92</v>
      </c>
      <c r="CT10" s="63">
        <v>379.9</v>
      </c>
      <c r="CU10" s="63">
        <v>378.87</v>
      </c>
      <c r="CV10" s="63">
        <v>377.85</v>
      </c>
      <c r="CW10" s="63">
        <v>376.83</v>
      </c>
      <c r="CX10" s="63">
        <v>375.8</v>
      </c>
      <c r="CY10" s="63">
        <v>374.78</v>
      </c>
      <c r="CZ10" s="63">
        <v>373.76</v>
      </c>
      <c r="DA10" s="63">
        <v>372.73</v>
      </c>
      <c r="DB10" s="63">
        <v>371.71</v>
      </c>
      <c r="DC10" s="63">
        <v>370.69</v>
      </c>
      <c r="DD10" s="63">
        <v>369.67</v>
      </c>
      <c r="DE10" s="63">
        <v>368.65</v>
      </c>
      <c r="DF10" s="63">
        <v>367.62</v>
      </c>
      <c r="DG10" s="63">
        <v>366.6</v>
      </c>
      <c r="DH10" s="63">
        <v>365.58</v>
      </c>
      <c r="DI10" s="63">
        <v>364.56</v>
      </c>
      <c r="DJ10" s="63">
        <v>363.54</v>
      </c>
      <c r="DK10" s="63">
        <v>362.53</v>
      </c>
      <c r="DL10" s="63">
        <v>361.51</v>
      </c>
      <c r="DM10" s="63">
        <v>360.49</v>
      </c>
      <c r="DN10" s="63">
        <v>359.47</v>
      </c>
      <c r="DO10" s="63">
        <v>358.45</v>
      </c>
      <c r="DP10" s="63">
        <v>357.43</v>
      </c>
      <c r="DQ10" s="63">
        <v>356.42</v>
      </c>
      <c r="DR10" s="63">
        <v>355.4</v>
      </c>
      <c r="DS10" s="63">
        <v>354.38</v>
      </c>
      <c r="DT10" s="63">
        <v>353.37</v>
      </c>
      <c r="DU10" s="63">
        <v>352.36</v>
      </c>
      <c r="DV10" s="63">
        <v>351.35</v>
      </c>
      <c r="DW10" s="63">
        <v>350.33</v>
      </c>
      <c r="DX10" s="63">
        <v>349.32</v>
      </c>
      <c r="DY10" s="63">
        <v>348.31</v>
      </c>
      <c r="DZ10" s="63">
        <v>347.3</v>
      </c>
      <c r="EA10" s="63">
        <v>346.29</v>
      </c>
      <c r="EB10" s="63">
        <v>345.29</v>
      </c>
      <c r="EC10" s="63">
        <v>344.28</v>
      </c>
      <c r="ED10" s="63">
        <v>343.27</v>
      </c>
      <c r="EE10" s="63">
        <v>342.26</v>
      </c>
      <c r="EF10" s="63">
        <v>341.26</v>
      </c>
      <c r="EG10" s="63">
        <v>340.26</v>
      </c>
      <c r="EH10" s="63">
        <v>339.26</v>
      </c>
      <c r="EI10" s="63">
        <v>338.26</v>
      </c>
      <c r="EJ10" s="63">
        <v>337.26</v>
      </c>
      <c r="EK10" s="63">
        <v>336.26</v>
      </c>
      <c r="EL10" s="63">
        <v>335.26</v>
      </c>
      <c r="EM10" s="63">
        <v>334.26</v>
      </c>
      <c r="EN10" s="63">
        <v>333.27</v>
      </c>
      <c r="EO10" s="63">
        <v>332.27</v>
      </c>
      <c r="EP10" s="63">
        <v>331.27</v>
      </c>
      <c r="EQ10" s="63">
        <v>330.28</v>
      </c>
      <c r="ER10" s="63">
        <v>329.28</v>
      </c>
      <c r="ES10" s="63">
        <v>328.29</v>
      </c>
      <c r="ET10" s="63">
        <v>327.29000000000002</v>
      </c>
      <c r="EU10" s="63">
        <v>326.31</v>
      </c>
      <c r="EV10" s="63">
        <v>325.32</v>
      </c>
      <c r="EW10" s="63">
        <v>324.32</v>
      </c>
      <c r="EX10" s="63">
        <v>323.33999999999997</v>
      </c>
      <c r="EY10" s="63">
        <v>322.35000000000002</v>
      </c>
      <c r="EZ10" s="63">
        <v>321.35000000000002</v>
      </c>
      <c r="FA10" s="63">
        <v>320.37</v>
      </c>
      <c r="FB10" s="63">
        <v>319.38</v>
      </c>
      <c r="FC10" s="63">
        <v>318.39999999999998</v>
      </c>
      <c r="FD10" s="63">
        <v>317.41000000000003</v>
      </c>
      <c r="FE10" s="63">
        <v>316.43</v>
      </c>
      <c r="FF10" s="63">
        <v>315.45</v>
      </c>
      <c r="FG10" s="63">
        <v>314.47000000000003</v>
      </c>
      <c r="FH10" s="63">
        <v>313.49</v>
      </c>
      <c r="FI10" s="63">
        <v>312.51</v>
      </c>
      <c r="FJ10" s="63">
        <v>311.52999999999997</v>
      </c>
      <c r="FK10" s="63">
        <v>310.54000000000002</v>
      </c>
      <c r="FL10" s="63">
        <v>309.57</v>
      </c>
      <c r="FM10" s="63">
        <v>308.60000000000002</v>
      </c>
      <c r="FN10" s="63">
        <v>307.62</v>
      </c>
      <c r="FO10" s="63">
        <v>306.64</v>
      </c>
      <c r="FP10" s="63">
        <v>305.67</v>
      </c>
      <c r="FQ10" s="63">
        <v>304.7</v>
      </c>
      <c r="FR10" s="63">
        <v>303.72000000000003</v>
      </c>
      <c r="FS10" s="63">
        <v>302.75</v>
      </c>
      <c r="FT10" s="63">
        <v>301.77999999999997</v>
      </c>
      <c r="FU10" s="63">
        <v>300.81</v>
      </c>
      <c r="FV10" s="63">
        <v>299.83999999999997</v>
      </c>
      <c r="FW10" s="63">
        <v>298.87</v>
      </c>
      <c r="FX10" s="63">
        <v>297.89999999999998</v>
      </c>
      <c r="FY10" s="63">
        <v>296.93</v>
      </c>
      <c r="FZ10" s="63">
        <v>295.97000000000003</v>
      </c>
      <c r="GA10" s="63">
        <v>295</v>
      </c>
      <c r="GB10" s="63">
        <v>294.04000000000002</v>
      </c>
      <c r="GC10" s="63">
        <v>293.07</v>
      </c>
      <c r="GD10" s="63">
        <v>292.10000000000002</v>
      </c>
      <c r="GE10" s="63">
        <v>291.14999999999998</v>
      </c>
      <c r="GF10" s="63">
        <v>290.19</v>
      </c>
      <c r="GG10" s="63">
        <v>289.23</v>
      </c>
      <c r="GH10" s="63">
        <v>288.26</v>
      </c>
      <c r="GI10" s="63">
        <v>287.32</v>
      </c>
      <c r="GJ10" s="63">
        <v>286.35000000000002</v>
      </c>
      <c r="GK10" s="63">
        <v>285.39999999999998</v>
      </c>
      <c r="GL10" s="63">
        <v>284.45</v>
      </c>
      <c r="GM10" s="63">
        <v>283.49</v>
      </c>
      <c r="GN10" s="63">
        <v>282.54000000000002</v>
      </c>
      <c r="GO10" s="63">
        <v>281.60000000000002</v>
      </c>
      <c r="GP10" s="63">
        <v>280.64999999999998</v>
      </c>
      <c r="GQ10" s="63">
        <v>279.7</v>
      </c>
      <c r="GR10" s="63">
        <v>278.76</v>
      </c>
      <c r="GS10" s="63">
        <v>277.81</v>
      </c>
      <c r="GT10" s="63">
        <v>276.87</v>
      </c>
      <c r="GU10" s="63">
        <v>275.93</v>
      </c>
      <c r="GV10" s="63">
        <v>274.98</v>
      </c>
      <c r="GW10" s="63">
        <v>274.04000000000002</v>
      </c>
      <c r="GX10" s="63">
        <v>273.10000000000002</v>
      </c>
      <c r="GY10" s="63">
        <v>272.16000000000003</v>
      </c>
      <c r="GZ10" s="63">
        <v>271.23</v>
      </c>
      <c r="HA10" s="63">
        <v>270.29000000000002</v>
      </c>
      <c r="HB10" s="63">
        <v>269.35000000000002</v>
      </c>
      <c r="HC10" s="63">
        <v>268.43</v>
      </c>
      <c r="HD10" s="63">
        <v>267.49</v>
      </c>
      <c r="HE10" s="63">
        <v>266.56</v>
      </c>
      <c r="HF10" s="63">
        <v>265.63</v>
      </c>
      <c r="HG10" s="63">
        <v>264.7</v>
      </c>
      <c r="HH10" s="63">
        <v>263.77999999999997</v>
      </c>
      <c r="HI10" s="63">
        <v>262.85000000000002</v>
      </c>
      <c r="HJ10" s="63">
        <v>261.93</v>
      </c>
      <c r="HK10" s="63">
        <v>261</v>
      </c>
      <c r="HL10" s="63">
        <v>260.07</v>
      </c>
      <c r="HM10" s="63">
        <v>259.17</v>
      </c>
      <c r="HN10" s="63">
        <v>258.25</v>
      </c>
      <c r="HO10" s="63">
        <v>257.33999999999997</v>
      </c>
      <c r="HP10" s="63">
        <v>256.42</v>
      </c>
      <c r="HQ10" s="63">
        <v>255.51</v>
      </c>
      <c r="HR10" s="63">
        <v>254.6</v>
      </c>
      <c r="HS10" s="63">
        <v>253.69</v>
      </c>
      <c r="HT10" s="63">
        <v>252.78</v>
      </c>
      <c r="HU10" s="63">
        <v>251.87</v>
      </c>
      <c r="HV10" s="63">
        <v>250.97</v>
      </c>
      <c r="HW10" s="63">
        <v>250.06</v>
      </c>
      <c r="HX10" s="63">
        <v>249.16</v>
      </c>
      <c r="HY10" s="63">
        <v>248.26</v>
      </c>
      <c r="HZ10" s="63">
        <v>247.36</v>
      </c>
      <c r="IA10" s="63">
        <v>246.46</v>
      </c>
      <c r="IB10" s="63">
        <v>245.56</v>
      </c>
      <c r="IC10" s="63">
        <v>244.66</v>
      </c>
      <c r="ID10" s="63">
        <v>243.76</v>
      </c>
      <c r="IE10" s="63">
        <v>242.87</v>
      </c>
      <c r="IF10" s="63">
        <v>241.97</v>
      </c>
      <c r="IG10" s="63">
        <v>241.08</v>
      </c>
      <c r="IH10" s="63">
        <v>240.19</v>
      </c>
      <c r="II10" s="63">
        <v>239.29</v>
      </c>
      <c r="IJ10" s="63">
        <v>238.41</v>
      </c>
      <c r="IK10" s="63">
        <v>237.52</v>
      </c>
      <c r="IL10" s="63">
        <v>236.63</v>
      </c>
      <c r="IM10" s="63">
        <v>235.75</v>
      </c>
      <c r="IN10" s="63">
        <v>234.86</v>
      </c>
      <c r="IO10" s="63">
        <v>233.98</v>
      </c>
      <c r="IP10" s="63">
        <v>233.1</v>
      </c>
      <c r="IQ10" s="63">
        <v>232.22</v>
      </c>
      <c r="IR10" s="63">
        <v>231.34</v>
      </c>
      <c r="IS10" s="63">
        <v>230.47</v>
      </c>
      <c r="IT10" s="63">
        <v>229.59</v>
      </c>
      <c r="IU10" s="63">
        <v>228.71</v>
      </c>
      <c r="IV10" s="63">
        <v>227.85</v>
      </c>
      <c r="IW10" s="63">
        <v>226.98</v>
      </c>
      <c r="IX10" s="63">
        <v>226.12</v>
      </c>
      <c r="IY10" s="63">
        <v>225.25</v>
      </c>
      <c r="IZ10" s="63">
        <v>224.39</v>
      </c>
      <c r="JA10" s="63">
        <v>223.53</v>
      </c>
      <c r="JB10" s="63">
        <v>222.67</v>
      </c>
      <c r="JC10" s="63">
        <v>221.81</v>
      </c>
      <c r="JD10" s="63">
        <v>220.96</v>
      </c>
      <c r="JE10" s="63">
        <v>220.1</v>
      </c>
      <c r="JF10" s="63">
        <v>219.24</v>
      </c>
      <c r="JG10" s="63">
        <v>218.39</v>
      </c>
      <c r="JH10" s="63">
        <v>217.54</v>
      </c>
      <c r="JI10" s="63">
        <v>216.69</v>
      </c>
      <c r="JJ10" s="63">
        <v>215.84</v>
      </c>
      <c r="JK10" s="63">
        <v>214.99</v>
      </c>
      <c r="JL10" s="63">
        <v>214.15</v>
      </c>
      <c r="JM10" s="63">
        <v>213.3</v>
      </c>
      <c r="JN10" s="63">
        <v>212.46</v>
      </c>
      <c r="JO10" s="63">
        <v>211.61</v>
      </c>
      <c r="JP10" s="63">
        <v>210.77</v>
      </c>
      <c r="JQ10" s="63">
        <v>209.93</v>
      </c>
      <c r="JR10" s="63">
        <v>209.09</v>
      </c>
      <c r="JS10" s="63">
        <v>208.25</v>
      </c>
      <c r="JT10" s="63">
        <v>207.41</v>
      </c>
      <c r="JU10" s="63">
        <v>206.57</v>
      </c>
      <c r="JV10" s="63">
        <v>205.73</v>
      </c>
      <c r="JW10" s="63">
        <v>204.9</v>
      </c>
      <c r="JX10" s="63">
        <v>204.06</v>
      </c>
      <c r="JY10" s="63">
        <v>203.23</v>
      </c>
      <c r="JZ10" s="63">
        <v>202.39</v>
      </c>
      <c r="KA10" s="63">
        <v>201.56</v>
      </c>
      <c r="KB10" s="63">
        <v>200.73</v>
      </c>
      <c r="KC10" s="63">
        <v>199.9</v>
      </c>
      <c r="KD10" s="63">
        <v>199.07</v>
      </c>
      <c r="KE10" s="63">
        <v>198.24</v>
      </c>
      <c r="KF10" s="63">
        <v>197.41</v>
      </c>
      <c r="KG10" s="63">
        <v>196.59</v>
      </c>
      <c r="KH10" s="63">
        <v>195.77</v>
      </c>
      <c r="KI10" s="63">
        <v>194.94</v>
      </c>
      <c r="KJ10" s="63">
        <v>194.12</v>
      </c>
      <c r="KK10" s="63">
        <v>193.3</v>
      </c>
      <c r="KL10" s="63">
        <v>192.48</v>
      </c>
      <c r="KM10" s="63">
        <v>191.66</v>
      </c>
      <c r="KN10" s="63">
        <v>190.85</v>
      </c>
      <c r="KO10" s="63">
        <v>190.03</v>
      </c>
      <c r="KP10" s="63">
        <v>189.22</v>
      </c>
      <c r="KQ10" s="63">
        <v>188.41</v>
      </c>
      <c r="KR10" s="68">
        <f t="shared" si="13"/>
        <v>187.52</v>
      </c>
      <c r="KS10" s="68">
        <f t="shared" si="14"/>
        <v>186.73</v>
      </c>
      <c r="KT10" s="68">
        <f t="shared" si="15"/>
        <v>185.91</v>
      </c>
      <c r="KU10" s="68">
        <f t="shared" si="15"/>
        <v>185.12</v>
      </c>
      <c r="KV10" s="68">
        <f t="shared" si="15"/>
        <v>184.34</v>
      </c>
      <c r="KW10" s="68">
        <f t="shared" si="15"/>
        <v>183.55</v>
      </c>
      <c r="KX10" s="68">
        <f t="shared" si="15"/>
        <v>182.76</v>
      </c>
      <c r="KY10" s="68">
        <f t="shared" si="15"/>
        <v>181.98</v>
      </c>
      <c r="KZ10" s="68">
        <f t="shared" si="15"/>
        <v>181.19</v>
      </c>
      <c r="LA10" s="68">
        <f t="shared" si="15"/>
        <v>180.41</v>
      </c>
      <c r="LB10" s="68">
        <f t="shared" si="15"/>
        <v>179.63</v>
      </c>
      <c r="LC10" s="68">
        <f t="shared" si="15"/>
        <v>178.85</v>
      </c>
      <c r="LD10" s="68">
        <f t="shared" si="15"/>
        <v>178.07</v>
      </c>
      <c r="LE10" s="68">
        <f t="shared" si="15"/>
        <v>177.29</v>
      </c>
      <c r="LF10" s="68">
        <f t="shared" si="15"/>
        <v>176.52</v>
      </c>
      <c r="LG10" s="68">
        <f t="shared" si="15"/>
        <v>175.75</v>
      </c>
      <c r="LH10" s="68">
        <f t="shared" si="15"/>
        <v>174.97</v>
      </c>
      <c r="LI10" s="68">
        <f t="shared" si="15"/>
        <v>174.2</v>
      </c>
      <c r="LJ10" s="68">
        <f t="shared" si="17"/>
        <v>173.43</v>
      </c>
      <c r="LK10" s="68">
        <f t="shared" si="17"/>
        <v>172.66</v>
      </c>
      <c r="LL10" s="68">
        <f t="shared" si="17"/>
        <v>171.89</v>
      </c>
      <c r="LM10" s="68">
        <f t="shared" si="17"/>
        <v>171.13</v>
      </c>
      <c r="LN10" s="68">
        <f t="shared" si="17"/>
        <v>170.36</v>
      </c>
      <c r="LO10" s="68">
        <f t="shared" si="17"/>
        <v>169.6</v>
      </c>
      <c r="LP10" s="68">
        <f t="shared" si="17"/>
        <v>168.84</v>
      </c>
      <c r="LQ10" s="68">
        <f t="shared" si="17"/>
        <v>168.08</v>
      </c>
      <c r="LR10" s="68">
        <f t="shared" si="17"/>
        <v>167.32</v>
      </c>
      <c r="LS10" s="68">
        <f t="shared" si="17"/>
        <v>166.56</v>
      </c>
      <c r="LT10" s="68">
        <f t="shared" si="17"/>
        <v>165.81</v>
      </c>
      <c r="LU10" s="68">
        <f t="shared" si="17"/>
        <v>165.06</v>
      </c>
      <c r="LV10" s="68">
        <f t="shared" si="17"/>
        <v>164.3</v>
      </c>
      <c r="LW10" s="68">
        <f t="shared" si="16"/>
        <v>163.55000000000001</v>
      </c>
      <c r="LX10" s="68">
        <f t="shared" si="16"/>
        <v>162.80000000000001</v>
      </c>
      <c r="LY10" s="68">
        <f t="shared" si="16"/>
        <v>162.05000000000001</v>
      </c>
      <c r="LZ10" s="68">
        <f t="shared" si="16"/>
        <v>161.31</v>
      </c>
      <c r="MA10" s="68">
        <f t="shared" si="16"/>
        <v>160.56</v>
      </c>
      <c r="MB10" s="68">
        <f t="shared" si="16"/>
        <v>159.82</v>
      </c>
      <c r="MC10" s="68">
        <f t="shared" si="16"/>
        <v>159.08000000000001</v>
      </c>
      <c r="MD10" s="68">
        <f t="shared" si="16"/>
        <v>158.34</v>
      </c>
      <c r="ME10" s="68">
        <f t="shared" si="16"/>
        <v>157.61000000000001</v>
      </c>
      <c r="MF10" s="68">
        <f t="shared" si="16"/>
        <v>156.87</v>
      </c>
      <c r="MG10" s="68">
        <f t="shared" si="16"/>
        <v>156.13999999999999</v>
      </c>
      <c r="MH10" s="68">
        <f t="shared" si="16"/>
        <v>155.4</v>
      </c>
      <c r="MI10" s="68">
        <f t="shared" si="16"/>
        <v>154.66999999999999</v>
      </c>
      <c r="MJ10" s="68">
        <f t="shared" si="16"/>
        <v>153.94</v>
      </c>
      <c r="MK10" s="68">
        <f t="shared" si="16"/>
        <v>153.21</v>
      </c>
      <c r="ML10" s="68">
        <f t="shared" si="16"/>
        <v>152.49</v>
      </c>
      <c r="MM10" s="68">
        <f t="shared" si="16"/>
        <v>151.76</v>
      </c>
      <c r="MN10" s="68">
        <f t="shared" si="16"/>
        <v>151.04</v>
      </c>
      <c r="MO10" s="68">
        <f t="shared" si="16"/>
        <v>150.32</v>
      </c>
      <c r="MP10" s="68">
        <f t="shared" si="16"/>
        <v>149.6</v>
      </c>
      <c r="MQ10" s="68">
        <f t="shared" si="16"/>
        <v>148.88999999999999</v>
      </c>
      <c r="MR10" s="68">
        <f t="shared" si="16"/>
        <v>148.16999999999999</v>
      </c>
      <c r="MS10" s="68">
        <f t="shared" si="16"/>
        <v>147.46</v>
      </c>
      <c r="MT10" s="68">
        <f t="shared" si="16"/>
        <v>146.74</v>
      </c>
      <c r="MU10" s="68">
        <f t="shared" si="16"/>
        <v>146.03</v>
      </c>
      <c r="MV10" s="68">
        <f t="shared" si="16"/>
        <v>145.32</v>
      </c>
      <c r="MW10" s="68">
        <f t="shared" si="16"/>
        <v>144.62</v>
      </c>
      <c r="MX10" s="68">
        <f t="shared" si="16"/>
        <v>143.91</v>
      </c>
      <c r="MY10" s="68">
        <f t="shared" si="16"/>
        <v>143.21</v>
      </c>
    </row>
    <row r="11" spans="1:363" ht="15.75" x14ac:dyDescent="0.25">
      <c r="A11" s="60" t="s">
        <v>6</v>
      </c>
      <c r="B11" s="65">
        <v>2021</v>
      </c>
      <c r="C11" s="63">
        <v>479.19</v>
      </c>
      <c r="D11" s="63">
        <v>478.15</v>
      </c>
      <c r="E11" s="63">
        <v>477.11</v>
      </c>
      <c r="F11" s="63">
        <v>476.07</v>
      </c>
      <c r="G11" s="63">
        <v>475.03</v>
      </c>
      <c r="H11" s="63">
        <v>473.99</v>
      </c>
      <c r="I11" s="63">
        <v>472.95</v>
      </c>
      <c r="J11" s="63">
        <v>471.91</v>
      </c>
      <c r="K11" s="63">
        <v>470.87</v>
      </c>
      <c r="L11" s="63">
        <v>469.83</v>
      </c>
      <c r="M11" s="63">
        <v>468.79</v>
      </c>
      <c r="N11" s="63">
        <v>467.75</v>
      </c>
      <c r="O11" s="63">
        <v>466.72</v>
      </c>
      <c r="P11" s="63">
        <v>465.68</v>
      </c>
      <c r="Q11" s="63">
        <v>464.64</v>
      </c>
      <c r="R11" s="63">
        <v>463.6</v>
      </c>
      <c r="S11" s="63">
        <v>462.56</v>
      </c>
      <c r="T11" s="63">
        <v>461.52</v>
      </c>
      <c r="U11" s="63">
        <v>460.49</v>
      </c>
      <c r="V11" s="63">
        <v>459.45</v>
      </c>
      <c r="W11" s="63">
        <v>458.41</v>
      </c>
      <c r="X11" s="63">
        <v>457.37</v>
      </c>
      <c r="Y11" s="63">
        <v>456.33</v>
      </c>
      <c r="Z11" s="63">
        <v>455.29</v>
      </c>
      <c r="AA11" s="63">
        <v>454.26</v>
      </c>
      <c r="AB11" s="63">
        <v>453.22</v>
      </c>
      <c r="AC11" s="63">
        <v>452.18</v>
      </c>
      <c r="AD11" s="63">
        <v>451.14</v>
      </c>
      <c r="AE11" s="63">
        <v>450.11</v>
      </c>
      <c r="AF11" s="63">
        <v>449.07</v>
      </c>
      <c r="AG11" s="63">
        <v>448.03</v>
      </c>
      <c r="AH11" s="63">
        <v>446.99</v>
      </c>
      <c r="AI11" s="63">
        <v>445.96</v>
      </c>
      <c r="AJ11" s="63">
        <v>444.92</v>
      </c>
      <c r="AK11" s="63">
        <v>443.88</v>
      </c>
      <c r="AL11" s="63">
        <v>442.85</v>
      </c>
      <c r="AM11" s="63">
        <v>441.81</v>
      </c>
      <c r="AN11" s="63">
        <v>440.77</v>
      </c>
      <c r="AO11" s="63">
        <v>439.74</v>
      </c>
      <c r="AP11" s="63">
        <v>438.7</v>
      </c>
      <c r="AQ11" s="63">
        <v>437.66</v>
      </c>
      <c r="AR11" s="63">
        <v>436.63</v>
      </c>
      <c r="AS11" s="63">
        <v>435.59</v>
      </c>
      <c r="AT11" s="63">
        <v>434.56</v>
      </c>
      <c r="AU11" s="63">
        <v>433.52</v>
      </c>
      <c r="AV11" s="63">
        <v>432.48</v>
      </c>
      <c r="AW11" s="63">
        <v>431.45</v>
      </c>
      <c r="AX11" s="63">
        <v>430.41</v>
      </c>
      <c r="AY11" s="63">
        <v>429.38</v>
      </c>
      <c r="AZ11" s="63">
        <v>428.34</v>
      </c>
      <c r="BA11" s="63">
        <v>427.31</v>
      </c>
      <c r="BB11" s="63">
        <v>426.27</v>
      </c>
      <c r="BC11" s="63">
        <v>425.24</v>
      </c>
      <c r="BD11" s="63">
        <v>424.2</v>
      </c>
      <c r="BE11" s="63">
        <v>423.17</v>
      </c>
      <c r="BF11" s="63">
        <v>422.13</v>
      </c>
      <c r="BG11" s="63">
        <v>421.1</v>
      </c>
      <c r="BH11" s="63">
        <v>420.06</v>
      </c>
      <c r="BI11" s="63">
        <v>419.03</v>
      </c>
      <c r="BJ11" s="63">
        <v>417.99</v>
      </c>
      <c r="BK11" s="63">
        <v>416.96</v>
      </c>
      <c r="BL11" s="63">
        <v>415.92</v>
      </c>
      <c r="BM11" s="63">
        <v>414.89</v>
      </c>
      <c r="BN11" s="63">
        <v>413.85</v>
      </c>
      <c r="BO11" s="63">
        <v>412.82</v>
      </c>
      <c r="BP11" s="63">
        <v>411.78</v>
      </c>
      <c r="BQ11" s="63">
        <v>410.75</v>
      </c>
      <c r="BR11" s="63">
        <v>409.71</v>
      </c>
      <c r="BS11" s="63">
        <v>408.68</v>
      </c>
      <c r="BT11" s="63">
        <v>407.65</v>
      </c>
      <c r="BU11" s="63">
        <v>406.61</v>
      </c>
      <c r="BV11" s="63">
        <v>405.58</v>
      </c>
      <c r="BW11" s="63">
        <v>404.55</v>
      </c>
      <c r="BX11" s="63">
        <v>403.52</v>
      </c>
      <c r="BY11" s="63">
        <v>402.49</v>
      </c>
      <c r="BZ11" s="63">
        <v>401.46</v>
      </c>
      <c r="CA11" s="63">
        <v>400.43</v>
      </c>
      <c r="CB11" s="63">
        <v>399.4</v>
      </c>
      <c r="CC11" s="63">
        <v>398.37</v>
      </c>
      <c r="CD11" s="63">
        <v>397.34</v>
      </c>
      <c r="CE11" s="63">
        <v>396.31</v>
      </c>
      <c r="CF11" s="63">
        <v>395.28</v>
      </c>
      <c r="CG11" s="63">
        <v>394.26</v>
      </c>
      <c r="CH11" s="63">
        <v>393.23</v>
      </c>
      <c r="CI11" s="63">
        <v>392.2</v>
      </c>
      <c r="CJ11" s="63">
        <v>391.17</v>
      </c>
      <c r="CK11" s="63">
        <v>390.14</v>
      </c>
      <c r="CL11" s="63">
        <v>389.12</v>
      </c>
      <c r="CM11" s="63">
        <v>388.09</v>
      </c>
      <c r="CN11" s="63">
        <v>387.06</v>
      </c>
      <c r="CO11" s="63">
        <v>386.04</v>
      </c>
      <c r="CP11" s="63">
        <v>385.01</v>
      </c>
      <c r="CQ11" s="63">
        <v>383.98</v>
      </c>
      <c r="CR11" s="63">
        <v>382.96</v>
      </c>
      <c r="CS11" s="63">
        <v>381.93</v>
      </c>
      <c r="CT11" s="63">
        <v>380.9</v>
      </c>
      <c r="CU11" s="63">
        <v>379.88</v>
      </c>
      <c r="CV11" s="63">
        <v>378.85</v>
      </c>
      <c r="CW11" s="63">
        <v>377.83</v>
      </c>
      <c r="CX11" s="63">
        <v>376.81</v>
      </c>
      <c r="CY11" s="63">
        <v>375.78</v>
      </c>
      <c r="CZ11" s="63">
        <v>374.76</v>
      </c>
      <c r="DA11" s="63">
        <v>373.74</v>
      </c>
      <c r="DB11" s="63">
        <v>372.71</v>
      </c>
      <c r="DC11" s="63">
        <v>371.69</v>
      </c>
      <c r="DD11" s="63">
        <v>370.67</v>
      </c>
      <c r="DE11" s="63">
        <v>369.64</v>
      </c>
      <c r="DF11" s="63">
        <v>368.62</v>
      </c>
      <c r="DG11" s="63">
        <v>367.6</v>
      </c>
      <c r="DH11" s="63">
        <v>366.58</v>
      </c>
      <c r="DI11" s="63">
        <v>365.56</v>
      </c>
      <c r="DJ11" s="63">
        <v>364.54</v>
      </c>
      <c r="DK11" s="63">
        <v>363.52</v>
      </c>
      <c r="DL11" s="63">
        <v>362.5</v>
      </c>
      <c r="DM11" s="63">
        <v>361.48</v>
      </c>
      <c r="DN11" s="63">
        <v>360.46</v>
      </c>
      <c r="DO11" s="63">
        <v>359.44</v>
      </c>
      <c r="DP11" s="63">
        <v>358.43</v>
      </c>
      <c r="DQ11" s="63">
        <v>357.41</v>
      </c>
      <c r="DR11" s="63">
        <v>356.39</v>
      </c>
      <c r="DS11" s="63">
        <v>355.37</v>
      </c>
      <c r="DT11" s="63">
        <v>354.36</v>
      </c>
      <c r="DU11" s="63">
        <v>353.35</v>
      </c>
      <c r="DV11" s="63">
        <v>352.33</v>
      </c>
      <c r="DW11" s="63">
        <v>351.32</v>
      </c>
      <c r="DX11" s="63">
        <v>350.31</v>
      </c>
      <c r="DY11" s="63">
        <v>349.3</v>
      </c>
      <c r="DZ11" s="63">
        <v>348.29</v>
      </c>
      <c r="EA11" s="63">
        <v>347.28</v>
      </c>
      <c r="EB11" s="63">
        <v>346.27</v>
      </c>
      <c r="EC11" s="63">
        <v>345.26</v>
      </c>
      <c r="ED11" s="63">
        <v>344.25</v>
      </c>
      <c r="EE11" s="63">
        <v>343.25</v>
      </c>
      <c r="EF11" s="63">
        <v>342.24</v>
      </c>
      <c r="EG11" s="63">
        <v>341.24</v>
      </c>
      <c r="EH11" s="63">
        <v>340.24</v>
      </c>
      <c r="EI11" s="63">
        <v>339.24</v>
      </c>
      <c r="EJ11" s="63">
        <v>338.24</v>
      </c>
      <c r="EK11" s="63">
        <v>337.24</v>
      </c>
      <c r="EL11" s="63">
        <v>336.24</v>
      </c>
      <c r="EM11" s="63">
        <v>335.24</v>
      </c>
      <c r="EN11" s="63">
        <v>334.24</v>
      </c>
      <c r="EO11" s="63">
        <v>333.24</v>
      </c>
      <c r="EP11" s="63">
        <v>332.25</v>
      </c>
      <c r="EQ11" s="63">
        <v>331.25</v>
      </c>
      <c r="ER11" s="63">
        <v>330.26</v>
      </c>
      <c r="ES11" s="63">
        <v>329.26</v>
      </c>
      <c r="ET11" s="63">
        <v>328.27</v>
      </c>
      <c r="EU11" s="63">
        <v>327.27999999999997</v>
      </c>
      <c r="EV11" s="63">
        <v>326.29000000000002</v>
      </c>
      <c r="EW11" s="63">
        <v>325.29000000000002</v>
      </c>
      <c r="EX11" s="63">
        <v>324.31</v>
      </c>
      <c r="EY11" s="63">
        <v>323.32</v>
      </c>
      <c r="EZ11" s="63">
        <v>322.32</v>
      </c>
      <c r="FA11" s="63">
        <v>321.33999999999997</v>
      </c>
      <c r="FB11" s="63">
        <v>320.35000000000002</v>
      </c>
      <c r="FC11" s="63">
        <v>319.35000000000002</v>
      </c>
      <c r="FD11" s="63">
        <v>318.38</v>
      </c>
      <c r="FE11" s="63">
        <v>317.39</v>
      </c>
      <c r="FF11" s="63">
        <v>316.41000000000003</v>
      </c>
      <c r="FG11" s="63">
        <v>315.43</v>
      </c>
      <c r="FH11" s="63">
        <v>314.45</v>
      </c>
      <c r="FI11" s="63">
        <v>313.47000000000003</v>
      </c>
      <c r="FJ11" s="63">
        <v>312.49</v>
      </c>
      <c r="FK11" s="63">
        <v>311.51</v>
      </c>
      <c r="FL11" s="63">
        <v>310.52999999999997</v>
      </c>
      <c r="FM11" s="63">
        <v>309.54000000000002</v>
      </c>
      <c r="FN11" s="63">
        <v>308.57</v>
      </c>
      <c r="FO11" s="63">
        <v>307.58999999999997</v>
      </c>
      <c r="FP11" s="63">
        <v>306.62</v>
      </c>
      <c r="FQ11" s="63">
        <v>305.64999999999998</v>
      </c>
      <c r="FR11" s="63">
        <v>304.67</v>
      </c>
      <c r="FS11" s="63">
        <v>303.7</v>
      </c>
      <c r="FT11" s="63">
        <v>302.73</v>
      </c>
      <c r="FU11" s="63">
        <v>301.76</v>
      </c>
      <c r="FV11" s="63">
        <v>300.79000000000002</v>
      </c>
      <c r="FW11" s="63">
        <v>299.82</v>
      </c>
      <c r="FX11" s="63">
        <v>298.85000000000002</v>
      </c>
      <c r="FY11" s="63">
        <v>297.88</v>
      </c>
      <c r="FZ11" s="63">
        <v>296.91000000000003</v>
      </c>
      <c r="GA11" s="63">
        <v>295.94</v>
      </c>
      <c r="GB11" s="63">
        <v>294.98</v>
      </c>
      <c r="GC11" s="63">
        <v>294.01</v>
      </c>
      <c r="GD11" s="63">
        <v>293.04000000000002</v>
      </c>
      <c r="GE11" s="63">
        <v>292.08999999999997</v>
      </c>
      <c r="GF11" s="63">
        <v>291.13</v>
      </c>
      <c r="GG11" s="63">
        <v>290.17</v>
      </c>
      <c r="GH11" s="63">
        <v>289.20999999999998</v>
      </c>
      <c r="GI11" s="63">
        <v>288.25</v>
      </c>
      <c r="GJ11" s="63">
        <v>287.29000000000002</v>
      </c>
      <c r="GK11" s="63">
        <v>286.32</v>
      </c>
      <c r="GL11" s="63">
        <v>285.38</v>
      </c>
      <c r="GM11" s="63">
        <v>284.42</v>
      </c>
      <c r="GN11" s="63">
        <v>283.47000000000003</v>
      </c>
      <c r="GO11" s="63">
        <v>282.51</v>
      </c>
      <c r="GP11" s="63">
        <v>281.57</v>
      </c>
      <c r="GQ11" s="63">
        <v>280.63</v>
      </c>
      <c r="GR11" s="63">
        <v>279.68</v>
      </c>
      <c r="GS11" s="63">
        <v>278.73</v>
      </c>
      <c r="GT11" s="63">
        <v>277.79000000000002</v>
      </c>
      <c r="GU11" s="63">
        <v>276.83999999999997</v>
      </c>
      <c r="GV11" s="63">
        <v>275.89999999999998</v>
      </c>
      <c r="GW11" s="63">
        <v>274.95999999999998</v>
      </c>
      <c r="GX11" s="63">
        <v>274.01</v>
      </c>
      <c r="GY11" s="63">
        <v>273.07</v>
      </c>
      <c r="GZ11" s="63">
        <v>272.14</v>
      </c>
      <c r="HA11" s="63">
        <v>271.2</v>
      </c>
      <c r="HB11" s="63">
        <v>270.26</v>
      </c>
      <c r="HC11" s="63">
        <v>269.32</v>
      </c>
      <c r="HD11" s="63">
        <v>268.39999999999998</v>
      </c>
      <c r="HE11" s="63">
        <v>267.47000000000003</v>
      </c>
      <c r="HF11" s="63">
        <v>266.54000000000002</v>
      </c>
      <c r="HG11" s="63">
        <v>265.60000000000002</v>
      </c>
      <c r="HH11" s="63">
        <v>264.68</v>
      </c>
      <c r="HI11" s="63">
        <v>263.75</v>
      </c>
      <c r="HJ11" s="63">
        <v>262.82</v>
      </c>
      <c r="HK11" s="63">
        <v>261.89999999999998</v>
      </c>
      <c r="HL11" s="63">
        <v>260.98</v>
      </c>
      <c r="HM11" s="63">
        <v>260.06</v>
      </c>
      <c r="HN11" s="63">
        <v>259.14999999999998</v>
      </c>
      <c r="HO11" s="63">
        <v>258.23</v>
      </c>
      <c r="HP11" s="63">
        <v>257.32</v>
      </c>
      <c r="HQ11" s="63">
        <v>256.39999999999998</v>
      </c>
      <c r="HR11" s="63">
        <v>255.49</v>
      </c>
      <c r="HS11" s="63">
        <v>254.58</v>
      </c>
      <c r="HT11" s="63">
        <v>253.67</v>
      </c>
      <c r="HU11" s="63">
        <v>252.76</v>
      </c>
      <c r="HV11" s="63">
        <v>251.85</v>
      </c>
      <c r="HW11" s="63">
        <v>250.94</v>
      </c>
      <c r="HX11" s="63">
        <v>250.04</v>
      </c>
      <c r="HY11" s="63">
        <v>249.14</v>
      </c>
      <c r="HZ11" s="63">
        <v>248.23</v>
      </c>
      <c r="IA11" s="63">
        <v>247.33</v>
      </c>
      <c r="IB11" s="63">
        <v>246.43</v>
      </c>
      <c r="IC11" s="63">
        <v>245.53</v>
      </c>
      <c r="ID11" s="63">
        <v>244.63</v>
      </c>
      <c r="IE11" s="63">
        <v>243.74</v>
      </c>
      <c r="IF11" s="63">
        <v>242.84</v>
      </c>
      <c r="IG11" s="63">
        <v>241.94</v>
      </c>
      <c r="IH11" s="63">
        <v>241.05</v>
      </c>
      <c r="II11" s="63">
        <v>240.16</v>
      </c>
      <c r="IJ11" s="63">
        <v>239.27</v>
      </c>
      <c r="IK11" s="63">
        <v>238.38</v>
      </c>
      <c r="IL11" s="63">
        <v>237.49</v>
      </c>
      <c r="IM11" s="63">
        <v>236.61</v>
      </c>
      <c r="IN11" s="63">
        <v>235.72</v>
      </c>
      <c r="IO11" s="63">
        <v>234.84</v>
      </c>
      <c r="IP11" s="63">
        <v>233.95</v>
      </c>
      <c r="IQ11" s="63">
        <v>233.07</v>
      </c>
      <c r="IR11" s="63">
        <v>232.19</v>
      </c>
      <c r="IS11" s="63">
        <v>231.31</v>
      </c>
      <c r="IT11" s="63">
        <v>230.44</v>
      </c>
      <c r="IU11" s="63">
        <v>229.56</v>
      </c>
      <c r="IV11" s="63">
        <v>228.69</v>
      </c>
      <c r="IW11" s="63">
        <v>227.82</v>
      </c>
      <c r="IX11" s="63">
        <v>226.96</v>
      </c>
      <c r="IY11" s="63">
        <v>226.09</v>
      </c>
      <c r="IZ11" s="63">
        <v>225.23</v>
      </c>
      <c r="JA11" s="63">
        <v>224.37</v>
      </c>
      <c r="JB11" s="63">
        <v>223.5</v>
      </c>
      <c r="JC11" s="63">
        <v>222.64</v>
      </c>
      <c r="JD11" s="63">
        <v>221.79</v>
      </c>
      <c r="JE11" s="63">
        <v>220.93</v>
      </c>
      <c r="JF11" s="63">
        <v>220.07</v>
      </c>
      <c r="JG11" s="63">
        <v>219.22</v>
      </c>
      <c r="JH11" s="63">
        <v>218.36</v>
      </c>
      <c r="JI11" s="63">
        <v>217.51</v>
      </c>
      <c r="JJ11" s="63">
        <v>216.66</v>
      </c>
      <c r="JK11" s="63">
        <v>215.81</v>
      </c>
      <c r="JL11" s="63">
        <v>214.96</v>
      </c>
      <c r="JM11" s="63">
        <v>214.12</v>
      </c>
      <c r="JN11" s="63">
        <v>213.27</v>
      </c>
      <c r="JO11" s="63">
        <v>212.42</v>
      </c>
      <c r="JP11" s="63">
        <v>211.58</v>
      </c>
      <c r="JQ11" s="63">
        <v>210.74</v>
      </c>
      <c r="JR11" s="63">
        <v>209.9</v>
      </c>
      <c r="JS11" s="63">
        <v>209.05</v>
      </c>
      <c r="JT11" s="63">
        <v>208.21</v>
      </c>
      <c r="JU11" s="63">
        <v>207.37</v>
      </c>
      <c r="JV11" s="63">
        <v>206.53</v>
      </c>
      <c r="JW11" s="63">
        <v>205.69</v>
      </c>
      <c r="JX11" s="63">
        <v>204.86</v>
      </c>
      <c r="JY11" s="63">
        <v>204.02</v>
      </c>
      <c r="JZ11" s="63">
        <v>203.18</v>
      </c>
      <c r="KA11" s="63">
        <v>202.35</v>
      </c>
      <c r="KB11" s="63">
        <v>201.51</v>
      </c>
      <c r="KC11" s="63">
        <v>200.68</v>
      </c>
      <c r="KD11" s="63">
        <v>199.85</v>
      </c>
      <c r="KE11" s="63">
        <v>199.02</v>
      </c>
      <c r="KF11" s="63">
        <v>198.19</v>
      </c>
      <c r="KG11" s="63">
        <v>197.36</v>
      </c>
      <c r="KH11" s="63">
        <v>196.54</v>
      </c>
      <c r="KI11" s="63">
        <v>195.71</v>
      </c>
      <c r="KJ11" s="63">
        <v>194.89</v>
      </c>
      <c r="KK11" s="63">
        <v>194.07</v>
      </c>
      <c r="KL11" s="63">
        <v>193.25</v>
      </c>
      <c r="KM11" s="63">
        <v>192.43</v>
      </c>
      <c r="KN11" s="63">
        <v>191.61</v>
      </c>
      <c r="KO11" s="63">
        <v>190.79</v>
      </c>
      <c r="KP11" s="63">
        <v>189.97</v>
      </c>
      <c r="KQ11" s="63">
        <v>189.16</v>
      </c>
      <c r="KR11" s="68">
        <f t="shared" si="13"/>
        <v>188.27</v>
      </c>
      <c r="KS11" s="68">
        <f t="shared" si="14"/>
        <v>187.48</v>
      </c>
      <c r="KT11" s="68">
        <f t="shared" si="15"/>
        <v>186.66</v>
      </c>
      <c r="KU11" s="68">
        <f t="shared" si="15"/>
        <v>185.87</v>
      </c>
      <c r="KV11" s="68">
        <f t="shared" si="15"/>
        <v>185.09</v>
      </c>
      <c r="KW11" s="68">
        <f t="shared" si="15"/>
        <v>184.3</v>
      </c>
      <c r="KX11" s="68">
        <f t="shared" si="15"/>
        <v>183.51</v>
      </c>
      <c r="KY11" s="68">
        <f t="shared" si="15"/>
        <v>182.73</v>
      </c>
      <c r="KZ11" s="68">
        <f t="shared" si="15"/>
        <v>181.94</v>
      </c>
      <c r="LA11" s="68">
        <f t="shared" si="15"/>
        <v>181.16</v>
      </c>
      <c r="LB11" s="68">
        <f t="shared" si="15"/>
        <v>180.38</v>
      </c>
      <c r="LC11" s="68">
        <f t="shared" si="15"/>
        <v>179.6</v>
      </c>
      <c r="LD11" s="68">
        <f t="shared" si="15"/>
        <v>178.82</v>
      </c>
      <c r="LE11" s="68">
        <f t="shared" si="15"/>
        <v>178.04</v>
      </c>
      <c r="LF11" s="68">
        <f t="shared" si="15"/>
        <v>177.27</v>
      </c>
      <c r="LG11" s="68">
        <f t="shared" si="15"/>
        <v>176.5</v>
      </c>
      <c r="LH11" s="68">
        <f t="shared" si="15"/>
        <v>175.72</v>
      </c>
      <c r="LI11" s="68">
        <f t="shared" si="15"/>
        <v>174.95</v>
      </c>
      <c r="LJ11" s="68">
        <f t="shared" si="17"/>
        <v>174.18</v>
      </c>
      <c r="LK11" s="68">
        <f t="shared" si="17"/>
        <v>173.41</v>
      </c>
      <c r="LL11" s="68">
        <f t="shared" si="17"/>
        <v>172.64</v>
      </c>
      <c r="LM11" s="68">
        <f t="shared" si="17"/>
        <v>171.88</v>
      </c>
      <c r="LN11" s="68">
        <f t="shared" si="17"/>
        <v>171.11</v>
      </c>
      <c r="LO11" s="68">
        <f t="shared" si="17"/>
        <v>170.35</v>
      </c>
      <c r="LP11" s="68">
        <f t="shared" si="17"/>
        <v>169.59</v>
      </c>
      <c r="LQ11" s="68">
        <f t="shared" si="17"/>
        <v>168.83</v>
      </c>
      <c r="LR11" s="68">
        <f t="shared" si="17"/>
        <v>168.07</v>
      </c>
      <c r="LS11" s="68">
        <f t="shared" si="17"/>
        <v>167.31</v>
      </c>
      <c r="LT11" s="68">
        <f t="shared" si="17"/>
        <v>166.56</v>
      </c>
      <c r="LU11" s="68">
        <f t="shared" si="17"/>
        <v>165.81</v>
      </c>
      <c r="LV11" s="68">
        <f t="shared" si="17"/>
        <v>165.05</v>
      </c>
      <c r="LW11" s="68">
        <f t="shared" si="16"/>
        <v>164.3</v>
      </c>
      <c r="LX11" s="68">
        <f t="shared" si="16"/>
        <v>163.55000000000001</v>
      </c>
      <c r="LY11" s="68">
        <f t="shared" si="16"/>
        <v>162.80000000000001</v>
      </c>
      <c r="LZ11" s="68">
        <f t="shared" si="16"/>
        <v>162.06</v>
      </c>
      <c r="MA11" s="68">
        <f t="shared" si="16"/>
        <v>161.31</v>
      </c>
      <c r="MB11" s="68">
        <f t="shared" si="16"/>
        <v>160.57</v>
      </c>
      <c r="MC11" s="68">
        <f t="shared" si="16"/>
        <v>159.83000000000001</v>
      </c>
      <c r="MD11" s="68">
        <f t="shared" si="16"/>
        <v>159.09</v>
      </c>
      <c r="ME11" s="68">
        <f t="shared" si="16"/>
        <v>158.36000000000001</v>
      </c>
      <c r="MF11" s="68">
        <f t="shared" si="16"/>
        <v>157.62</v>
      </c>
      <c r="MG11" s="68">
        <f t="shared" si="16"/>
        <v>156.88999999999999</v>
      </c>
      <c r="MH11" s="68">
        <f t="shared" si="16"/>
        <v>156.15</v>
      </c>
      <c r="MI11" s="68">
        <f t="shared" si="16"/>
        <v>155.41999999999999</v>
      </c>
      <c r="MJ11" s="68">
        <f t="shared" si="16"/>
        <v>154.69</v>
      </c>
      <c r="MK11" s="68">
        <f t="shared" si="16"/>
        <v>153.96</v>
      </c>
      <c r="ML11" s="68">
        <f t="shared" si="16"/>
        <v>153.24</v>
      </c>
      <c r="MM11" s="68">
        <f t="shared" si="16"/>
        <v>152.51</v>
      </c>
      <c r="MN11" s="68">
        <f t="shared" si="16"/>
        <v>151.79</v>
      </c>
      <c r="MO11" s="68">
        <f t="shared" si="16"/>
        <v>151.07</v>
      </c>
      <c r="MP11" s="68">
        <f t="shared" si="16"/>
        <v>150.35</v>
      </c>
      <c r="MQ11" s="68">
        <f t="shared" si="16"/>
        <v>149.63999999999999</v>
      </c>
      <c r="MR11" s="68">
        <f t="shared" si="16"/>
        <v>148.91999999999999</v>
      </c>
      <c r="MS11" s="68">
        <f t="shared" si="16"/>
        <v>148.21</v>
      </c>
      <c r="MT11" s="68">
        <f t="shared" si="16"/>
        <v>147.49</v>
      </c>
      <c r="MU11" s="68">
        <f t="shared" si="16"/>
        <v>146.78</v>
      </c>
      <c r="MV11" s="68">
        <f t="shared" si="16"/>
        <v>146.07</v>
      </c>
      <c r="MW11" s="68">
        <f t="shared" si="16"/>
        <v>145.37</v>
      </c>
      <c r="MX11" s="68">
        <f t="shared" si="16"/>
        <v>144.66</v>
      </c>
      <c r="MY11" s="68">
        <f t="shared" si="16"/>
        <v>143.96</v>
      </c>
    </row>
    <row r="12" spans="1:363" ht="15.75" x14ac:dyDescent="0.25">
      <c r="A12" s="60" t="s">
        <v>6</v>
      </c>
      <c r="B12" s="65">
        <v>2022</v>
      </c>
      <c r="C12" s="63">
        <v>480.2</v>
      </c>
      <c r="D12" s="63">
        <v>479.16</v>
      </c>
      <c r="E12" s="63">
        <v>478.12</v>
      </c>
      <c r="F12" s="63">
        <v>477.08</v>
      </c>
      <c r="G12" s="63">
        <v>476.04</v>
      </c>
      <c r="H12" s="63">
        <v>475</v>
      </c>
      <c r="I12" s="63">
        <v>473.96</v>
      </c>
      <c r="J12" s="63">
        <v>472.92</v>
      </c>
      <c r="K12" s="63">
        <v>471.88</v>
      </c>
      <c r="L12" s="63">
        <v>470.85</v>
      </c>
      <c r="M12" s="63">
        <v>469.81</v>
      </c>
      <c r="N12" s="63">
        <v>468.77</v>
      </c>
      <c r="O12" s="63">
        <v>467.73</v>
      </c>
      <c r="P12" s="63">
        <v>466.69</v>
      </c>
      <c r="Q12" s="63">
        <v>465.65</v>
      </c>
      <c r="R12" s="63">
        <v>464.61</v>
      </c>
      <c r="S12" s="63">
        <v>463.57</v>
      </c>
      <c r="T12" s="63">
        <v>462.54</v>
      </c>
      <c r="U12" s="63">
        <v>461.5</v>
      </c>
      <c r="V12" s="63">
        <v>460.46</v>
      </c>
      <c r="W12" s="63">
        <v>459.42</v>
      </c>
      <c r="X12" s="63">
        <v>458.38</v>
      </c>
      <c r="Y12" s="63">
        <v>457.35</v>
      </c>
      <c r="Z12" s="63">
        <v>456.31</v>
      </c>
      <c r="AA12" s="63">
        <v>455.27</v>
      </c>
      <c r="AB12" s="63">
        <v>454.23</v>
      </c>
      <c r="AC12" s="63">
        <v>453.19</v>
      </c>
      <c r="AD12" s="63">
        <v>452.16</v>
      </c>
      <c r="AE12" s="63">
        <v>451.12</v>
      </c>
      <c r="AF12" s="63">
        <v>450.08</v>
      </c>
      <c r="AG12" s="63">
        <v>449.05</v>
      </c>
      <c r="AH12" s="63">
        <v>448.01</v>
      </c>
      <c r="AI12" s="63">
        <v>446.97</v>
      </c>
      <c r="AJ12" s="63">
        <v>445.93</v>
      </c>
      <c r="AK12" s="63">
        <v>444.9</v>
      </c>
      <c r="AL12" s="63">
        <v>443.86</v>
      </c>
      <c r="AM12" s="63">
        <v>442.82</v>
      </c>
      <c r="AN12" s="63">
        <v>441.79</v>
      </c>
      <c r="AO12" s="63">
        <v>440.75</v>
      </c>
      <c r="AP12" s="63">
        <v>439.71</v>
      </c>
      <c r="AQ12" s="63">
        <v>438.68</v>
      </c>
      <c r="AR12" s="63">
        <v>437.64</v>
      </c>
      <c r="AS12" s="63">
        <v>436.6</v>
      </c>
      <c r="AT12" s="63">
        <v>435.57</v>
      </c>
      <c r="AU12" s="63">
        <v>434.53</v>
      </c>
      <c r="AV12" s="63">
        <v>433.5</v>
      </c>
      <c r="AW12" s="63">
        <v>432.46</v>
      </c>
      <c r="AX12" s="63">
        <v>431.42</v>
      </c>
      <c r="AY12" s="63">
        <v>430.39</v>
      </c>
      <c r="AZ12" s="63">
        <v>429.35</v>
      </c>
      <c r="BA12" s="63">
        <v>428.32</v>
      </c>
      <c r="BB12" s="63">
        <v>427.28</v>
      </c>
      <c r="BC12" s="63">
        <v>426.25</v>
      </c>
      <c r="BD12" s="63">
        <v>425.21</v>
      </c>
      <c r="BE12" s="63">
        <v>424.18</v>
      </c>
      <c r="BF12" s="63">
        <v>423.14</v>
      </c>
      <c r="BG12" s="63">
        <v>422.11</v>
      </c>
      <c r="BH12" s="63">
        <v>421.07</v>
      </c>
      <c r="BI12" s="63">
        <v>420.04</v>
      </c>
      <c r="BJ12" s="63">
        <v>419</v>
      </c>
      <c r="BK12" s="63">
        <v>417.97</v>
      </c>
      <c r="BL12" s="63">
        <v>416.93</v>
      </c>
      <c r="BM12" s="63">
        <v>415.9</v>
      </c>
      <c r="BN12" s="63">
        <v>414.86</v>
      </c>
      <c r="BO12" s="63">
        <v>413.83</v>
      </c>
      <c r="BP12" s="63">
        <v>412.79</v>
      </c>
      <c r="BQ12" s="63">
        <v>411.76</v>
      </c>
      <c r="BR12" s="63">
        <v>410.72</v>
      </c>
      <c r="BS12" s="63">
        <v>409.69</v>
      </c>
      <c r="BT12" s="63">
        <v>408.66</v>
      </c>
      <c r="BU12" s="63">
        <v>407.62</v>
      </c>
      <c r="BV12" s="63">
        <v>406.59</v>
      </c>
      <c r="BW12" s="63">
        <v>405.56</v>
      </c>
      <c r="BX12" s="63">
        <v>404.53</v>
      </c>
      <c r="BY12" s="63">
        <v>403.49</v>
      </c>
      <c r="BZ12" s="63">
        <v>402.46</v>
      </c>
      <c r="CA12" s="63">
        <v>401.43</v>
      </c>
      <c r="CB12" s="63">
        <v>400.4</v>
      </c>
      <c r="CC12" s="63">
        <v>399.37</v>
      </c>
      <c r="CD12" s="63">
        <v>398.35</v>
      </c>
      <c r="CE12" s="63">
        <v>397.32</v>
      </c>
      <c r="CF12" s="63">
        <v>396.29</v>
      </c>
      <c r="CG12" s="63">
        <v>395.26</v>
      </c>
      <c r="CH12" s="63">
        <v>394.23</v>
      </c>
      <c r="CI12" s="63">
        <v>393.2</v>
      </c>
      <c r="CJ12" s="63">
        <v>392.17</v>
      </c>
      <c r="CK12" s="63">
        <v>391.15</v>
      </c>
      <c r="CL12" s="63">
        <v>390.12</v>
      </c>
      <c r="CM12" s="63">
        <v>389.09</v>
      </c>
      <c r="CN12" s="63">
        <v>388.06</v>
      </c>
      <c r="CO12" s="63">
        <v>387.04</v>
      </c>
      <c r="CP12" s="63">
        <v>386.01</v>
      </c>
      <c r="CQ12" s="63">
        <v>384.98</v>
      </c>
      <c r="CR12" s="63">
        <v>383.95</v>
      </c>
      <c r="CS12" s="63">
        <v>382.93</v>
      </c>
      <c r="CT12" s="63">
        <v>381.9</v>
      </c>
      <c r="CU12" s="63">
        <v>380.87</v>
      </c>
      <c r="CV12" s="63">
        <v>379.85</v>
      </c>
      <c r="CW12" s="63">
        <v>378.83</v>
      </c>
      <c r="CX12" s="63">
        <v>377.8</v>
      </c>
      <c r="CY12" s="63">
        <v>376.78</v>
      </c>
      <c r="CZ12" s="63">
        <v>375.75</v>
      </c>
      <c r="DA12" s="63">
        <v>374.73</v>
      </c>
      <c r="DB12" s="63">
        <v>373.71</v>
      </c>
      <c r="DC12" s="63">
        <v>372.68</v>
      </c>
      <c r="DD12" s="63">
        <v>371.66</v>
      </c>
      <c r="DE12" s="63">
        <v>370.64</v>
      </c>
      <c r="DF12" s="63">
        <v>369.61</v>
      </c>
      <c r="DG12" s="63">
        <v>368.59</v>
      </c>
      <c r="DH12" s="63">
        <v>367.57</v>
      </c>
      <c r="DI12" s="63">
        <v>366.55</v>
      </c>
      <c r="DJ12" s="63">
        <v>365.53</v>
      </c>
      <c r="DK12" s="63">
        <v>364.51</v>
      </c>
      <c r="DL12" s="63">
        <v>363.49</v>
      </c>
      <c r="DM12" s="63">
        <v>362.47</v>
      </c>
      <c r="DN12" s="63">
        <v>361.45</v>
      </c>
      <c r="DO12" s="63">
        <v>360.43</v>
      </c>
      <c r="DP12" s="63">
        <v>359.41</v>
      </c>
      <c r="DQ12" s="63">
        <v>358.39</v>
      </c>
      <c r="DR12" s="63">
        <v>357.38</v>
      </c>
      <c r="DS12" s="63">
        <v>356.36</v>
      </c>
      <c r="DT12" s="63">
        <v>355.34</v>
      </c>
      <c r="DU12" s="63">
        <v>354.33</v>
      </c>
      <c r="DV12" s="63">
        <v>353.32</v>
      </c>
      <c r="DW12" s="63">
        <v>352.3</v>
      </c>
      <c r="DX12" s="63">
        <v>351.29</v>
      </c>
      <c r="DY12" s="63">
        <v>350.28</v>
      </c>
      <c r="DZ12" s="63">
        <v>349.27</v>
      </c>
      <c r="EA12" s="63">
        <v>348.26</v>
      </c>
      <c r="EB12" s="63">
        <v>347.25</v>
      </c>
      <c r="EC12" s="63">
        <v>346.24</v>
      </c>
      <c r="ED12" s="63">
        <v>345.23</v>
      </c>
      <c r="EE12" s="63">
        <v>344.22</v>
      </c>
      <c r="EF12" s="63">
        <v>343.22</v>
      </c>
      <c r="EG12" s="63">
        <v>342.22</v>
      </c>
      <c r="EH12" s="63">
        <v>341.21</v>
      </c>
      <c r="EI12" s="63">
        <v>340.21</v>
      </c>
      <c r="EJ12" s="63">
        <v>339.21</v>
      </c>
      <c r="EK12" s="63">
        <v>338.21</v>
      </c>
      <c r="EL12" s="63">
        <v>337.21</v>
      </c>
      <c r="EM12" s="63">
        <v>336.21</v>
      </c>
      <c r="EN12" s="63">
        <v>335.21</v>
      </c>
      <c r="EO12" s="63">
        <v>334.21</v>
      </c>
      <c r="EP12" s="63">
        <v>333.21</v>
      </c>
      <c r="EQ12" s="63">
        <v>332.22</v>
      </c>
      <c r="ER12" s="63">
        <v>331.22</v>
      </c>
      <c r="ES12" s="63">
        <v>330.23</v>
      </c>
      <c r="ET12" s="63">
        <v>329.24</v>
      </c>
      <c r="EU12" s="63">
        <v>328.24</v>
      </c>
      <c r="EV12" s="63">
        <v>327.25</v>
      </c>
      <c r="EW12" s="63">
        <v>326.26</v>
      </c>
      <c r="EX12" s="63">
        <v>325.26</v>
      </c>
      <c r="EY12" s="63">
        <v>324.27999999999997</v>
      </c>
      <c r="EZ12" s="63">
        <v>323.29000000000002</v>
      </c>
      <c r="FA12" s="63">
        <v>322.29000000000002</v>
      </c>
      <c r="FB12" s="63">
        <v>321.31</v>
      </c>
      <c r="FC12" s="63">
        <v>320.32</v>
      </c>
      <c r="FD12" s="63">
        <v>319.32</v>
      </c>
      <c r="FE12" s="63">
        <v>318.35000000000002</v>
      </c>
      <c r="FF12" s="63">
        <v>317.37</v>
      </c>
      <c r="FG12" s="63">
        <v>316.38</v>
      </c>
      <c r="FH12" s="63">
        <v>315.39999999999998</v>
      </c>
      <c r="FI12" s="63">
        <v>314.42</v>
      </c>
      <c r="FJ12" s="63">
        <v>313.44</v>
      </c>
      <c r="FK12" s="63">
        <v>312.45999999999998</v>
      </c>
      <c r="FL12" s="63">
        <v>311.48</v>
      </c>
      <c r="FM12" s="63">
        <v>310.5</v>
      </c>
      <c r="FN12" s="63">
        <v>309.51</v>
      </c>
      <c r="FO12" s="63">
        <v>308.54000000000002</v>
      </c>
      <c r="FP12" s="63">
        <v>307.57</v>
      </c>
      <c r="FQ12" s="63">
        <v>306.58999999999997</v>
      </c>
      <c r="FR12" s="63">
        <v>305.62</v>
      </c>
      <c r="FS12" s="63">
        <v>304.64</v>
      </c>
      <c r="FT12" s="63">
        <v>303.67</v>
      </c>
      <c r="FU12" s="63">
        <v>302.7</v>
      </c>
      <c r="FV12" s="63">
        <v>301.73</v>
      </c>
      <c r="FW12" s="63">
        <v>300.76</v>
      </c>
      <c r="FX12" s="63">
        <v>299.79000000000002</v>
      </c>
      <c r="FY12" s="63">
        <v>298.82</v>
      </c>
      <c r="FZ12" s="63">
        <v>297.85000000000002</v>
      </c>
      <c r="GA12" s="63">
        <v>296.88</v>
      </c>
      <c r="GB12" s="63">
        <v>295.91000000000003</v>
      </c>
      <c r="GC12" s="63">
        <v>294.95</v>
      </c>
      <c r="GD12" s="63">
        <v>293.98</v>
      </c>
      <c r="GE12" s="63">
        <v>293.01</v>
      </c>
      <c r="GF12" s="63">
        <v>292.06</v>
      </c>
      <c r="GG12" s="63">
        <v>291.10000000000002</v>
      </c>
      <c r="GH12" s="63">
        <v>290.14</v>
      </c>
      <c r="GI12" s="63">
        <v>289.18</v>
      </c>
      <c r="GJ12" s="63">
        <v>288.22000000000003</v>
      </c>
      <c r="GK12" s="63">
        <v>287.26</v>
      </c>
      <c r="GL12" s="63">
        <v>286.29000000000002</v>
      </c>
      <c r="GM12" s="63">
        <v>285.33999999999997</v>
      </c>
      <c r="GN12" s="63">
        <v>284.39</v>
      </c>
      <c r="GO12" s="63">
        <v>283.44</v>
      </c>
      <c r="GP12" s="63">
        <v>282.49</v>
      </c>
      <c r="GQ12" s="63">
        <v>281.54000000000002</v>
      </c>
      <c r="GR12" s="63">
        <v>280.60000000000002</v>
      </c>
      <c r="GS12" s="63">
        <v>279.64999999999998</v>
      </c>
      <c r="GT12" s="63">
        <v>278.7</v>
      </c>
      <c r="GU12" s="63">
        <v>277.76</v>
      </c>
      <c r="GV12" s="63">
        <v>276.81</v>
      </c>
      <c r="GW12" s="63">
        <v>275.87</v>
      </c>
      <c r="GX12" s="63">
        <v>274.93</v>
      </c>
      <c r="GY12" s="63">
        <v>273.99</v>
      </c>
      <c r="GZ12" s="63">
        <v>273.04000000000002</v>
      </c>
      <c r="HA12" s="63">
        <v>272.10000000000002</v>
      </c>
      <c r="HB12" s="63">
        <v>271.17</v>
      </c>
      <c r="HC12" s="63">
        <v>270.24</v>
      </c>
      <c r="HD12" s="63">
        <v>269.29000000000002</v>
      </c>
      <c r="HE12" s="63">
        <v>268.37</v>
      </c>
      <c r="HF12" s="63">
        <v>267.44</v>
      </c>
      <c r="HG12" s="63">
        <v>266.51</v>
      </c>
      <c r="HH12" s="63">
        <v>265.57</v>
      </c>
      <c r="HI12" s="63">
        <v>264.64999999999998</v>
      </c>
      <c r="HJ12" s="63">
        <v>263.72000000000003</v>
      </c>
      <c r="HK12" s="63">
        <v>262.79000000000002</v>
      </c>
      <c r="HL12" s="63">
        <v>261.87</v>
      </c>
      <c r="HM12" s="63">
        <v>260.95</v>
      </c>
      <c r="HN12" s="63">
        <v>260.04000000000002</v>
      </c>
      <c r="HO12" s="63">
        <v>259.12</v>
      </c>
      <c r="HP12" s="63">
        <v>258.2</v>
      </c>
      <c r="HQ12" s="63">
        <v>257.29000000000002</v>
      </c>
      <c r="HR12" s="63">
        <v>256.37</v>
      </c>
      <c r="HS12" s="63">
        <v>255.46</v>
      </c>
      <c r="HT12" s="63">
        <v>254.55</v>
      </c>
      <c r="HU12" s="63">
        <v>253.64</v>
      </c>
      <c r="HV12" s="63">
        <v>252.73</v>
      </c>
      <c r="HW12" s="63">
        <v>251.82</v>
      </c>
      <c r="HX12" s="63">
        <v>250.91</v>
      </c>
      <c r="HY12" s="63">
        <v>250.01</v>
      </c>
      <c r="HZ12" s="63">
        <v>249.11</v>
      </c>
      <c r="IA12" s="63">
        <v>248.2</v>
      </c>
      <c r="IB12" s="63">
        <v>247.3</v>
      </c>
      <c r="IC12" s="63">
        <v>246.4</v>
      </c>
      <c r="ID12" s="63">
        <v>245.5</v>
      </c>
      <c r="IE12" s="63">
        <v>244.6</v>
      </c>
      <c r="IF12" s="63">
        <v>243.7</v>
      </c>
      <c r="IG12" s="63">
        <v>242.81</v>
      </c>
      <c r="IH12" s="63">
        <v>241.91</v>
      </c>
      <c r="II12" s="63">
        <v>241.02</v>
      </c>
      <c r="IJ12" s="63">
        <v>240.13</v>
      </c>
      <c r="IK12" s="63">
        <v>239.24</v>
      </c>
      <c r="IL12" s="63">
        <v>238.35</v>
      </c>
      <c r="IM12" s="63">
        <v>237.46</v>
      </c>
      <c r="IN12" s="63">
        <v>236.57</v>
      </c>
      <c r="IO12" s="63">
        <v>235.69</v>
      </c>
      <c r="IP12" s="63">
        <v>234.8</v>
      </c>
      <c r="IQ12" s="63">
        <v>233.92</v>
      </c>
      <c r="IR12" s="63">
        <v>233.04</v>
      </c>
      <c r="IS12" s="63">
        <v>232.16</v>
      </c>
      <c r="IT12" s="63">
        <v>231.28</v>
      </c>
      <c r="IU12" s="63">
        <v>230.4</v>
      </c>
      <c r="IV12" s="63">
        <v>229.53</v>
      </c>
      <c r="IW12" s="63">
        <v>228.66</v>
      </c>
      <c r="IX12" s="63">
        <v>227.79</v>
      </c>
      <c r="IY12" s="63">
        <v>226.93</v>
      </c>
      <c r="IZ12" s="63">
        <v>226.06</v>
      </c>
      <c r="JA12" s="63">
        <v>225.2</v>
      </c>
      <c r="JB12" s="63">
        <v>224.33</v>
      </c>
      <c r="JC12" s="63">
        <v>223.47</v>
      </c>
      <c r="JD12" s="63">
        <v>222.61</v>
      </c>
      <c r="JE12" s="63">
        <v>221.75</v>
      </c>
      <c r="JF12" s="63">
        <v>220.89</v>
      </c>
      <c r="JG12" s="63">
        <v>220.04</v>
      </c>
      <c r="JH12" s="63">
        <v>219.18</v>
      </c>
      <c r="JI12" s="63">
        <v>218.33</v>
      </c>
      <c r="JJ12" s="63">
        <v>217.48</v>
      </c>
      <c r="JK12" s="63">
        <v>216.63</v>
      </c>
      <c r="JL12" s="63">
        <v>215.77</v>
      </c>
      <c r="JM12" s="63">
        <v>214.93</v>
      </c>
      <c r="JN12" s="63">
        <v>214.08</v>
      </c>
      <c r="JO12" s="63">
        <v>213.23</v>
      </c>
      <c r="JP12" s="63">
        <v>212.39</v>
      </c>
      <c r="JQ12" s="63">
        <v>211.54</v>
      </c>
      <c r="JR12" s="63">
        <v>210.7</v>
      </c>
      <c r="JS12" s="63">
        <v>209.85</v>
      </c>
      <c r="JT12" s="63">
        <v>209.01</v>
      </c>
      <c r="JU12" s="63">
        <v>208.17</v>
      </c>
      <c r="JV12" s="63">
        <v>207.33</v>
      </c>
      <c r="JW12" s="63">
        <v>206.49</v>
      </c>
      <c r="JX12" s="63">
        <v>205.65</v>
      </c>
      <c r="JY12" s="63">
        <v>204.81</v>
      </c>
      <c r="JZ12" s="63">
        <v>203.97</v>
      </c>
      <c r="KA12" s="63">
        <v>203.13</v>
      </c>
      <c r="KB12" s="63">
        <v>202.3</v>
      </c>
      <c r="KC12" s="63">
        <v>201.46</v>
      </c>
      <c r="KD12" s="63">
        <v>200.63</v>
      </c>
      <c r="KE12" s="63">
        <v>199.79</v>
      </c>
      <c r="KF12" s="63">
        <v>198.96</v>
      </c>
      <c r="KG12" s="63">
        <v>198.14</v>
      </c>
      <c r="KH12" s="63">
        <v>197.31</v>
      </c>
      <c r="KI12" s="63">
        <v>196.48</v>
      </c>
      <c r="KJ12" s="63">
        <v>195.65</v>
      </c>
      <c r="KK12" s="63">
        <v>194.83</v>
      </c>
      <c r="KL12" s="63">
        <v>194.01</v>
      </c>
      <c r="KM12" s="63">
        <v>193.18</v>
      </c>
      <c r="KN12" s="63">
        <v>192.36</v>
      </c>
      <c r="KO12" s="63">
        <v>191.54</v>
      </c>
      <c r="KP12" s="63">
        <v>190.73</v>
      </c>
      <c r="KQ12" s="63">
        <v>189.91</v>
      </c>
      <c r="KR12" s="68">
        <f t="shared" si="13"/>
        <v>189.02</v>
      </c>
      <c r="KS12" s="68">
        <f t="shared" si="14"/>
        <v>188.23</v>
      </c>
      <c r="KT12" s="68">
        <f t="shared" si="15"/>
        <v>187.41</v>
      </c>
      <c r="KU12" s="68">
        <f t="shared" si="15"/>
        <v>186.62</v>
      </c>
      <c r="KV12" s="68">
        <f t="shared" si="15"/>
        <v>185.84</v>
      </c>
      <c r="KW12" s="68">
        <f t="shared" si="15"/>
        <v>185.05</v>
      </c>
      <c r="KX12" s="68">
        <f t="shared" si="15"/>
        <v>184.26</v>
      </c>
      <c r="KY12" s="68">
        <f t="shared" si="15"/>
        <v>183.48</v>
      </c>
      <c r="KZ12" s="68">
        <f t="shared" si="15"/>
        <v>182.69</v>
      </c>
      <c r="LA12" s="68">
        <f t="shared" si="15"/>
        <v>181.91</v>
      </c>
      <c r="LB12" s="68">
        <f t="shared" si="15"/>
        <v>181.13</v>
      </c>
      <c r="LC12" s="68">
        <f t="shared" si="15"/>
        <v>180.35</v>
      </c>
      <c r="LD12" s="68">
        <f t="shared" si="15"/>
        <v>179.57</v>
      </c>
      <c r="LE12" s="68">
        <f t="shared" si="15"/>
        <v>178.79</v>
      </c>
      <c r="LF12" s="68">
        <f t="shared" si="15"/>
        <v>178.02</v>
      </c>
      <c r="LG12" s="68">
        <f t="shared" si="15"/>
        <v>177.25</v>
      </c>
      <c r="LH12" s="68">
        <f t="shared" si="15"/>
        <v>176.47</v>
      </c>
      <c r="LI12" s="68">
        <f t="shared" si="15"/>
        <v>175.7</v>
      </c>
      <c r="LJ12" s="68">
        <f t="shared" si="17"/>
        <v>174.93</v>
      </c>
      <c r="LK12" s="68">
        <f t="shared" si="17"/>
        <v>174.16</v>
      </c>
      <c r="LL12" s="68">
        <f t="shared" si="17"/>
        <v>173.39</v>
      </c>
      <c r="LM12" s="68">
        <f t="shared" si="17"/>
        <v>172.63</v>
      </c>
      <c r="LN12" s="68">
        <f t="shared" si="17"/>
        <v>171.86</v>
      </c>
      <c r="LO12" s="68">
        <f t="shared" si="17"/>
        <v>171.1</v>
      </c>
      <c r="LP12" s="68">
        <f t="shared" si="17"/>
        <v>170.34</v>
      </c>
      <c r="LQ12" s="68">
        <f t="shared" si="17"/>
        <v>169.58</v>
      </c>
      <c r="LR12" s="68">
        <f t="shared" si="17"/>
        <v>168.82</v>
      </c>
      <c r="LS12" s="68">
        <f t="shared" si="17"/>
        <v>168.06</v>
      </c>
      <c r="LT12" s="68">
        <f t="shared" si="17"/>
        <v>167.31</v>
      </c>
      <c r="LU12" s="68">
        <f t="shared" si="17"/>
        <v>166.56</v>
      </c>
      <c r="LV12" s="68">
        <f t="shared" si="17"/>
        <v>165.8</v>
      </c>
      <c r="LW12" s="68">
        <f t="shared" si="16"/>
        <v>165.05</v>
      </c>
      <c r="LX12" s="68">
        <f t="shared" si="16"/>
        <v>164.3</v>
      </c>
      <c r="LY12" s="68">
        <f t="shared" si="16"/>
        <v>163.55000000000001</v>
      </c>
      <c r="LZ12" s="68">
        <f t="shared" si="16"/>
        <v>162.81</v>
      </c>
      <c r="MA12" s="68">
        <f t="shared" si="16"/>
        <v>162.06</v>
      </c>
      <c r="MB12" s="68">
        <f t="shared" si="16"/>
        <v>161.32</v>
      </c>
      <c r="MC12" s="68">
        <f t="shared" si="16"/>
        <v>160.58000000000001</v>
      </c>
      <c r="MD12" s="68">
        <f t="shared" si="16"/>
        <v>159.84</v>
      </c>
      <c r="ME12" s="68">
        <f t="shared" si="16"/>
        <v>159.11000000000001</v>
      </c>
      <c r="MF12" s="68">
        <f t="shared" si="16"/>
        <v>158.37</v>
      </c>
      <c r="MG12" s="68">
        <f t="shared" si="16"/>
        <v>157.63999999999999</v>
      </c>
      <c r="MH12" s="68">
        <f t="shared" si="16"/>
        <v>156.9</v>
      </c>
      <c r="MI12" s="68">
        <f t="shared" si="16"/>
        <v>156.16999999999999</v>
      </c>
      <c r="MJ12" s="68">
        <f t="shared" si="16"/>
        <v>155.44</v>
      </c>
      <c r="MK12" s="68">
        <f t="shared" si="16"/>
        <v>154.71</v>
      </c>
      <c r="ML12" s="68">
        <f t="shared" si="16"/>
        <v>153.99</v>
      </c>
      <c r="MM12" s="68">
        <f t="shared" si="16"/>
        <v>153.26</v>
      </c>
      <c r="MN12" s="68">
        <f t="shared" si="16"/>
        <v>152.54</v>
      </c>
      <c r="MO12" s="68">
        <f t="shared" si="16"/>
        <v>151.82</v>
      </c>
      <c r="MP12" s="68">
        <f t="shared" si="16"/>
        <v>151.1</v>
      </c>
      <c r="MQ12" s="68">
        <f t="shared" si="16"/>
        <v>150.38999999999999</v>
      </c>
      <c r="MR12" s="68">
        <f t="shared" si="16"/>
        <v>149.66999999999999</v>
      </c>
      <c r="MS12" s="68">
        <f t="shared" si="16"/>
        <v>148.96</v>
      </c>
      <c r="MT12" s="68">
        <f t="shared" si="16"/>
        <v>148.24</v>
      </c>
      <c r="MU12" s="68">
        <f t="shared" si="16"/>
        <v>147.53</v>
      </c>
      <c r="MV12" s="68">
        <f t="shared" si="16"/>
        <v>146.82</v>
      </c>
      <c r="MW12" s="68">
        <f t="shared" si="16"/>
        <v>146.12</v>
      </c>
      <c r="MX12" s="68">
        <f t="shared" si="16"/>
        <v>145.41</v>
      </c>
      <c r="MY12" s="68">
        <f t="shared" si="16"/>
        <v>144.71</v>
      </c>
    </row>
    <row r="13" spans="1:363" ht="15.75" x14ac:dyDescent="0.25">
      <c r="A13" s="60" t="s">
        <v>6</v>
      </c>
      <c r="B13" s="65">
        <v>2023</v>
      </c>
      <c r="C13" s="63">
        <v>481.2</v>
      </c>
      <c r="D13" s="63">
        <v>480.16</v>
      </c>
      <c r="E13" s="63">
        <v>479.12</v>
      </c>
      <c r="F13" s="63">
        <v>478.09</v>
      </c>
      <c r="G13" s="63">
        <v>477.05</v>
      </c>
      <c r="H13" s="63">
        <v>476.01</v>
      </c>
      <c r="I13" s="63">
        <v>474.97</v>
      </c>
      <c r="J13" s="63">
        <v>473.93</v>
      </c>
      <c r="K13" s="63">
        <v>472.89</v>
      </c>
      <c r="L13" s="63">
        <v>471.85</v>
      </c>
      <c r="M13" s="63">
        <v>470.81</v>
      </c>
      <c r="N13" s="63">
        <v>469.77</v>
      </c>
      <c r="O13" s="63">
        <v>468.73</v>
      </c>
      <c r="P13" s="63">
        <v>467.7</v>
      </c>
      <c r="Q13" s="63">
        <v>466.66</v>
      </c>
      <c r="R13" s="63">
        <v>465.62</v>
      </c>
      <c r="S13" s="63">
        <v>464.58</v>
      </c>
      <c r="T13" s="63">
        <v>463.54</v>
      </c>
      <c r="U13" s="63">
        <v>462.5</v>
      </c>
      <c r="V13" s="63">
        <v>461.47</v>
      </c>
      <c r="W13" s="63">
        <v>460.43</v>
      </c>
      <c r="X13" s="63">
        <v>459.39</v>
      </c>
      <c r="Y13" s="63">
        <v>458.35</v>
      </c>
      <c r="Z13" s="63">
        <v>457.31</v>
      </c>
      <c r="AA13" s="63">
        <v>456.28</v>
      </c>
      <c r="AB13" s="63">
        <v>455.24</v>
      </c>
      <c r="AC13" s="63">
        <v>454.2</v>
      </c>
      <c r="AD13" s="63">
        <v>453.16</v>
      </c>
      <c r="AE13" s="63">
        <v>452.13</v>
      </c>
      <c r="AF13" s="63">
        <v>451.09</v>
      </c>
      <c r="AG13" s="63">
        <v>450.05</v>
      </c>
      <c r="AH13" s="63">
        <v>449.01</v>
      </c>
      <c r="AI13" s="63">
        <v>447.98</v>
      </c>
      <c r="AJ13" s="63">
        <v>446.94</v>
      </c>
      <c r="AK13" s="63">
        <v>445.9</v>
      </c>
      <c r="AL13" s="63">
        <v>444.87</v>
      </c>
      <c r="AM13" s="63">
        <v>443.83</v>
      </c>
      <c r="AN13" s="63">
        <v>442.79</v>
      </c>
      <c r="AO13" s="63">
        <v>441.76</v>
      </c>
      <c r="AP13" s="63">
        <v>440.72</v>
      </c>
      <c r="AQ13" s="63">
        <v>439.68</v>
      </c>
      <c r="AR13" s="63">
        <v>438.65</v>
      </c>
      <c r="AS13" s="63">
        <v>437.61</v>
      </c>
      <c r="AT13" s="63">
        <v>436.57</v>
      </c>
      <c r="AU13" s="63">
        <v>435.54</v>
      </c>
      <c r="AV13" s="63">
        <v>434.5</v>
      </c>
      <c r="AW13" s="63">
        <v>433.47</v>
      </c>
      <c r="AX13" s="63">
        <v>432.43</v>
      </c>
      <c r="AY13" s="63">
        <v>431.39</v>
      </c>
      <c r="AZ13" s="63">
        <v>430.36</v>
      </c>
      <c r="BA13" s="63">
        <v>429.32</v>
      </c>
      <c r="BB13" s="63">
        <v>428.29</v>
      </c>
      <c r="BC13" s="63">
        <v>427.25</v>
      </c>
      <c r="BD13" s="63">
        <v>426.22</v>
      </c>
      <c r="BE13" s="63">
        <v>425.18</v>
      </c>
      <c r="BF13" s="63">
        <v>424.15</v>
      </c>
      <c r="BG13" s="63">
        <v>423.11</v>
      </c>
      <c r="BH13" s="63">
        <v>422.08</v>
      </c>
      <c r="BI13" s="63">
        <v>421.04</v>
      </c>
      <c r="BJ13" s="63">
        <v>420</v>
      </c>
      <c r="BK13" s="63">
        <v>418.97</v>
      </c>
      <c r="BL13" s="63">
        <v>417.93</v>
      </c>
      <c r="BM13" s="63">
        <v>416.9</v>
      </c>
      <c r="BN13" s="63">
        <v>415.86</v>
      </c>
      <c r="BO13" s="63">
        <v>414.83</v>
      </c>
      <c r="BP13" s="63">
        <v>413.79</v>
      </c>
      <c r="BQ13" s="63">
        <v>412.76</v>
      </c>
      <c r="BR13" s="63">
        <v>411.73</v>
      </c>
      <c r="BS13" s="63">
        <v>410.69</v>
      </c>
      <c r="BT13" s="63">
        <v>409.66</v>
      </c>
      <c r="BU13" s="63">
        <v>408.62</v>
      </c>
      <c r="BV13" s="63">
        <v>407.59</v>
      </c>
      <c r="BW13" s="63">
        <v>406.56</v>
      </c>
      <c r="BX13" s="63">
        <v>405.53</v>
      </c>
      <c r="BY13" s="63">
        <v>404.49</v>
      </c>
      <c r="BZ13" s="63">
        <v>403.46</v>
      </c>
      <c r="CA13" s="63">
        <v>402.43</v>
      </c>
      <c r="CB13" s="63">
        <v>401.4</v>
      </c>
      <c r="CC13" s="63">
        <v>400.37</v>
      </c>
      <c r="CD13" s="63">
        <v>399.34</v>
      </c>
      <c r="CE13" s="63">
        <v>398.32</v>
      </c>
      <c r="CF13" s="63">
        <v>397.29</v>
      </c>
      <c r="CG13" s="63">
        <v>396.26</v>
      </c>
      <c r="CH13" s="63">
        <v>395.23</v>
      </c>
      <c r="CI13" s="63">
        <v>394.2</v>
      </c>
      <c r="CJ13" s="63">
        <v>393.17</v>
      </c>
      <c r="CK13" s="63">
        <v>392.14</v>
      </c>
      <c r="CL13" s="63">
        <v>391.11</v>
      </c>
      <c r="CM13" s="63">
        <v>390.09</v>
      </c>
      <c r="CN13" s="63">
        <v>389.06</v>
      </c>
      <c r="CO13" s="63">
        <v>388.03</v>
      </c>
      <c r="CP13" s="63">
        <v>387</v>
      </c>
      <c r="CQ13" s="63">
        <v>385.98</v>
      </c>
      <c r="CR13" s="63">
        <v>384.95</v>
      </c>
      <c r="CS13" s="63">
        <v>383.92</v>
      </c>
      <c r="CT13" s="63">
        <v>382.89</v>
      </c>
      <c r="CU13" s="63">
        <v>381.87</v>
      </c>
      <c r="CV13" s="63">
        <v>380.84</v>
      </c>
      <c r="CW13" s="63">
        <v>379.82</v>
      </c>
      <c r="CX13" s="63">
        <v>378.79</v>
      </c>
      <c r="CY13" s="63">
        <v>377.77</v>
      </c>
      <c r="CZ13" s="63">
        <v>376.74</v>
      </c>
      <c r="DA13" s="63">
        <v>375.72</v>
      </c>
      <c r="DB13" s="63">
        <v>374.69</v>
      </c>
      <c r="DC13" s="63">
        <v>373.67</v>
      </c>
      <c r="DD13" s="63">
        <v>372.65</v>
      </c>
      <c r="DE13" s="63">
        <v>371.62</v>
      </c>
      <c r="DF13" s="63">
        <v>370.6</v>
      </c>
      <c r="DG13" s="63">
        <v>369.58</v>
      </c>
      <c r="DH13" s="63">
        <v>368.56</v>
      </c>
      <c r="DI13" s="63">
        <v>367.53</v>
      </c>
      <c r="DJ13" s="63">
        <v>366.51</v>
      </c>
      <c r="DK13" s="63">
        <v>365.49</v>
      </c>
      <c r="DL13" s="63">
        <v>364.47</v>
      </c>
      <c r="DM13" s="63">
        <v>363.45</v>
      </c>
      <c r="DN13" s="63">
        <v>362.43</v>
      </c>
      <c r="DO13" s="63">
        <v>361.41</v>
      </c>
      <c r="DP13" s="63">
        <v>360.39</v>
      </c>
      <c r="DQ13" s="63">
        <v>359.37</v>
      </c>
      <c r="DR13" s="63">
        <v>358.35</v>
      </c>
      <c r="DS13" s="63">
        <v>357.34</v>
      </c>
      <c r="DT13" s="63">
        <v>356.32</v>
      </c>
      <c r="DU13" s="63">
        <v>355.31</v>
      </c>
      <c r="DV13" s="63">
        <v>354.29</v>
      </c>
      <c r="DW13" s="63">
        <v>353.28</v>
      </c>
      <c r="DX13" s="63">
        <v>352.27</v>
      </c>
      <c r="DY13" s="63">
        <v>351.25</v>
      </c>
      <c r="DZ13" s="63">
        <v>350.24</v>
      </c>
      <c r="EA13" s="63">
        <v>349.23</v>
      </c>
      <c r="EB13" s="63">
        <v>348.22</v>
      </c>
      <c r="EC13" s="63">
        <v>347.21</v>
      </c>
      <c r="ED13" s="63">
        <v>346.2</v>
      </c>
      <c r="EE13" s="63">
        <v>345.19</v>
      </c>
      <c r="EF13" s="63">
        <v>344.19</v>
      </c>
      <c r="EG13" s="63">
        <v>343.18</v>
      </c>
      <c r="EH13" s="63">
        <v>342.18</v>
      </c>
      <c r="EI13" s="63">
        <v>341.18</v>
      </c>
      <c r="EJ13" s="63">
        <v>340.18</v>
      </c>
      <c r="EK13" s="63">
        <v>339.18</v>
      </c>
      <c r="EL13" s="63">
        <v>338.17</v>
      </c>
      <c r="EM13" s="63">
        <v>337.17</v>
      </c>
      <c r="EN13" s="63">
        <v>336.17</v>
      </c>
      <c r="EO13" s="63">
        <v>335.18</v>
      </c>
      <c r="EP13" s="63">
        <v>334.18</v>
      </c>
      <c r="EQ13" s="63">
        <v>333.18</v>
      </c>
      <c r="ER13" s="63">
        <v>332.18</v>
      </c>
      <c r="ES13" s="63">
        <v>331.19</v>
      </c>
      <c r="ET13" s="63">
        <v>330.19</v>
      </c>
      <c r="EU13" s="63">
        <v>329.2</v>
      </c>
      <c r="EV13" s="63">
        <v>328.21</v>
      </c>
      <c r="EW13" s="63">
        <v>327.22000000000003</v>
      </c>
      <c r="EX13" s="63">
        <v>326.22000000000003</v>
      </c>
      <c r="EY13" s="63">
        <v>325.23</v>
      </c>
      <c r="EZ13" s="63">
        <v>324.24</v>
      </c>
      <c r="FA13" s="63">
        <v>323.25</v>
      </c>
      <c r="FB13" s="63">
        <v>322.26</v>
      </c>
      <c r="FC13" s="63">
        <v>321.26</v>
      </c>
      <c r="FD13" s="63">
        <v>320.27999999999997</v>
      </c>
      <c r="FE13" s="63">
        <v>319.29000000000002</v>
      </c>
      <c r="FF13" s="63">
        <v>318.32</v>
      </c>
      <c r="FG13" s="63">
        <v>317.32</v>
      </c>
      <c r="FH13" s="63">
        <v>316.35000000000002</v>
      </c>
      <c r="FI13" s="63">
        <v>315.37</v>
      </c>
      <c r="FJ13" s="63">
        <v>314.38</v>
      </c>
      <c r="FK13" s="63">
        <v>313.39999999999998</v>
      </c>
      <c r="FL13" s="63">
        <v>312.42</v>
      </c>
      <c r="FM13" s="63">
        <v>311.44</v>
      </c>
      <c r="FN13" s="63">
        <v>310.45999999999998</v>
      </c>
      <c r="FO13" s="63">
        <v>309.48</v>
      </c>
      <c r="FP13" s="63">
        <v>308.51</v>
      </c>
      <c r="FQ13" s="63">
        <v>307.52999999999997</v>
      </c>
      <c r="FR13" s="63">
        <v>306.56</v>
      </c>
      <c r="FS13" s="63">
        <v>305.57</v>
      </c>
      <c r="FT13" s="63">
        <v>304.60000000000002</v>
      </c>
      <c r="FU13" s="63">
        <v>303.64</v>
      </c>
      <c r="FV13" s="63">
        <v>302.66000000000003</v>
      </c>
      <c r="FW13" s="63">
        <v>301.69</v>
      </c>
      <c r="FX13" s="63">
        <v>300.72000000000003</v>
      </c>
      <c r="FY13" s="63">
        <v>299.75</v>
      </c>
      <c r="FZ13" s="63">
        <v>298.77999999999997</v>
      </c>
      <c r="GA13" s="63">
        <v>297.81</v>
      </c>
      <c r="GB13" s="63">
        <v>296.83999999999997</v>
      </c>
      <c r="GC13" s="63">
        <v>295.88</v>
      </c>
      <c r="GD13" s="63">
        <v>294.91000000000003</v>
      </c>
      <c r="GE13" s="63">
        <v>293.95</v>
      </c>
      <c r="GF13" s="63">
        <v>292.98</v>
      </c>
      <c r="GG13" s="63">
        <v>292.01</v>
      </c>
      <c r="GH13" s="63">
        <v>291.06</v>
      </c>
      <c r="GI13" s="63">
        <v>290.10000000000002</v>
      </c>
      <c r="GJ13" s="63">
        <v>289.14</v>
      </c>
      <c r="GK13" s="63">
        <v>288.18</v>
      </c>
      <c r="GL13" s="63">
        <v>287.22000000000003</v>
      </c>
      <c r="GM13" s="63">
        <v>286.26</v>
      </c>
      <c r="GN13" s="63">
        <v>285.31</v>
      </c>
      <c r="GO13" s="63">
        <v>284.35000000000002</v>
      </c>
      <c r="GP13" s="63">
        <v>283.41000000000003</v>
      </c>
      <c r="GQ13" s="63">
        <v>282.45999999999998</v>
      </c>
      <c r="GR13" s="63">
        <v>281.51</v>
      </c>
      <c r="GS13" s="63">
        <v>280.56</v>
      </c>
      <c r="GT13" s="63">
        <v>279.60000000000002</v>
      </c>
      <c r="GU13" s="63">
        <v>278.67</v>
      </c>
      <c r="GV13" s="63">
        <v>277.72000000000003</v>
      </c>
      <c r="GW13" s="63">
        <v>276.77999999999997</v>
      </c>
      <c r="GX13" s="63">
        <v>275.82</v>
      </c>
      <c r="GY13" s="63">
        <v>274.89</v>
      </c>
      <c r="GZ13" s="63">
        <v>273.95</v>
      </c>
      <c r="HA13" s="63">
        <v>273.01</v>
      </c>
      <c r="HB13" s="63">
        <v>272.07</v>
      </c>
      <c r="HC13" s="63">
        <v>271.14</v>
      </c>
      <c r="HD13" s="63">
        <v>270.2</v>
      </c>
      <c r="HE13" s="63">
        <v>269.26</v>
      </c>
      <c r="HF13" s="63">
        <v>268.32</v>
      </c>
      <c r="HG13" s="63">
        <v>267.39999999999998</v>
      </c>
      <c r="HH13" s="63">
        <v>266.47000000000003</v>
      </c>
      <c r="HI13" s="63">
        <v>265.54000000000002</v>
      </c>
      <c r="HJ13" s="63">
        <v>264.60000000000002</v>
      </c>
      <c r="HK13" s="63">
        <v>263.68</v>
      </c>
      <c r="HL13" s="63">
        <v>262.76</v>
      </c>
      <c r="HM13" s="63">
        <v>261.83999999999997</v>
      </c>
      <c r="HN13" s="63">
        <v>260.92</v>
      </c>
      <c r="HO13" s="63">
        <v>260</v>
      </c>
      <c r="HP13" s="63">
        <v>259.07</v>
      </c>
      <c r="HQ13" s="63">
        <v>258.17</v>
      </c>
      <c r="HR13" s="63">
        <v>257.25</v>
      </c>
      <c r="HS13" s="63">
        <v>256.33999999999997</v>
      </c>
      <c r="HT13" s="63">
        <v>255.43</v>
      </c>
      <c r="HU13" s="63">
        <v>254.51</v>
      </c>
      <c r="HV13" s="63">
        <v>253.6</v>
      </c>
      <c r="HW13" s="63">
        <v>252.69</v>
      </c>
      <c r="HX13" s="63">
        <v>251.79</v>
      </c>
      <c r="HY13" s="63">
        <v>250.88</v>
      </c>
      <c r="HZ13" s="63">
        <v>249.97</v>
      </c>
      <c r="IA13" s="63">
        <v>249.07</v>
      </c>
      <c r="IB13" s="63">
        <v>248.17</v>
      </c>
      <c r="IC13" s="63">
        <v>247.26</v>
      </c>
      <c r="ID13" s="63">
        <v>246.36</v>
      </c>
      <c r="IE13" s="63">
        <v>245.46</v>
      </c>
      <c r="IF13" s="63">
        <v>244.56</v>
      </c>
      <c r="IG13" s="63">
        <v>243.67</v>
      </c>
      <c r="IH13" s="63">
        <v>242.77</v>
      </c>
      <c r="II13" s="63">
        <v>241.87</v>
      </c>
      <c r="IJ13" s="63">
        <v>240.98</v>
      </c>
      <c r="IK13" s="63">
        <v>240.09</v>
      </c>
      <c r="IL13" s="63">
        <v>239.2</v>
      </c>
      <c r="IM13" s="63">
        <v>238.31</v>
      </c>
      <c r="IN13" s="63">
        <v>237.42</v>
      </c>
      <c r="IO13" s="63">
        <v>236.53</v>
      </c>
      <c r="IP13" s="63">
        <v>235.65</v>
      </c>
      <c r="IQ13" s="63">
        <v>234.76</v>
      </c>
      <c r="IR13" s="63">
        <v>233.88</v>
      </c>
      <c r="IS13" s="63">
        <v>233</v>
      </c>
      <c r="IT13" s="63">
        <v>232.12</v>
      </c>
      <c r="IU13" s="63">
        <v>231.24</v>
      </c>
      <c r="IV13" s="63">
        <v>230.36</v>
      </c>
      <c r="IW13" s="63">
        <v>229.49</v>
      </c>
      <c r="IX13" s="63">
        <v>228.62</v>
      </c>
      <c r="IY13" s="63">
        <v>227.76</v>
      </c>
      <c r="IZ13" s="63">
        <v>226.89</v>
      </c>
      <c r="JA13" s="63">
        <v>226.02</v>
      </c>
      <c r="JB13" s="63">
        <v>225.16</v>
      </c>
      <c r="JC13" s="63">
        <v>224.3</v>
      </c>
      <c r="JD13" s="63">
        <v>223.43</v>
      </c>
      <c r="JE13" s="63">
        <v>222.57</v>
      </c>
      <c r="JF13" s="63">
        <v>221.71</v>
      </c>
      <c r="JG13" s="63">
        <v>220.85</v>
      </c>
      <c r="JH13" s="63">
        <v>220</v>
      </c>
      <c r="JI13" s="63">
        <v>219.14</v>
      </c>
      <c r="JJ13" s="63">
        <v>218.29</v>
      </c>
      <c r="JK13" s="63">
        <v>217.44</v>
      </c>
      <c r="JL13" s="63">
        <v>216.58</v>
      </c>
      <c r="JM13" s="63">
        <v>215.73</v>
      </c>
      <c r="JN13" s="63">
        <v>214.88</v>
      </c>
      <c r="JO13" s="63">
        <v>214.03</v>
      </c>
      <c r="JP13" s="63">
        <v>213.19</v>
      </c>
      <c r="JQ13" s="63">
        <v>212.34</v>
      </c>
      <c r="JR13" s="63">
        <v>211.5</v>
      </c>
      <c r="JS13" s="63">
        <v>210.65</v>
      </c>
      <c r="JT13" s="63">
        <v>209.81</v>
      </c>
      <c r="JU13" s="63">
        <v>208.96</v>
      </c>
      <c r="JV13" s="63">
        <v>208.12</v>
      </c>
      <c r="JW13" s="63">
        <v>207.27</v>
      </c>
      <c r="JX13" s="63">
        <v>206.43</v>
      </c>
      <c r="JY13" s="63">
        <v>205.59</v>
      </c>
      <c r="JZ13" s="63">
        <v>204.75</v>
      </c>
      <c r="KA13" s="63">
        <v>203.91</v>
      </c>
      <c r="KB13" s="63">
        <v>203.07</v>
      </c>
      <c r="KC13" s="63">
        <v>202.24</v>
      </c>
      <c r="KD13" s="63">
        <v>201.4</v>
      </c>
      <c r="KE13" s="63">
        <v>200.57</v>
      </c>
      <c r="KF13" s="63">
        <v>199.73</v>
      </c>
      <c r="KG13" s="63">
        <v>198.9</v>
      </c>
      <c r="KH13" s="63">
        <v>198.07</v>
      </c>
      <c r="KI13" s="63">
        <v>197.24</v>
      </c>
      <c r="KJ13" s="63">
        <v>196.42</v>
      </c>
      <c r="KK13" s="63">
        <v>195.59</v>
      </c>
      <c r="KL13" s="63">
        <v>194.76</v>
      </c>
      <c r="KM13" s="63">
        <v>193.94</v>
      </c>
      <c r="KN13" s="63">
        <v>193.12</v>
      </c>
      <c r="KO13" s="63">
        <v>192.29</v>
      </c>
      <c r="KP13" s="63">
        <v>191.47</v>
      </c>
      <c r="KQ13" s="63">
        <v>190.66</v>
      </c>
      <c r="KR13" s="68">
        <f t="shared" si="13"/>
        <v>189.77</v>
      </c>
      <c r="KS13" s="68">
        <f t="shared" si="14"/>
        <v>188.98</v>
      </c>
      <c r="KT13" s="68">
        <f t="shared" si="15"/>
        <v>188.16</v>
      </c>
      <c r="KU13" s="68">
        <f t="shared" si="15"/>
        <v>187.37</v>
      </c>
      <c r="KV13" s="68">
        <f t="shared" si="15"/>
        <v>186.59</v>
      </c>
      <c r="KW13" s="68">
        <f t="shared" si="15"/>
        <v>185.8</v>
      </c>
      <c r="KX13" s="68">
        <f t="shared" si="15"/>
        <v>185.01</v>
      </c>
      <c r="KY13" s="68">
        <f t="shared" si="15"/>
        <v>184.23</v>
      </c>
      <c r="KZ13" s="68">
        <f t="shared" si="15"/>
        <v>183.44</v>
      </c>
      <c r="LA13" s="68">
        <f t="shared" si="15"/>
        <v>182.66</v>
      </c>
      <c r="LB13" s="68">
        <f t="shared" si="15"/>
        <v>181.88</v>
      </c>
      <c r="LC13" s="68">
        <f t="shared" si="15"/>
        <v>181.1</v>
      </c>
      <c r="LD13" s="68">
        <f t="shared" si="15"/>
        <v>180.32</v>
      </c>
      <c r="LE13" s="68">
        <f t="shared" si="15"/>
        <v>179.54</v>
      </c>
      <c r="LF13" s="68">
        <f t="shared" si="15"/>
        <v>178.77</v>
      </c>
      <c r="LG13" s="68">
        <f t="shared" si="15"/>
        <v>178</v>
      </c>
      <c r="LH13" s="68">
        <f t="shared" si="15"/>
        <v>177.22</v>
      </c>
      <c r="LI13" s="68">
        <f t="shared" si="15"/>
        <v>176.45</v>
      </c>
      <c r="LJ13" s="68">
        <f t="shared" si="17"/>
        <v>175.68</v>
      </c>
      <c r="LK13" s="68">
        <f t="shared" si="17"/>
        <v>174.91</v>
      </c>
      <c r="LL13" s="68">
        <f t="shared" si="17"/>
        <v>174.14</v>
      </c>
      <c r="LM13" s="68">
        <f t="shared" si="17"/>
        <v>173.38</v>
      </c>
      <c r="LN13" s="68">
        <f t="shared" si="17"/>
        <v>172.61</v>
      </c>
      <c r="LO13" s="68">
        <f t="shared" si="17"/>
        <v>171.85</v>
      </c>
      <c r="LP13" s="68">
        <f t="shared" si="17"/>
        <v>171.09</v>
      </c>
      <c r="LQ13" s="68">
        <f t="shared" si="17"/>
        <v>170.33</v>
      </c>
      <c r="LR13" s="68">
        <f t="shared" si="17"/>
        <v>169.57</v>
      </c>
      <c r="LS13" s="68">
        <f t="shared" si="17"/>
        <v>168.81</v>
      </c>
      <c r="LT13" s="68">
        <f t="shared" si="17"/>
        <v>168.06</v>
      </c>
      <c r="LU13" s="68">
        <f t="shared" si="17"/>
        <v>167.31</v>
      </c>
      <c r="LV13" s="68">
        <f t="shared" si="17"/>
        <v>166.55</v>
      </c>
      <c r="LW13" s="68">
        <f t="shared" si="16"/>
        <v>165.8</v>
      </c>
      <c r="LX13" s="68">
        <f t="shared" si="16"/>
        <v>165.05</v>
      </c>
      <c r="LY13" s="68">
        <f t="shared" si="16"/>
        <v>164.3</v>
      </c>
      <c r="LZ13" s="68">
        <f t="shared" si="16"/>
        <v>163.56</v>
      </c>
      <c r="MA13" s="68">
        <f t="shared" si="16"/>
        <v>162.81</v>
      </c>
      <c r="MB13" s="68">
        <f t="shared" si="16"/>
        <v>162.07</v>
      </c>
      <c r="MC13" s="68">
        <f t="shared" si="16"/>
        <v>161.33000000000001</v>
      </c>
      <c r="MD13" s="68">
        <f t="shared" si="16"/>
        <v>160.59</v>
      </c>
      <c r="ME13" s="68">
        <f t="shared" si="16"/>
        <v>159.86000000000001</v>
      </c>
      <c r="MF13" s="68">
        <f t="shared" si="16"/>
        <v>159.12</v>
      </c>
      <c r="MG13" s="68">
        <f t="shared" si="16"/>
        <v>158.38999999999999</v>
      </c>
      <c r="MH13" s="68">
        <f t="shared" si="16"/>
        <v>157.65</v>
      </c>
      <c r="MI13" s="68">
        <f t="shared" si="16"/>
        <v>156.91999999999999</v>
      </c>
      <c r="MJ13" s="68">
        <f t="shared" si="16"/>
        <v>156.19</v>
      </c>
      <c r="MK13" s="68">
        <f t="shared" si="16"/>
        <v>155.46</v>
      </c>
      <c r="ML13" s="68">
        <f t="shared" si="16"/>
        <v>154.74</v>
      </c>
      <c r="MM13" s="68">
        <f t="shared" si="16"/>
        <v>154.01</v>
      </c>
      <c r="MN13" s="68">
        <f t="shared" si="16"/>
        <v>153.29</v>
      </c>
      <c r="MO13" s="68">
        <f t="shared" si="16"/>
        <v>152.57</v>
      </c>
      <c r="MP13" s="68">
        <f t="shared" si="16"/>
        <v>151.85</v>
      </c>
      <c r="MQ13" s="68">
        <f t="shared" si="16"/>
        <v>151.13999999999999</v>
      </c>
      <c r="MR13" s="68">
        <f t="shared" si="16"/>
        <v>150.41999999999999</v>
      </c>
      <c r="MS13" s="68">
        <f t="shared" si="16"/>
        <v>149.71</v>
      </c>
      <c r="MT13" s="68">
        <f t="shared" si="16"/>
        <v>148.99</v>
      </c>
      <c r="MU13" s="68">
        <f t="shared" si="16"/>
        <v>148.28</v>
      </c>
      <c r="MV13" s="68">
        <f t="shared" si="16"/>
        <v>147.57</v>
      </c>
      <c r="MW13" s="68">
        <f t="shared" si="16"/>
        <v>146.87</v>
      </c>
      <c r="MX13" s="68">
        <f t="shared" si="16"/>
        <v>146.16</v>
      </c>
      <c r="MY13" s="68">
        <f t="shared" si="16"/>
        <v>145.46</v>
      </c>
    </row>
    <row r="14" spans="1:363" ht="15.75" x14ac:dyDescent="0.25">
      <c r="A14" s="60" t="s">
        <v>6</v>
      </c>
      <c r="B14" s="65">
        <v>2024</v>
      </c>
      <c r="C14" s="63">
        <v>482.2</v>
      </c>
      <c r="D14" s="63">
        <v>481.16</v>
      </c>
      <c r="E14" s="63">
        <v>480.12</v>
      </c>
      <c r="F14" s="63">
        <v>479.08</v>
      </c>
      <c r="G14" s="63">
        <v>478.04</v>
      </c>
      <c r="H14" s="63">
        <v>477.01</v>
      </c>
      <c r="I14" s="63">
        <v>475.97</v>
      </c>
      <c r="J14" s="63">
        <v>474.93</v>
      </c>
      <c r="K14" s="63">
        <v>473.89</v>
      </c>
      <c r="L14" s="63">
        <v>472.85</v>
      </c>
      <c r="M14" s="63">
        <v>471.81</v>
      </c>
      <c r="N14" s="63">
        <v>470.77</v>
      </c>
      <c r="O14" s="63">
        <v>469.73</v>
      </c>
      <c r="P14" s="63">
        <v>468.7</v>
      </c>
      <c r="Q14" s="63">
        <v>467.66</v>
      </c>
      <c r="R14" s="63">
        <v>466.62</v>
      </c>
      <c r="S14" s="63">
        <v>465.58</v>
      </c>
      <c r="T14" s="63">
        <v>464.54</v>
      </c>
      <c r="U14" s="63">
        <v>463.5</v>
      </c>
      <c r="V14" s="63">
        <v>462.47</v>
      </c>
      <c r="W14" s="63">
        <v>461.43</v>
      </c>
      <c r="X14" s="63">
        <v>460.39</v>
      </c>
      <c r="Y14" s="63">
        <v>459.35</v>
      </c>
      <c r="Z14" s="63">
        <v>458.31</v>
      </c>
      <c r="AA14" s="63">
        <v>457.28</v>
      </c>
      <c r="AB14" s="63">
        <v>456.24</v>
      </c>
      <c r="AC14" s="63">
        <v>455.2</v>
      </c>
      <c r="AD14" s="63">
        <v>454.16</v>
      </c>
      <c r="AE14" s="63">
        <v>453.13</v>
      </c>
      <c r="AF14" s="63">
        <v>452.09</v>
      </c>
      <c r="AG14" s="63">
        <v>451.05</v>
      </c>
      <c r="AH14" s="63">
        <v>450.01</v>
      </c>
      <c r="AI14" s="63">
        <v>448.98</v>
      </c>
      <c r="AJ14" s="63">
        <v>447.94</v>
      </c>
      <c r="AK14" s="63">
        <v>446.9</v>
      </c>
      <c r="AL14" s="63">
        <v>445.87</v>
      </c>
      <c r="AM14" s="63">
        <v>444.83</v>
      </c>
      <c r="AN14" s="63">
        <v>443.79</v>
      </c>
      <c r="AO14" s="63">
        <v>442.76</v>
      </c>
      <c r="AP14" s="63">
        <v>441.72</v>
      </c>
      <c r="AQ14" s="63">
        <v>440.68</v>
      </c>
      <c r="AR14" s="63">
        <v>439.65</v>
      </c>
      <c r="AS14" s="63">
        <v>438.61</v>
      </c>
      <c r="AT14" s="63">
        <v>437.57</v>
      </c>
      <c r="AU14" s="63">
        <v>436.54</v>
      </c>
      <c r="AV14" s="63">
        <v>435.5</v>
      </c>
      <c r="AW14" s="63">
        <v>434.46</v>
      </c>
      <c r="AX14" s="63">
        <v>433.43</v>
      </c>
      <c r="AY14" s="63">
        <v>432.39</v>
      </c>
      <c r="AZ14" s="63">
        <v>431.36</v>
      </c>
      <c r="BA14" s="63">
        <v>430.32</v>
      </c>
      <c r="BB14" s="63">
        <v>429.29</v>
      </c>
      <c r="BC14" s="63">
        <v>428.25</v>
      </c>
      <c r="BD14" s="63">
        <v>427.21</v>
      </c>
      <c r="BE14" s="63">
        <v>426.18</v>
      </c>
      <c r="BF14" s="63">
        <v>425.14</v>
      </c>
      <c r="BG14" s="63">
        <v>424.11</v>
      </c>
      <c r="BH14" s="63">
        <v>423.07</v>
      </c>
      <c r="BI14" s="63">
        <v>422.04</v>
      </c>
      <c r="BJ14" s="63">
        <v>421</v>
      </c>
      <c r="BK14" s="63">
        <v>419.97</v>
      </c>
      <c r="BL14" s="63">
        <v>418.93</v>
      </c>
      <c r="BM14" s="63">
        <v>417.9</v>
      </c>
      <c r="BN14" s="63">
        <v>416.86</v>
      </c>
      <c r="BO14" s="63">
        <v>415.83</v>
      </c>
      <c r="BP14" s="63">
        <v>414.79</v>
      </c>
      <c r="BQ14" s="63">
        <v>413.76</v>
      </c>
      <c r="BR14" s="63">
        <v>412.72</v>
      </c>
      <c r="BS14" s="63">
        <v>411.69</v>
      </c>
      <c r="BT14" s="63">
        <v>410.65</v>
      </c>
      <c r="BU14" s="63">
        <v>409.62</v>
      </c>
      <c r="BV14" s="63">
        <v>408.58</v>
      </c>
      <c r="BW14" s="63">
        <v>407.55</v>
      </c>
      <c r="BX14" s="63">
        <v>406.52</v>
      </c>
      <c r="BY14" s="63">
        <v>405.49</v>
      </c>
      <c r="BZ14" s="63">
        <v>404.46</v>
      </c>
      <c r="CA14" s="63">
        <v>403.43</v>
      </c>
      <c r="CB14" s="63">
        <v>402.4</v>
      </c>
      <c r="CC14" s="63">
        <v>401.37</v>
      </c>
      <c r="CD14" s="63">
        <v>400.34</v>
      </c>
      <c r="CE14" s="63">
        <v>399.31</v>
      </c>
      <c r="CF14" s="63">
        <v>398.28</v>
      </c>
      <c r="CG14" s="63">
        <v>397.25</v>
      </c>
      <c r="CH14" s="63">
        <v>396.22</v>
      </c>
      <c r="CI14" s="63">
        <v>395.19</v>
      </c>
      <c r="CJ14" s="63">
        <v>394.16</v>
      </c>
      <c r="CK14" s="63">
        <v>393.13</v>
      </c>
      <c r="CL14" s="63">
        <v>392.1</v>
      </c>
      <c r="CM14" s="63">
        <v>391.08</v>
      </c>
      <c r="CN14" s="63">
        <v>390.05</v>
      </c>
      <c r="CO14" s="63">
        <v>389.02</v>
      </c>
      <c r="CP14" s="63">
        <v>387.99</v>
      </c>
      <c r="CQ14" s="63">
        <v>386.96</v>
      </c>
      <c r="CR14" s="63">
        <v>385.93</v>
      </c>
      <c r="CS14" s="63">
        <v>384.91</v>
      </c>
      <c r="CT14" s="63">
        <v>383.88</v>
      </c>
      <c r="CU14" s="63">
        <v>382.85</v>
      </c>
      <c r="CV14" s="63">
        <v>381.83</v>
      </c>
      <c r="CW14" s="63">
        <v>380.8</v>
      </c>
      <c r="CX14" s="63">
        <v>379.78</v>
      </c>
      <c r="CY14" s="63">
        <v>378.75</v>
      </c>
      <c r="CZ14" s="63">
        <v>377.73</v>
      </c>
      <c r="DA14" s="63">
        <v>376.7</v>
      </c>
      <c r="DB14" s="63">
        <v>375.68</v>
      </c>
      <c r="DC14" s="63">
        <v>374.65</v>
      </c>
      <c r="DD14" s="63">
        <v>373.63</v>
      </c>
      <c r="DE14" s="63">
        <v>372.6</v>
      </c>
      <c r="DF14" s="63">
        <v>371.58</v>
      </c>
      <c r="DG14" s="63">
        <v>370.56</v>
      </c>
      <c r="DH14" s="63">
        <v>369.53</v>
      </c>
      <c r="DI14" s="63">
        <v>368.51</v>
      </c>
      <c r="DJ14" s="63">
        <v>367.49</v>
      </c>
      <c r="DK14" s="63">
        <v>366.47</v>
      </c>
      <c r="DL14" s="63">
        <v>365.45</v>
      </c>
      <c r="DM14" s="63">
        <v>364.43</v>
      </c>
      <c r="DN14" s="63">
        <v>363.41</v>
      </c>
      <c r="DO14" s="63">
        <v>362.39</v>
      </c>
      <c r="DP14" s="63">
        <v>361.37</v>
      </c>
      <c r="DQ14" s="63">
        <v>360.35</v>
      </c>
      <c r="DR14" s="63">
        <v>359.33</v>
      </c>
      <c r="DS14" s="63">
        <v>358.31</v>
      </c>
      <c r="DT14" s="63">
        <v>357.29</v>
      </c>
      <c r="DU14" s="63">
        <v>356.28</v>
      </c>
      <c r="DV14" s="63">
        <v>355.26</v>
      </c>
      <c r="DW14" s="63">
        <v>354.25</v>
      </c>
      <c r="DX14" s="63">
        <v>353.24</v>
      </c>
      <c r="DY14" s="63">
        <v>352.22</v>
      </c>
      <c r="DZ14" s="63">
        <v>351.21</v>
      </c>
      <c r="EA14" s="63">
        <v>350.2</v>
      </c>
      <c r="EB14" s="63">
        <v>349.19</v>
      </c>
      <c r="EC14" s="63">
        <v>348.18</v>
      </c>
      <c r="ED14" s="63">
        <v>347.17</v>
      </c>
      <c r="EE14" s="63">
        <v>346.16</v>
      </c>
      <c r="EF14" s="63">
        <v>345.15</v>
      </c>
      <c r="EG14" s="63">
        <v>344.15</v>
      </c>
      <c r="EH14" s="63">
        <v>343.14</v>
      </c>
      <c r="EI14" s="63">
        <v>342.14</v>
      </c>
      <c r="EJ14" s="63">
        <v>341.14</v>
      </c>
      <c r="EK14" s="63">
        <v>340.14</v>
      </c>
      <c r="EL14" s="63">
        <v>339.13</v>
      </c>
      <c r="EM14" s="63">
        <v>338.13</v>
      </c>
      <c r="EN14" s="63">
        <v>337.13</v>
      </c>
      <c r="EO14" s="63">
        <v>336.13</v>
      </c>
      <c r="EP14" s="63">
        <v>335.13</v>
      </c>
      <c r="EQ14" s="63">
        <v>334.13</v>
      </c>
      <c r="ER14" s="63">
        <v>333.14</v>
      </c>
      <c r="ES14" s="63">
        <v>332.14</v>
      </c>
      <c r="ET14" s="63">
        <v>331.15</v>
      </c>
      <c r="EU14" s="63">
        <v>330.15</v>
      </c>
      <c r="EV14" s="63">
        <v>329.16</v>
      </c>
      <c r="EW14" s="63">
        <v>328.17</v>
      </c>
      <c r="EX14" s="63">
        <v>327.17</v>
      </c>
      <c r="EY14" s="63">
        <v>326.18</v>
      </c>
      <c r="EZ14" s="63">
        <v>325.19</v>
      </c>
      <c r="FA14" s="63">
        <v>324.2</v>
      </c>
      <c r="FB14" s="63">
        <v>323.20999999999998</v>
      </c>
      <c r="FC14" s="63">
        <v>322.22000000000003</v>
      </c>
      <c r="FD14" s="63">
        <v>321.23</v>
      </c>
      <c r="FE14" s="63">
        <v>320.24</v>
      </c>
      <c r="FF14" s="63">
        <v>319.26</v>
      </c>
      <c r="FG14" s="63">
        <v>318.27999999999997</v>
      </c>
      <c r="FH14" s="63">
        <v>317.29000000000002</v>
      </c>
      <c r="FI14" s="63">
        <v>316.31</v>
      </c>
      <c r="FJ14" s="63">
        <v>315.32</v>
      </c>
      <c r="FK14" s="63">
        <v>314.33999999999997</v>
      </c>
      <c r="FL14" s="63">
        <v>313.35000000000002</v>
      </c>
      <c r="FM14" s="63">
        <v>312.38</v>
      </c>
      <c r="FN14" s="63">
        <v>311.39999999999998</v>
      </c>
      <c r="FO14" s="63">
        <v>310.42</v>
      </c>
      <c r="FP14" s="63">
        <v>309.44</v>
      </c>
      <c r="FQ14" s="63">
        <v>308.47000000000003</v>
      </c>
      <c r="FR14" s="63">
        <v>307.49</v>
      </c>
      <c r="FS14" s="63">
        <v>306.51</v>
      </c>
      <c r="FT14" s="63">
        <v>305.54000000000002</v>
      </c>
      <c r="FU14" s="63">
        <v>304.57</v>
      </c>
      <c r="FV14" s="63">
        <v>303.58999999999997</v>
      </c>
      <c r="FW14" s="63">
        <v>302.62</v>
      </c>
      <c r="FX14" s="63">
        <v>301.64999999999998</v>
      </c>
      <c r="FY14" s="63">
        <v>300.68</v>
      </c>
      <c r="FZ14" s="63">
        <v>299.70999999999998</v>
      </c>
      <c r="GA14" s="63">
        <v>298.74</v>
      </c>
      <c r="GB14" s="63">
        <v>297.76</v>
      </c>
      <c r="GC14" s="63">
        <v>296.79000000000002</v>
      </c>
      <c r="GD14" s="63">
        <v>295.82</v>
      </c>
      <c r="GE14" s="63">
        <v>294.87</v>
      </c>
      <c r="GF14" s="63">
        <v>293.91000000000003</v>
      </c>
      <c r="GG14" s="63">
        <v>292.94</v>
      </c>
      <c r="GH14" s="63">
        <v>291.98</v>
      </c>
      <c r="GI14" s="63">
        <v>291.01</v>
      </c>
      <c r="GJ14" s="63">
        <v>290.04000000000002</v>
      </c>
      <c r="GK14" s="63">
        <v>289.08999999999997</v>
      </c>
      <c r="GL14" s="63">
        <v>288.13</v>
      </c>
      <c r="GM14" s="63">
        <v>287.18</v>
      </c>
      <c r="GN14" s="63">
        <v>286.22000000000003</v>
      </c>
      <c r="GO14" s="63">
        <v>285.26</v>
      </c>
      <c r="GP14" s="63">
        <v>284.32</v>
      </c>
      <c r="GQ14" s="63">
        <v>283.37</v>
      </c>
      <c r="GR14" s="63">
        <v>282.42</v>
      </c>
      <c r="GS14" s="63">
        <v>281.47000000000003</v>
      </c>
      <c r="GT14" s="63">
        <v>280.51</v>
      </c>
      <c r="GU14" s="63">
        <v>279.57</v>
      </c>
      <c r="GV14" s="63">
        <v>278.63</v>
      </c>
      <c r="GW14" s="63">
        <v>277.68</v>
      </c>
      <c r="GX14" s="63">
        <v>276.73</v>
      </c>
      <c r="GY14" s="63">
        <v>275.79000000000002</v>
      </c>
      <c r="GZ14" s="63">
        <v>274.85000000000002</v>
      </c>
      <c r="HA14" s="63">
        <v>273.91000000000003</v>
      </c>
      <c r="HB14" s="63">
        <v>272.97000000000003</v>
      </c>
      <c r="HC14" s="63">
        <v>272.02999999999997</v>
      </c>
      <c r="HD14" s="63">
        <v>271.10000000000002</v>
      </c>
      <c r="HE14" s="63">
        <v>270.16000000000003</v>
      </c>
      <c r="HF14" s="63">
        <v>269.22000000000003</v>
      </c>
      <c r="HG14" s="63">
        <v>268.29000000000002</v>
      </c>
      <c r="HH14" s="63">
        <v>267.35000000000002</v>
      </c>
      <c r="HI14" s="63">
        <v>266.43</v>
      </c>
      <c r="HJ14" s="63">
        <v>265.5</v>
      </c>
      <c r="HK14" s="63">
        <v>264.57</v>
      </c>
      <c r="HL14" s="63">
        <v>263.64</v>
      </c>
      <c r="HM14" s="63">
        <v>262.72000000000003</v>
      </c>
      <c r="HN14" s="63">
        <v>261.79000000000002</v>
      </c>
      <c r="HO14" s="63">
        <v>260.88</v>
      </c>
      <c r="HP14" s="63">
        <v>259.95999999999998</v>
      </c>
      <c r="HQ14" s="63">
        <v>259.04000000000002</v>
      </c>
      <c r="HR14" s="63">
        <v>258.13</v>
      </c>
      <c r="HS14" s="63">
        <v>257.20999999999998</v>
      </c>
      <c r="HT14" s="63">
        <v>256.29000000000002</v>
      </c>
      <c r="HU14" s="63">
        <v>255.39</v>
      </c>
      <c r="HV14" s="63">
        <v>254.47</v>
      </c>
      <c r="HW14" s="63">
        <v>253.56</v>
      </c>
      <c r="HX14" s="63">
        <v>252.65</v>
      </c>
      <c r="HY14" s="63">
        <v>251.75</v>
      </c>
      <c r="HZ14" s="63">
        <v>250.84</v>
      </c>
      <c r="IA14" s="63">
        <v>249.93</v>
      </c>
      <c r="IB14" s="63">
        <v>249.03</v>
      </c>
      <c r="IC14" s="63">
        <v>248.13</v>
      </c>
      <c r="ID14" s="63">
        <v>247.22</v>
      </c>
      <c r="IE14" s="63">
        <v>246.32</v>
      </c>
      <c r="IF14" s="63">
        <v>245.42</v>
      </c>
      <c r="IG14" s="63">
        <v>244.52</v>
      </c>
      <c r="IH14" s="63">
        <v>243.62</v>
      </c>
      <c r="II14" s="63">
        <v>242.72</v>
      </c>
      <c r="IJ14" s="63">
        <v>241.83</v>
      </c>
      <c r="IK14" s="63">
        <v>240.94</v>
      </c>
      <c r="IL14" s="63">
        <v>240.04</v>
      </c>
      <c r="IM14" s="63">
        <v>239.15</v>
      </c>
      <c r="IN14" s="63">
        <v>238.26</v>
      </c>
      <c r="IO14" s="63">
        <v>237.37</v>
      </c>
      <c r="IP14" s="63">
        <v>236.49</v>
      </c>
      <c r="IQ14" s="63">
        <v>235.6</v>
      </c>
      <c r="IR14" s="63">
        <v>234.72</v>
      </c>
      <c r="IS14" s="63">
        <v>233.83</v>
      </c>
      <c r="IT14" s="63">
        <v>232.95</v>
      </c>
      <c r="IU14" s="63">
        <v>232.07</v>
      </c>
      <c r="IV14" s="63">
        <v>231.19</v>
      </c>
      <c r="IW14" s="63">
        <v>230.32</v>
      </c>
      <c r="IX14" s="63">
        <v>229.45</v>
      </c>
      <c r="IY14" s="63">
        <v>228.58</v>
      </c>
      <c r="IZ14" s="63">
        <v>227.71</v>
      </c>
      <c r="JA14" s="63">
        <v>226.85</v>
      </c>
      <c r="JB14" s="63">
        <v>225.98</v>
      </c>
      <c r="JC14" s="63">
        <v>225.12</v>
      </c>
      <c r="JD14" s="63">
        <v>224.25</v>
      </c>
      <c r="JE14" s="63">
        <v>223.39</v>
      </c>
      <c r="JF14" s="63">
        <v>222.53</v>
      </c>
      <c r="JG14" s="63">
        <v>221.67</v>
      </c>
      <c r="JH14" s="63">
        <v>220.81</v>
      </c>
      <c r="JI14" s="63">
        <v>219.95</v>
      </c>
      <c r="JJ14" s="63">
        <v>219.1</v>
      </c>
      <c r="JK14" s="63">
        <v>218.24</v>
      </c>
      <c r="JL14" s="63">
        <v>217.39</v>
      </c>
      <c r="JM14" s="63">
        <v>216.54</v>
      </c>
      <c r="JN14" s="63">
        <v>215.68</v>
      </c>
      <c r="JO14" s="63">
        <v>214.83</v>
      </c>
      <c r="JP14" s="63">
        <v>213.99</v>
      </c>
      <c r="JQ14" s="63">
        <v>213.14</v>
      </c>
      <c r="JR14" s="63">
        <v>212.29</v>
      </c>
      <c r="JS14" s="63">
        <v>211.44</v>
      </c>
      <c r="JT14" s="63">
        <v>210.6</v>
      </c>
      <c r="JU14" s="63">
        <v>209.75</v>
      </c>
      <c r="JV14" s="63">
        <v>208.9</v>
      </c>
      <c r="JW14" s="63">
        <v>208.06</v>
      </c>
      <c r="JX14" s="63">
        <v>207.21</v>
      </c>
      <c r="JY14" s="63">
        <v>206.37</v>
      </c>
      <c r="JZ14" s="63">
        <v>205.53</v>
      </c>
      <c r="KA14" s="63">
        <v>204.69</v>
      </c>
      <c r="KB14" s="63">
        <v>203.85</v>
      </c>
      <c r="KC14" s="63">
        <v>203.01</v>
      </c>
      <c r="KD14" s="63">
        <v>202.17</v>
      </c>
      <c r="KE14" s="63">
        <v>201.34</v>
      </c>
      <c r="KF14" s="63">
        <v>200.5</v>
      </c>
      <c r="KG14" s="63">
        <v>199.67</v>
      </c>
      <c r="KH14" s="63">
        <v>198.84</v>
      </c>
      <c r="KI14" s="63">
        <v>198</v>
      </c>
      <c r="KJ14" s="63">
        <v>197.17</v>
      </c>
      <c r="KK14" s="63">
        <v>196.35</v>
      </c>
      <c r="KL14" s="63">
        <v>195.52</v>
      </c>
      <c r="KM14" s="63">
        <v>194.69</v>
      </c>
      <c r="KN14" s="63">
        <v>193.87</v>
      </c>
      <c r="KO14" s="63">
        <v>193.04</v>
      </c>
      <c r="KP14" s="63">
        <v>192.22</v>
      </c>
      <c r="KQ14" s="63">
        <v>191.4</v>
      </c>
      <c r="KR14" s="68">
        <f t="shared" si="13"/>
        <v>190.52</v>
      </c>
      <c r="KS14" s="68">
        <f t="shared" si="14"/>
        <v>189.73</v>
      </c>
      <c r="KT14" s="68">
        <f t="shared" si="15"/>
        <v>188.91</v>
      </c>
      <c r="KU14" s="68">
        <f t="shared" si="15"/>
        <v>188.12</v>
      </c>
      <c r="KV14" s="68">
        <f t="shared" si="15"/>
        <v>187.34</v>
      </c>
      <c r="KW14" s="68">
        <f t="shared" si="15"/>
        <v>186.55</v>
      </c>
      <c r="KX14" s="68">
        <f t="shared" si="15"/>
        <v>185.76</v>
      </c>
      <c r="KY14" s="68">
        <f t="shared" si="15"/>
        <v>184.98</v>
      </c>
      <c r="KZ14" s="68">
        <f t="shared" si="15"/>
        <v>184.19</v>
      </c>
      <c r="LA14" s="68">
        <f t="shared" si="15"/>
        <v>183.41</v>
      </c>
      <c r="LB14" s="68">
        <f t="shared" si="15"/>
        <v>182.63</v>
      </c>
      <c r="LC14" s="68">
        <f t="shared" si="15"/>
        <v>181.85</v>
      </c>
      <c r="LD14" s="68">
        <f t="shared" si="15"/>
        <v>181.07</v>
      </c>
      <c r="LE14" s="68">
        <f t="shared" si="15"/>
        <v>180.29</v>
      </c>
      <c r="LF14" s="68">
        <f t="shared" si="15"/>
        <v>179.52</v>
      </c>
      <c r="LG14" s="68">
        <f t="shared" si="15"/>
        <v>178.75</v>
      </c>
      <c r="LH14" s="68">
        <f t="shared" si="15"/>
        <v>177.97</v>
      </c>
      <c r="LI14" s="68">
        <f t="shared" si="15"/>
        <v>177.2</v>
      </c>
      <c r="LJ14" s="68">
        <f t="shared" si="17"/>
        <v>176.43</v>
      </c>
      <c r="LK14" s="68">
        <f t="shared" si="17"/>
        <v>175.66</v>
      </c>
      <c r="LL14" s="68">
        <f t="shared" si="17"/>
        <v>174.89</v>
      </c>
      <c r="LM14" s="68">
        <f t="shared" si="17"/>
        <v>174.13</v>
      </c>
      <c r="LN14" s="68">
        <f t="shared" si="17"/>
        <v>173.36</v>
      </c>
      <c r="LO14" s="68">
        <f t="shared" si="17"/>
        <v>172.6</v>
      </c>
      <c r="LP14" s="68">
        <f t="shared" si="17"/>
        <v>171.84</v>
      </c>
      <c r="LQ14" s="68">
        <f t="shared" si="17"/>
        <v>171.08</v>
      </c>
      <c r="LR14" s="68">
        <f t="shared" si="17"/>
        <v>170.32</v>
      </c>
      <c r="LS14" s="68">
        <f t="shared" si="17"/>
        <v>169.56</v>
      </c>
      <c r="LT14" s="68">
        <f t="shared" si="17"/>
        <v>168.81</v>
      </c>
      <c r="LU14" s="68">
        <f t="shared" si="17"/>
        <v>168.06</v>
      </c>
      <c r="LV14" s="68">
        <f t="shared" si="17"/>
        <v>167.3</v>
      </c>
      <c r="LW14" s="68">
        <f t="shared" si="16"/>
        <v>166.55</v>
      </c>
      <c r="LX14" s="68">
        <f t="shared" si="16"/>
        <v>165.8</v>
      </c>
      <c r="LY14" s="68">
        <f t="shared" si="16"/>
        <v>165.05</v>
      </c>
      <c r="LZ14" s="68">
        <f t="shared" si="16"/>
        <v>164.31</v>
      </c>
      <c r="MA14" s="68">
        <f t="shared" si="16"/>
        <v>163.56</v>
      </c>
      <c r="MB14" s="68">
        <f t="shared" si="16"/>
        <v>162.82</v>
      </c>
      <c r="MC14" s="68">
        <f t="shared" si="16"/>
        <v>162.08000000000001</v>
      </c>
      <c r="MD14" s="68">
        <f t="shared" si="16"/>
        <v>161.34</v>
      </c>
      <c r="ME14" s="68">
        <f t="shared" si="16"/>
        <v>160.61000000000001</v>
      </c>
      <c r="MF14" s="68">
        <f t="shared" si="16"/>
        <v>159.87</v>
      </c>
      <c r="MG14" s="68">
        <f t="shared" si="16"/>
        <v>159.13999999999999</v>
      </c>
      <c r="MH14" s="68">
        <f t="shared" si="16"/>
        <v>158.4</v>
      </c>
      <c r="MI14" s="68">
        <f t="shared" si="16"/>
        <v>157.66999999999999</v>
      </c>
      <c r="MJ14" s="68">
        <f t="shared" si="16"/>
        <v>156.94</v>
      </c>
      <c r="MK14" s="68">
        <f t="shared" si="16"/>
        <v>156.21</v>
      </c>
      <c r="ML14" s="68">
        <f t="shared" si="16"/>
        <v>155.49</v>
      </c>
      <c r="MM14" s="68">
        <f t="shared" si="16"/>
        <v>154.76</v>
      </c>
      <c r="MN14" s="68">
        <f t="shared" si="16"/>
        <v>154.04</v>
      </c>
      <c r="MO14" s="68">
        <f t="shared" si="16"/>
        <v>153.32</v>
      </c>
      <c r="MP14" s="68">
        <f t="shared" si="16"/>
        <v>152.6</v>
      </c>
      <c r="MQ14" s="68">
        <f t="shared" si="16"/>
        <v>151.88999999999999</v>
      </c>
      <c r="MR14" s="68">
        <f t="shared" si="16"/>
        <v>151.16999999999999</v>
      </c>
      <c r="MS14" s="68">
        <f t="shared" si="16"/>
        <v>150.46</v>
      </c>
      <c r="MT14" s="68">
        <f t="shared" si="16"/>
        <v>149.74</v>
      </c>
      <c r="MU14" s="68">
        <f t="shared" si="16"/>
        <v>149.03</v>
      </c>
      <c r="MV14" s="68">
        <f t="shared" si="16"/>
        <v>148.32</v>
      </c>
      <c r="MW14" s="68">
        <f t="shared" si="16"/>
        <v>147.62</v>
      </c>
      <c r="MX14" s="68">
        <f t="shared" si="16"/>
        <v>146.91</v>
      </c>
      <c r="MY14" s="68">
        <f t="shared" si="16"/>
        <v>146.21</v>
      </c>
    </row>
    <row r="15" spans="1:363" ht="15.75" x14ac:dyDescent="0.25">
      <c r="A15" s="60" t="s">
        <v>6</v>
      </c>
      <c r="B15" s="65">
        <v>2025</v>
      </c>
      <c r="C15" s="63">
        <v>483.19</v>
      </c>
      <c r="D15" s="63">
        <v>482.15</v>
      </c>
      <c r="E15" s="63">
        <v>481.11</v>
      </c>
      <c r="F15" s="63">
        <v>480.07</v>
      </c>
      <c r="G15" s="63">
        <v>479.04</v>
      </c>
      <c r="H15" s="63">
        <v>478</v>
      </c>
      <c r="I15" s="63">
        <v>476.96</v>
      </c>
      <c r="J15" s="63">
        <v>475.92</v>
      </c>
      <c r="K15" s="63">
        <v>474.88</v>
      </c>
      <c r="L15" s="63">
        <v>473.84</v>
      </c>
      <c r="M15" s="63">
        <v>472.8</v>
      </c>
      <c r="N15" s="63">
        <v>471.76</v>
      </c>
      <c r="O15" s="63">
        <v>470.73</v>
      </c>
      <c r="P15" s="63">
        <v>469.69</v>
      </c>
      <c r="Q15" s="63">
        <v>468.65</v>
      </c>
      <c r="R15" s="63">
        <v>467.61</v>
      </c>
      <c r="S15" s="63">
        <v>466.57</v>
      </c>
      <c r="T15" s="63">
        <v>465.53</v>
      </c>
      <c r="U15" s="63">
        <v>464.5</v>
      </c>
      <c r="V15" s="63">
        <v>463.46</v>
      </c>
      <c r="W15" s="63">
        <v>462.42</v>
      </c>
      <c r="X15" s="63">
        <v>461.38</v>
      </c>
      <c r="Y15" s="63">
        <v>460.34</v>
      </c>
      <c r="Z15" s="63">
        <v>459.31</v>
      </c>
      <c r="AA15" s="63">
        <v>458.27</v>
      </c>
      <c r="AB15" s="63">
        <v>457.23</v>
      </c>
      <c r="AC15" s="63">
        <v>456.19</v>
      </c>
      <c r="AD15" s="63">
        <v>455.16</v>
      </c>
      <c r="AE15" s="63">
        <v>454.12</v>
      </c>
      <c r="AF15" s="63">
        <v>453.08</v>
      </c>
      <c r="AG15" s="63">
        <v>452.04</v>
      </c>
      <c r="AH15" s="63">
        <v>451.01</v>
      </c>
      <c r="AI15" s="63">
        <v>449.97</v>
      </c>
      <c r="AJ15" s="63">
        <v>448.93</v>
      </c>
      <c r="AK15" s="63">
        <v>447.9</v>
      </c>
      <c r="AL15" s="63">
        <v>446.86</v>
      </c>
      <c r="AM15" s="63">
        <v>445.82</v>
      </c>
      <c r="AN15" s="63">
        <v>444.78</v>
      </c>
      <c r="AO15" s="63">
        <v>443.75</v>
      </c>
      <c r="AP15" s="63">
        <v>442.71</v>
      </c>
      <c r="AQ15" s="63">
        <v>441.67</v>
      </c>
      <c r="AR15" s="63">
        <v>440.64</v>
      </c>
      <c r="AS15" s="63">
        <v>439.6</v>
      </c>
      <c r="AT15" s="63">
        <v>438.56</v>
      </c>
      <c r="AU15" s="63">
        <v>437.53</v>
      </c>
      <c r="AV15" s="63">
        <v>436.49</v>
      </c>
      <c r="AW15" s="63">
        <v>435.46</v>
      </c>
      <c r="AX15" s="63">
        <v>434.42</v>
      </c>
      <c r="AY15" s="63">
        <v>433.38</v>
      </c>
      <c r="AZ15" s="63">
        <v>432.35</v>
      </c>
      <c r="BA15" s="63">
        <v>431.31</v>
      </c>
      <c r="BB15" s="63">
        <v>430.28</v>
      </c>
      <c r="BC15" s="63">
        <v>429.24</v>
      </c>
      <c r="BD15" s="63">
        <v>428.21</v>
      </c>
      <c r="BE15" s="63">
        <v>427.17</v>
      </c>
      <c r="BF15" s="63">
        <v>426.13</v>
      </c>
      <c r="BG15" s="63">
        <v>425.1</v>
      </c>
      <c r="BH15" s="63">
        <v>424.06</v>
      </c>
      <c r="BI15" s="63">
        <v>423.03</v>
      </c>
      <c r="BJ15" s="63">
        <v>421.99</v>
      </c>
      <c r="BK15" s="63">
        <v>420.96</v>
      </c>
      <c r="BL15" s="63">
        <v>419.92</v>
      </c>
      <c r="BM15" s="63">
        <v>418.89</v>
      </c>
      <c r="BN15" s="63">
        <v>417.85</v>
      </c>
      <c r="BO15" s="63">
        <v>416.81</v>
      </c>
      <c r="BP15" s="63">
        <v>415.78</v>
      </c>
      <c r="BQ15" s="63">
        <v>414.74</v>
      </c>
      <c r="BR15" s="63">
        <v>413.71</v>
      </c>
      <c r="BS15" s="63">
        <v>412.67</v>
      </c>
      <c r="BT15" s="63">
        <v>411.64</v>
      </c>
      <c r="BU15" s="63">
        <v>410.61</v>
      </c>
      <c r="BV15" s="63">
        <v>409.57</v>
      </c>
      <c r="BW15" s="63">
        <v>408.54</v>
      </c>
      <c r="BX15" s="63">
        <v>407.51</v>
      </c>
      <c r="BY15" s="63">
        <v>406.48</v>
      </c>
      <c r="BZ15" s="63">
        <v>405.44</v>
      </c>
      <c r="CA15" s="63">
        <v>404.41</v>
      </c>
      <c r="CB15" s="63">
        <v>403.38</v>
      </c>
      <c r="CC15" s="63">
        <v>402.35</v>
      </c>
      <c r="CD15" s="63">
        <v>401.32</v>
      </c>
      <c r="CE15" s="63">
        <v>400.29</v>
      </c>
      <c r="CF15" s="63">
        <v>399.26</v>
      </c>
      <c r="CG15" s="63">
        <v>398.23</v>
      </c>
      <c r="CH15" s="63">
        <v>397.2</v>
      </c>
      <c r="CI15" s="63">
        <v>396.17</v>
      </c>
      <c r="CJ15" s="63">
        <v>395.14</v>
      </c>
      <c r="CK15" s="63">
        <v>394.12</v>
      </c>
      <c r="CL15" s="63">
        <v>393.09</v>
      </c>
      <c r="CM15" s="63">
        <v>392.06</v>
      </c>
      <c r="CN15" s="63">
        <v>391.03</v>
      </c>
      <c r="CO15" s="63">
        <v>390</v>
      </c>
      <c r="CP15" s="63">
        <v>388.97</v>
      </c>
      <c r="CQ15" s="63">
        <v>387.94</v>
      </c>
      <c r="CR15" s="63">
        <v>386.91</v>
      </c>
      <c r="CS15" s="63">
        <v>385.89</v>
      </c>
      <c r="CT15" s="63">
        <v>384.86</v>
      </c>
      <c r="CU15" s="63">
        <v>383.83</v>
      </c>
      <c r="CV15" s="63">
        <v>382.8</v>
      </c>
      <c r="CW15" s="63">
        <v>381.78</v>
      </c>
      <c r="CX15" s="63">
        <v>380.75</v>
      </c>
      <c r="CY15" s="63">
        <v>379.73</v>
      </c>
      <c r="CZ15" s="63">
        <v>378.7</v>
      </c>
      <c r="DA15" s="63">
        <v>377.68</v>
      </c>
      <c r="DB15" s="63">
        <v>376.65</v>
      </c>
      <c r="DC15" s="63">
        <v>375.63</v>
      </c>
      <c r="DD15" s="63">
        <v>374.6</v>
      </c>
      <c r="DE15" s="63">
        <v>373.58</v>
      </c>
      <c r="DF15" s="63">
        <v>372.55</v>
      </c>
      <c r="DG15" s="63">
        <v>371.53</v>
      </c>
      <c r="DH15" s="63">
        <v>370.51</v>
      </c>
      <c r="DI15" s="63">
        <v>369.48</v>
      </c>
      <c r="DJ15" s="63">
        <v>368.46</v>
      </c>
      <c r="DK15" s="63">
        <v>367.44</v>
      </c>
      <c r="DL15" s="63">
        <v>366.42</v>
      </c>
      <c r="DM15" s="63">
        <v>365.4</v>
      </c>
      <c r="DN15" s="63">
        <v>364.38</v>
      </c>
      <c r="DO15" s="63">
        <v>363.36</v>
      </c>
      <c r="DP15" s="63">
        <v>362.34</v>
      </c>
      <c r="DQ15" s="63">
        <v>361.31</v>
      </c>
      <c r="DR15" s="63">
        <v>360.29</v>
      </c>
      <c r="DS15" s="63">
        <v>359.28</v>
      </c>
      <c r="DT15" s="63">
        <v>358.26</v>
      </c>
      <c r="DU15" s="63">
        <v>357.24</v>
      </c>
      <c r="DV15" s="63">
        <v>356.23</v>
      </c>
      <c r="DW15" s="63">
        <v>355.21</v>
      </c>
      <c r="DX15" s="63">
        <v>354.2</v>
      </c>
      <c r="DY15" s="63">
        <v>353.19</v>
      </c>
      <c r="DZ15" s="63">
        <v>352.17</v>
      </c>
      <c r="EA15" s="63">
        <v>351.16</v>
      </c>
      <c r="EB15" s="63">
        <v>350.15</v>
      </c>
      <c r="EC15" s="63">
        <v>349.14</v>
      </c>
      <c r="ED15" s="63">
        <v>348.13</v>
      </c>
      <c r="EE15" s="63">
        <v>347.12</v>
      </c>
      <c r="EF15" s="63">
        <v>346.11</v>
      </c>
      <c r="EG15" s="63">
        <v>345.11</v>
      </c>
      <c r="EH15" s="63">
        <v>344.1</v>
      </c>
      <c r="EI15" s="63">
        <v>343.1</v>
      </c>
      <c r="EJ15" s="63">
        <v>342.09</v>
      </c>
      <c r="EK15" s="63">
        <v>341.09</v>
      </c>
      <c r="EL15" s="63">
        <v>340.09</v>
      </c>
      <c r="EM15" s="63">
        <v>339.09</v>
      </c>
      <c r="EN15" s="63">
        <v>338.09</v>
      </c>
      <c r="EO15" s="63">
        <v>337.08</v>
      </c>
      <c r="EP15" s="63">
        <v>336.08</v>
      </c>
      <c r="EQ15" s="63">
        <v>335.08</v>
      </c>
      <c r="ER15" s="63">
        <v>334.09</v>
      </c>
      <c r="ES15" s="63">
        <v>333.09</v>
      </c>
      <c r="ET15" s="63">
        <v>332.1</v>
      </c>
      <c r="EU15" s="63">
        <v>331.1</v>
      </c>
      <c r="EV15" s="63">
        <v>330.11</v>
      </c>
      <c r="EW15" s="63">
        <v>329.11</v>
      </c>
      <c r="EX15" s="63">
        <v>328.12</v>
      </c>
      <c r="EY15" s="63">
        <v>327.13</v>
      </c>
      <c r="EZ15" s="63">
        <v>326.13</v>
      </c>
      <c r="FA15" s="63">
        <v>325.14</v>
      </c>
      <c r="FB15" s="63">
        <v>324.14999999999998</v>
      </c>
      <c r="FC15" s="63">
        <v>323.16000000000003</v>
      </c>
      <c r="FD15" s="63">
        <v>322.17</v>
      </c>
      <c r="FE15" s="63">
        <v>321.18</v>
      </c>
      <c r="FF15" s="63">
        <v>320.2</v>
      </c>
      <c r="FG15" s="63">
        <v>319.20999999999998</v>
      </c>
      <c r="FH15" s="63">
        <v>318.23</v>
      </c>
      <c r="FI15" s="63">
        <v>317.25</v>
      </c>
      <c r="FJ15" s="63">
        <v>316.26</v>
      </c>
      <c r="FK15" s="63">
        <v>315.27999999999997</v>
      </c>
      <c r="FL15" s="63">
        <v>314.29000000000002</v>
      </c>
      <c r="FM15" s="63">
        <v>313.31</v>
      </c>
      <c r="FN15" s="63">
        <v>312.32</v>
      </c>
      <c r="FO15" s="63">
        <v>311.35000000000002</v>
      </c>
      <c r="FP15" s="63">
        <v>310.37</v>
      </c>
      <c r="FQ15" s="63">
        <v>309.39999999999998</v>
      </c>
      <c r="FR15" s="63">
        <v>308.42</v>
      </c>
      <c r="FS15" s="63">
        <v>307.44</v>
      </c>
      <c r="FT15" s="63">
        <v>306.47000000000003</v>
      </c>
      <c r="FU15" s="63">
        <v>305.49</v>
      </c>
      <c r="FV15" s="63">
        <v>304.51</v>
      </c>
      <c r="FW15" s="63">
        <v>303.54000000000002</v>
      </c>
      <c r="FX15" s="63">
        <v>302.57</v>
      </c>
      <c r="FY15" s="63">
        <v>301.60000000000002</v>
      </c>
      <c r="FZ15" s="63">
        <v>300.63</v>
      </c>
      <c r="GA15" s="63">
        <v>299.66000000000003</v>
      </c>
      <c r="GB15" s="63">
        <v>298.69</v>
      </c>
      <c r="GC15" s="63">
        <v>297.72000000000003</v>
      </c>
      <c r="GD15" s="63">
        <v>296.75</v>
      </c>
      <c r="GE15" s="63">
        <v>295.79000000000002</v>
      </c>
      <c r="GF15" s="63">
        <v>294.82</v>
      </c>
      <c r="GG15" s="63">
        <v>293.85000000000002</v>
      </c>
      <c r="GH15" s="63">
        <v>292.89</v>
      </c>
      <c r="GI15" s="63">
        <v>291.93</v>
      </c>
      <c r="GJ15" s="63">
        <v>290.97000000000003</v>
      </c>
      <c r="GK15" s="63">
        <v>290</v>
      </c>
      <c r="GL15" s="63">
        <v>289.04000000000002</v>
      </c>
      <c r="GM15" s="63">
        <v>288.07</v>
      </c>
      <c r="GN15" s="63">
        <v>287.13</v>
      </c>
      <c r="GO15" s="63">
        <v>286.18</v>
      </c>
      <c r="GP15" s="63">
        <v>285.22000000000003</v>
      </c>
      <c r="GQ15" s="63">
        <v>284.26</v>
      </c>
      <c r="GR15" s="63">
        <v>283.32</v>
      </c>
      <c r="GS15" s="63">
        <v>282.37</v>
      </c>
      <c r="GT15" s="63">
        <v>281.42</v>
      </c>
      <c r="GU15" s="63">
        <v>280.47000000000003</v>
      </c>
      <c r="GV15" s="63">
        <v>279.51</v>
      </c>
      <c r="GW15" s="63">
        <v>278.57</v>
      </c>
      <c r="GX15" s="63">
        <v>277.63</v>
      </c>
      <c r="GY15" s="63">
        <v>276.69</v>
      </c>
      <c r="GZ15" s="63">
        <v>275.74</v>
      </c>
      <c r="HA15" s="63">
        <v>274.79000000000002</v>
      </c>
      <c r="HB15" s="63">
        <v>273.85000000000002</v>
      </c>
      <c r="HC15" s="63">
        <v>272.92</v>
      </c>
      <c r="HD15" s="63">
        <v>271.98</v>
      </c>
      <c r="HE15" s="63">
        <v>271.04000000000002</v>
      </c>
      <c r="HF15" s="63">
        <v>270.10000000000002</v>
      </c>
      <c r="HG15" s="63">
        <v>269.18</v>
      </c>
      <c r="HH15" s="63">
        <v>268.24</v>
      </c>
      <c r="HI15" s="63">
        <v>267.31</v>
      </c>
      <c r="HJ15" s="63">
        <v>266.38</v>
      </c>
      <c r="HK15" s="63">
        <v>265.45</v>
      </c>
      <c r="HL15" s="63">
        <v>264.51</v>
      </c>
      <c r="HM15" s="63">
        <v>263.60000000000002</v>
      </c>
      <c r="HN15" s="63">
        <v>262.68</v>
      </c>
      <c r="HO15" s="63">
        <v>261.76</v>
      </c>
      <c r="HP15" s="63">
        <v>260.83999999999997</v>
      </c>
      <c r="HQ15" s="63">
        <v>259.92</v>
      </c>
      <c r="HR15" s="63">
        <v>259</v>
      </c>
      <c r="HS15" s="63">
        <v>258.07</v>
      </c>
      <c r="HT15" s="63">
        <v>257.17</v>
      </c>
      <c r="HU15" s="63">
        <v>256.25</v>
      </c>
      <c r="HV15" s="63">
        <v>255.34</v>
      </c>
      <c r="HW15" s="63">
        <v>254.43</v>
      </c>
      <c r="HX15" s="63">
        <v>253.52</v>
      </c>
      <c r="HY15" s="63">
        <v>252.61</v>
      </c>
      <c r="HZ15" s="63">
        <v>251.7</v>
      </c>
      <c r="IA15" s="63">
        <v>250.79</v>
      </c>
      <c r="IB15" s="63">
        <v>249.89</v>
      </c>
      <c r="IC15" s="63">
        <v>248.98</v>
      </c>
      <c r="ID15" s="63">
        <v>248.08</v>
      </c>
      <c r="IE15" s="63">
        <v>247.17</v>
      </c>
      <c r="IF15" s="63">
        <v>246.27</v>
      </c>
      <c r="IG15" s="63">
        <v>245.37</v>
      </c>
      <c r="IH15" s="63">
        <v>244.47</v>
      </c>
      <c r="II15" s="63">
        <v>243.57</v>
      </c>
      <c r="IJ15" s="63">
        <v>242.68</v>
      </c>
      <c r="IK15" s="63">
        <v>241.78</v>
      </c>
      <c r="IL15" s="63">
        <v>240.89</v>
      </c>
      <c r="IM15" s="63">
        <v>239.99</v>
      </c>
      <c r="IN15" s="63">
        <v>239.1</v>
      </c>
      <c r="IO15" s="63">
        <v>238.21</v>
      </c>
      <c r="IP15" s="63">
        <v>237.32</v>
      </c>
      <c r="IQ15" s="63">
        <v>236.44</v>
      </c>
      <c r="IR15" s="63">
        <v>235.55</v>
      </c>
      <c r="IS15" s="63">
        <v>234.66</v>
      </c>
      <c r="IT15" s="63">
        <v>233.78</v>
      </c>
      <c r="IU15" s="63">
        <v>232.9</v>
      </c>
      <c r="IV15" s="63">
        <v>232.02</v>
      </c>
      <c r="IW15" s="63">
        <v>231.15</v>
      </c>
      <c r="IX15" s="63">
        <v>230.28</v>
      </c>
      <c r="IY15" s="63">
        <v>229.4</v>
      </c>
      <c r="IZ15" s="63">
        <v>228.53</v>
      </c>
      <c r="JA15" s="63">
        <v>227.67</v>
      </c>
      <c r="JB15" s="63">
        <v>226.8</v>
      </c>
      <c r="JC15" s="63">
        <v>225.93</v>
      </c>
      <c r="JD15" s="63">
        <v>225.07</v>
      </c>
      <c r="JE15" s="63">
        <v>224.2</v>
      </c>
      <c r="JF15" s="63">
        <v>223.34</v>
      </c>
      <c r="JG15" s="63">
        <v>222.48</v>
      </c>
      <c r="JH15" s="63">
        <v>221.62</v>
      </c>
      <c r="JI15" s="63">
        <v>220.76</v>
      </c>
      <c r="JJ15" s="63">
        <v>219.9</v>
      </c>
      <c r="JK15" s="63">
        <v>219.04</v>
      </c>
      <c r="JL15" s="63">
        <v>218.19</v>
      </c>
      <c r="JM15" s="63">
        <v>217.34</v>
      </c>
      <c r="JN15" s="63">
        <v>216.48</v>
      </c>
      <c r="JO15" s="63">
        <v>215.63</v>
      </c>
      <c r="JP15" s="63">
        <v>214.78</v>
      </c>
      <c r="JQ15" s="63">
        <v>213.93</v>
      </c>
      <c r="JR15" s="63">
        <v>213.08</v>
      </c>
      <c r="JS15" s="63">
        <v>212.23</v>
      </c>
      <c r="JT15" s="63">
        <v>211.38</v>
      </c>
      <c r="JU15" s="63">
        <v>210.53</v>
      </c>
      <c r="JV15" s="63">
        <v>209.69</v>
      </c>
      <c r="JW15" s="63">
        <v>208.84</v>
      </c>
      <c r="JX15" s="63">
        <v>207.99</v>
      </c>
      <c r="JY15" s="63">
        <v>207.15</v>
      </c>
      <c r="JZ15" s="63">
        <v>206.31</v>
      </c>
      <c r="KA15" s="63">
        <v>205.46</v>
      </c>
      <c r="KB15" s="63">
        <v>204.62</v>
      </c>
      <c r="KC15" s="63">
        <v>203.78</v>
      </c>
      <c r="KD15" s="63">
        <v>202.94</v>
      </c>
      <c r="KE15" s="63">
        <v>202.1</v>
      </c>
      <c r="KF15" s="63">
        <v>201.26</v>
      </c>
      <c r="KG15" s="63">
        <v>200.43</v>
      </c>
      <c r="KH15" s="63">
        <v>199.59</v>
      </c>
      <c r="KI15" s="63">
        <v>198.76</v>
      </c>
      <c r="KJ15" s="63">
        <v>197.93</v>
      </c>
      <c r="KK15" s="63">
        <v>197.1</v>
      </c>
      <c r="KL15" s="63">
        <v>196.27</v>
      </c>
      <c r="KM15" s="63">
        <v>195.44</v>
      </c>
      <c r="KN15" s="63">
        <v>194.61</v>
      </c>
      <c r="KO15" s="63">
        <v>193.79</v>
      </c>
      <c r="KP15" s="63">
        <v>192.96</v>
      </c>
      <c r="KQ15" s="63">
        <v>192.14</v>
      </c>
      <c r="KR15" s="68">
        <f t="shared" si="13"/>
        <v>191.27</v>
      </c>
      <c r="KS15" s="68">
        <f t="shared" si="14"/>
        <v>190.48</v>
      </c>
      <c r="KT15" s="68">
        <f t="shared" si="15"/>
        <v>189.66</v>
      </c>
      <c r="KU15" s="68">
        <f t="shared" si="15"/>
        <v>188.87</v>
      </c>
      <c r="KV15" s="68">
        <f t="shared" si="15"/>
        <v>188.09</v>
      </c>
      <c r="KW15" s="68">
        <f t="shared" si="15"/>
        <v>187.3</v>
      </c>
      <c r="KX15" s="68">
        <f t="shared" si="15"/>
        <v>186.51</v>
      </c>
      <c r="KY15" s="68">
        <f t="shared" si="15"/>
        <v>185.73</v>
      </c>
      <c r="KZ15" s="68">
        <f t="shared" si="15"/>
        <v>184.94</v>
      </c>
      <c r="LA15" s="68">
        <f t="shared" si="15"/>
        <v>184.16</v>
      </c>
      <c r="LB15" s="68">
        <f t="shared" si="15"/>
        <v>183.38</v>
      </c>
      <c r="LC15" s="68">
        <f t="shared" si="15"/>
        <v>182.6</v>
      </c>
      <c r="LD15" s="68">
        <f t="shared" si="15"/>
        <v>181.82</v>
      </c>
      <c r="LE15" s="68">
        <f t="shared" si="15"/>
        <v>181.04</v>
      </c>
      <c r="LF15" s="68">
        <f t="shared" si="15"/>
        <v>180.27</v>
      </c>
      <c r="LG15" s="68">
        <f t="shared" si="15"/>
        <v>179.5</v>
      </c>
      <c r="LH15" s="68">
        <f t="shared" si="15"/>
        <v>178.72</v>
      </c>
      <c r="LI15" s="68">
        <f t="shared" si="15"/>
        <v>177.95</v>
      </c>
      <c r="LJ15" s="68">
        <f t="shared" si="17"/>
        <v>177.18</v>
      </c>
      <c r="LK15" s="68">
        <f t="shared" si="17"/>
        <v>176.41</v>
      </c>
      <c r="LL15" s="68">
        <f t="shared" si="17"/>
        <v>175.64</v>
      </c>
      <c r="LM15" s="68">
        <f t="shared" si="17"/>
        <v>174.88</v>
      </c>
      <c r="LN15" s="68">
        <f t="shared" si="17"/>
        <v>174.11</v>
      </c>
      <c r="LO15" s="68">
        <f t="shared" si="17"/>
        <v>173.35</v>
      </c>
      <c r="LP15" s="68">
        <f t="shared" si="17"/>
        <v>172.59</v>
      </c>
      <c r="LQ15" s="68">
        <f t="shared" si="17"/>
        <v>171.83</v>
      </c>
      <c r="LR15" s="68">
        <f t="shared" si="17"/>
        <v>171.07</v>
      </c>
      <c r="LS15" s="68">
        <f t="shared" si="17"/>
        <v>170.31</v>
      </c>
      <c r="LT15" s="68">
        <f t="shared" si="17"/>
        <v>169.56</v>
      </c>
      <c r="LU15" s="68">
        <f t="shared" si="17"/>
        <v>168.81</v>
      </c>
      <c r="LV15" s="68">
        <f t="shared" si="17"/>
        <v>168.05</v>
      </c>
      <c r="LW15" s="68">
        <f t="shared" si="16"/>
        <v>167.3</v>
      </c>
      <c r="LX15" s="68">
        <f t="shared" si="16"/>
        <v>166.55</v>
      </c>
      <c r="LY15" s="68">
        <f t="shared" si="16"/>
        <v>165.8</v>
      </c>
      <c r="LZ15" s="68">
        <f t="shared" si="16"/>
        <v>165.06</v>
      </c>
      <c r="MA15" s="68">
        <f t="shared" si="16"/>
        <v>164.31</v>
      </c>
      <c r="MB15" s="68">
        <f t="shared" si="16"/>
        <v>163.57</v>
      </c>
      <c r="MC15" s="68">
        <f t="shared" si="16"/>
        <v>162.83000000000001</v>
      </c>
      <c r="MD15" s="68">
        <f t="shared" si="16"/>
        <v>162.09</v>
      </c>
      <c r="ME15" s="68">
        <f t="shared" si="16"/>
        <v>161.36000000000001</v>
      </c>
      <c r="MF15" s="68">
        <f t="shared" si="16"/>
        <v>160.62</v>
      </c>
      <c r="MG15" s="68">
        <f t="shared" si="16"/>
        <v>159.88999999999999</v>
      </c>
      <c r="MH15" s="68">
        <f t="shared" si="16"/>
        <v>159.15</v>
      </c>
      <c r="MI15" s="68">
        <f t="shared" si="16"/>
        <v>158.41999999999999</v>
      </c>
      <c r="MJ15" s="68">
        <f t="shared" si="16"/>
        <v>157.69</v>
      </c>
      <c r="MK15" s="68">
        <f t="shared" si="16"/>
        <v>156.96</v>
      </c>
      <c r="ML15" s="68">
        <f t="shared" si="16"/>
        <v>156.24</v>
      </c>
      <c r="MM15" s="68">
        <f t="shared" si="16"/>
        <v>155.51</v>
      </c>
      <c r="MN15" s="68">
        <f t="shared" si="16"/>
        <v>154.79</v>
      </c>
      <c r="MO15" s="68">
        <f t="shared" si="16"/>
        <v>154.07</v>
      </c>
      <c r="MP15" s="68">
        <f t="shared" si="16"/>
        <v>153.35</v>
      </c>
      <c r="MQ15" s="68">
        <f t="shared" si="16"/>
        <v>152.63999999999999</v>
      </c>
      <c r="MR15" s="68">
        <f t="shared" si="16"/>
        <v>151.91999999999999</v>
      </c>
      <c r="MS15" s="68">
        <f t="shared" si="16"/>
        <v>151.21</v>
      </c>
      <c r="MT15" s="68">
        <f t="shared" si="16"/>
        <v>150.49</v>
      </c>
      <c r="MU15" s="68">
        <f t="shared" si="16"/>
        <v>149.78</v>
      </c>
      <c r="MV15" s="68">
        <f t="shared" si="16"/>
        <v>149.07</v>
      </c>
      <c r="MW15" s="68">
        <f t="shared" si="16"/>
        <v>148.37</v>
      </c>
      <c r="MX15" s="68">
        <f t="shared" si="16"/>
        <v>147.66</v>
      </c>
      <c r="MY15" s="68">
        <f t="shared" si="16"/>
        <v>146.96</v>
      </c>
    </row>
    <row r="16" spans="1:363" ht="15.75" x14ac:dyDescent="0.25">
      <c r="A16" s="60" t="s">
        <v>6</v>
      </c>
      <c r="B16" s="65">
        <v>2026</v>
      </c>
      <c r="C16" s="63">
        <v>484.18</v>
      </c>
      <c r="D16" s="63">
        <v>483.14</v>
      </c>
      <c r="E16" s="63">
        <v>482.1</v>
      </c>
      <c r="F16" s="63">
        <v>481.06</v>
      </c>
      <c r="G16" s="63">
        <v>480.02</v>
      </c>
      <c r="H16" s="63">
        <v>478.98</v>
      </c>
      <c r="I16" s="63">
        <v>477.94</v>
      </c>
      <c r="J16" s="63">
        <v>476.9</v>
      </c>
      <c r="K16" s="63">
        <v>475.87</v>
      </c>
      <c r="L16" s="63">
        <v>474.83</v>
      </c>
      <c r="M16" s="63">
        <v>473.79</v>
      </c>
      <c r="N16" s="63">
        <v>472.75</v>
      </c>
      <c r="O16" s="63">
        <v>471.71</v>
      </c>
      <c r="P16" s="63">
        <v>470.67</v>
      </c>
      <c r="Q16" s="63">
        <v>469.64</v>
      </c>
      <c r="R16" s="63">
        <v>468.6</v>
      </c>
      <c r="S16" s="63">
        <v>467.56</v>
      </c>
      <c r="T16" s="63">
        <v>466.52</v>
      </c>
      <c r="U16" s="63">
        <v>465.48</v>
      </c>
      <c r="V16" s="63">
        <v>464.44</v>
      </c>
      <c r="W16" s="63">
        <v>463.41</v>
      </c>
      <c r="X16" s="63">
        <v>462.37</v>
      </c>
      <c r="Y16" s="63">
        <v>461.33</v>
      </c>
      <c r="Z16" s="63">
        <v>460.29</v>
      </c>
      <c r="AA16" s="63">
        <v>459.25</v>
      </c>
      <c r="AB16" s="63">
        <v>458.22</v>
      </c>
      <c r="AC16" s="63">
        <v>457.18</v>
      </c>
      <c r="AD16" s="63">
        <v>456.14</v>
      </c>
      <c r="AE16" s="63">
        <v>455.1</v>
      </c>
      <c r="AF16" s="63">
        <v>454.07</v>
      </c>
      <c r="AG16" s="63">
        <v>453.03</v>
      </c>
      <c r="AH16" s="63">
        <v>451.99</v>
      </c>
      <c r="AI16" s="63">
        <v>450.96</v>
      </c>
      <c r="AJ16" s="63">
        <v>449.92</v>
      </c>
      <c r="AK16" s="63">
        <v>448.88</v>
      </c>
      <c r="AL16" s="63">
        <v>447.84</v>
      </c>
      <c r="AM16" s="63">
        <v>446.81</v>
      </c>
      <c r="AN16" s="63">
        <v>445.77</v>
      </c>
      <c r="AO16" s="63">
        <v>444.73</v>
      </c>
      <c r="AP16" s="63">
        <v>443.7</v>
      </c>
      <c r="AQ16" s="63">
        <v>442.66</v>
      </c>
      <c r="AR16" s="63">
        <v>441.62</v>
      </c>
      <c r="AS16" s="63">
        <v>440.59</v>
      </c>
      <c r="AT16" s="63">
        <v>439.55</v>
      </c>
      <c r="AU16" s="63">
        <v>438.51</v>
      </c>
      <c r="AV16" s="63">
        <v>437.48</v>
      </c>
      <c r="AW16" s="63">
        <v>436.44</v>
      </c>
      <c r="AX16" s="63">
        <v>435.4</v>
      </c>
      <c r="AY16" s="63">
        <v>434.37</v>
      </c>
      <c r="AZ16" s="63">
        <v>433.33</v>
      </c>
      <c r="BA16" s="63">
        <v>432.3</v>
      </c>
      <c r="BB16" s="63">
        <v>431.26</v>
      </c>
      <c r="BC16" s="63">
        <v>430.23</v>
      </c>
      <c r="BD16" s="63">
        <v>429.19</v>
      </c>
      <c r="BE16" s="63">
        <v>428.15</v>
      </c>
      <c r="BF16" s="63">
        <v>427.12</v>
      </c>
      <c r="BG16" s="63">
        <v>426.08</v>
      </c>
      <c r="BH16" s="63">
        <v>425.05</v>
      </c>
      <c r="BI16" s="63">
        <v>424.01</v>
      </c>
      <c r="BJ16" s="63">
        <v>422.98</v>
      </c>
      <c r="BK16" s="63">
        <v>421.94</v>
      </c>
      <c r="BL16" s="63">
        <v>420.9</v>
      </c>
      <c r="BM16" s="63">
        <v>419.87</v>
      </c>
      <c r="BN16" s="63">
        <v>418.83</v>
      </c>
      <c r="BO16" s="63">
        <v>417.8</v>
      </c>
      <c r="BP16" s="63">
        <v>416.76</v>
      </c>
      <c r="BQ16" s="63">
        <v>415.73</v>
      </c>
      <c r="BR16" s="63">
        <v>414.69</v>
      </c>
      <c r="BS16" s="63">
        <v>413.66</v>
      </c>
      <c r="BT16" s="63">
        <v>412.62</v>
      </c>
      <c r="BU16" s="63">
        <v>411.59</v>
      </c>
      <c r="BV16" s="63">
        <v>410.55</v>
      </c>
      <c r="BW16" s="63">
        <v>409.52</v>
      </c>
      <c r="BX16" s="63">
        <v>408.49</v>
      </c>
      <c r="BY16" s="63">
        <v>407.46</v>
      </c>
      <c r="BZ16" s="63">
        <v>406.42</v>
      </c>
      <c r="CA16" s="63">
        <v>405.39</v>
      </c>
      <c r="CB16" s="63">
        <v>404.36</v>
      </c>
      <c r="CC16" s="63">
        <v>403.33</v>
      </c>
      <c r="CD16" s="63">
        <v>402.3</v>
      </c>
      <c r="CE16" s="63">
        <v>401.27</v>
      </c>
      <c r="CF16" s="63">
        <v>400.24</v>
      </c>
      <c r="CG16" s="63">
        <v>399.21</v>
      </c>
      <c r="CH16" s="63">
        <v>398.18</v>
      </c>
      <c r="CI16" s="63">
        <v>397.15</v>
      </c>
      <c r="CJ16" s="63">
        <v>396.12</v>
      </c>
      <c r="CK16" s="63">
        <v>395.09</v>
      </c>
      <c r="CL16" s="63">
        <v>394.06</v>
      </c>
      <c r="CM16" s="63">
        <v>393.03</v>
      </c>
      <c r="CN16" s="63">
        <v>392</v>
      </c>
      <c r="CO16" s="63">
        <v>390.97</v>
      </c>
      <c r="CP16" s="63">
        <v>389.95</v>
      </c>
      <c r="CQ16" s="63">
        <v>388.92</v>
      </c>
      <c r="CR16" s="63">
        <v>387.89</v>
      </c>
      <c r="CS16" s="63">
        <v>386.86</v>
      </c>
      <c r="CT16" s="63">
        <v>385.83</v>
      </c>
      <c r="CU16" s="63">
        <v>384.8</v>
      </c>
      <c r="CV16" s="63">
        <v>383.78</v>
      </c>
      <c r="CW16" s="63">
        <v>382.75</v>
      </c>
      <c r="CX16" s="63">
        <v>381.72</v>
      </c>
      <c r="CY16" s="63">
        <v>380.7</v>
      </c>
      <c r="CZ16" s="63">
        <v>379.67</v>
      </c>
      <c r="DA16" s="63">
        <v>378.65</v>
      </c>
      <c r="DB16" s="63">
        <v>377.62</v>
      </c>
      <c r="DC16" s="63">
        <v>376.6</v>
      </c>
      <c r="DD16" s="63">
        <v>375.57</v>
      </c>
      <c r="DE16" s="63">
        <v>374.55</v>
      </c>
      <c r="DF16" s="63">
        <v>373.52</v>
      </c>
      <c r="DG16" s="63">
        <v>372.5</v>
      </c>
      <c r="DH16" s="63">
        <v>371.47</v>
      </c>
      <c r="DI16" s="63">
        <v>370.45</v>
      </c>
      <c r="DJ16" s="63">
        <v>369.43</v>
      </c>
      <c r="DK16" s="63">
        <v>368.41</v>
      </c>
      <c r="DL16" s="63">
        <v>367.38</v>
      </c>
      <c r="DM16" s="63">
        <v>366.36</v>
      </c>
      <c r="DN16" s="63">
        <v>365.34</v>
      </c>
      <c r="DO16" s="63">
        <v>364.32</v>
      </c>
      <c r="DP16" s="63">
        <v>363.3</v>
      </c>
      <c r="DQ16" s="63">
        <v>362.28</v>
      </c>
      <c r="DR16" s="63">
        <v>361.26</v>
      </c>
      <c r="DS16" s="63">
        <v>360.24</v>
      </c>
      <c r="DT16" s="63">
        <v>359.22</v>
      </c>
      <c r="DU16" s="63">
        <v>358.2</v>
      </c>
      <c r="DV16" s="63">
        <v>357.19</v>
      </c>
      <c r="DW16" s="63">
        <v>356.17</v>
      </c>
      <c r="DX16" s="63">
        <v>355.16</v>
      </c>
      <c r="DY16" s="63">
        <v>354.14</v>
      </c>
      <c r="DZ16" s="63">
        <v>353.13</v>
      </c>
      <c r="EA16" s="63">
        <v>352.12</v>
      </c>
      <c r="EB16" s="63">
        <v>351.1</v>
      </c>
      <c r="EC16" s="63">
        <v>350.09</v>
      </c>
      <c r="ED16" s="63">
        <v>349.08</v>
      </c>
      <c r="EE16" s="63">
        <v>348.07</v>
      </c>
      <c r="EF16" s="63">
        <v>347.06</v>
      </c>
      <c r="EG16" s="63">
        <v>346.06</v>
      </c>
      <c r="EH16" s="63">
        <v>345.05</v>
      </c>
      <c r="EI16" s="63">
        <v>344.05</v>
      </c>
      <c r="EJ16" s="63">
        <v>343.04</v>
      </c>
      <c r="EK16" s="63">
        <v>342.04</v>
      </c>
      <c r="EL16" s="63">
        <v>341.04</v>
      </c>
      <c r="EM16" s="63">
        <v>340.04</v>
      </c>
      <c r="EN16" s="63">
        <v>339.03</v>
      </c>
      <c r="EO16" s="63">
        <v>338.03</v>
      </c>
      <c r="EP16" s="63">
        <v>337.03</v>
      </c>
      <c r="EQ16" s="63">
        <v>336.03</v>
      </c>
      <c r="ER16" s="63">
        <v>335.03</v>
      </c>
      <c r="ES16" s="63">
        <v>334.04</v>
      </c>
      <c r="ET16" s="63">
        <v>333.04</v>
      </c>
      <c r="EU16" s="63">
        <v>332.04</v>
      </c>
      <c r="EV16" s="63">
        <v>331.05</v>
      </c>
      <c r="EW16" s="63">
        <v>330.05</v>
      </c>
      <c r="EX16" s="63">
        <v>329.06</v>
      </c>
      <c r="EY16" s="63">
        <v>328.07</v>
      </c>
      <c r="EZ16" s="63">
        <v>327.07</v>
      </c>
      <c r="FA16" s="63">
        <v>326.07</v>
      </c>
      <c r="FB16" s="63">
        <v>325.08999999999997</v>
      </c>
      <c r="FC16" s="63">
        <v>324.08999999999997</v>
      </c>
      <c r="FD16" s="63">
        <v>323.10000000000002</v>
      </c>
      <c r="FE16" s="63">
        <v>322.12</v>
      </c>
      <c r="FF16" s="63">
        <v>321.13</v>
      </c>
      <c r="FG16" s="63">
        <v>320.14999999999998</v>
      </c>
      <c r="FH16" s="63">
        <v>319.16000000000003</v>
      </c>
      <c r="FI16" s="63">
        <v>318.18</v>
      </c>
      <c r="FJ16" s="63">
        <v>317.19</v>
      </c>
      <c r="FK16" s="63">
        <v>316.20999999999998</v>
      </c>
      <c r="FL16" s="63">
        <v>315.23</v>
      </c>
      <c r="FM16" s="63">
        <v>314.24</v>
      </c>
      <c r="FN16" s="63">
        <v>313.26</v>
      </c>
      <c r="FO16" s="63">
        <v>312.27999999999997</v>
      </c>
      <c r="FP16" s="63">
        <v>311.29000000000002</v>
      </c>
      <c r="FQ16" s="63">
        <v>310.32</v>
      </c>
      <c r="FR16" s="63">
        <v>309.33999999999997</v>
      </c>
      <c r="FS16" s="63">
        <v>308.37</v>
      </c>
      <c r="FT16" s="63">
        <v>307.39</v>
      </c>
      <c r="FU16" s="63">
        <v>306.41000000000003</v>
      </c>
      <c r="FV16" s="63">
        <v>305.44</v>
      </c>
      <c r="FW16" s="63">
        <v>304.45999999999998</v>
      </c>
      <c r="FX16" s="63">
        <v>303.49</v>
      </c>
      <c r="FY16" s="63">
        <v>302.51</v>
      </c>
      <c r="FZ16" s="63">
        <v>301.54000000000002</v>
      </c>
      <c r="GA16" s="63">
        <v>300.57</v>
      </c>
      <c r="GB16" s="63">
        <v>299.60000000000002</v>
      </c>
      <c r="GC16" s="63">
        <v>298.63</v>
      </c>
      <c r="GD16" s="63">
        <v>297.67</v>
      </c>
      <c r="GE16" s="63">
        <v>296.7</v>
      </c>
      <c r="GF16" s="63">
        <v>295.73</v>
      </c>
      <c r="GG16" s="63">
        <v>294.76</v>
      </c>
      <c r="GH16" s="63">
        <v>293.79000000000002</v>
      </c>
      <c r="GI16" s="63">
        <v>292.83999999999997</v>
      </c>
      <c r="GJ16" s="63">
        <v>291.87</v>
      </c>
      <c r="GK16" s="63">
        <v>290.91000000000003</v>
      </c>
      <c r="GL16" s="63">
        <v>289.95</v>
      </c>
      <c r="GM16" s="63">
        <v>288.99</v>
      </c>
      <c r="GN16" s="63">
        <v>288.02999999999997</v>
      </c>
      <c r="GO16" s="63">
        <v>287.07</v>
      </c>
      <c r="GP16" s="63">
        <v>286.12</v>
      </c>
      <c r="GQ16" s="63">
        <v>285.17</v>
      </c>
      <c r="GR16" s="63">
        <v>284.22000000000003</v>
      </c>
      <c r="GS16" s="63">
        <v>283.26</v>
      </c>
      <c r="GT16" s="63">
        <v>282.32</v>
      </c>
      <c r="GU16" s="63">
        <v>281.37</v>
      </c>
      <c r="GV16" s="63">
        <v>280.42</v>
      </c>
      <c r="GW16" s="63">
        <v>279.47000000000003</v>
      </c>
      <c r="GX16" s="63">
        <v>278.51</v>
      </c>
      <c r="GY16" s="63">
        <v>277.57</v>
      </c>
      <c r="GZ16" s="63">
        <v>276.63</v>
      </c>
      <c r="HA16" s="63">
        <v>275.69</v>
      </c>
      <c r="HB16" s="63">
        <v>274.75</v>
      </c>
      <c r="HC16" s="63">
        <v>273.81</v>
      </c>
      <c r="HD16" s="63">
        <v>272.87</v>
      </c>
      <c r="HE16" s="63">
        <v>271.93</v>
      </c>
      <c r="HF16" s="63">
        <v>270.99</v>
      </c>
      <c r="HG16" s="63">
        <v>270.06</v>
      </c>
      <c r="HH16" s="63">
        <v>269.12</v>
      </c>
      <c r="HI16" s="63">
        <v>268.19</v>
      </c>
      <c r="HJ16" s="63">
        <v>267.25</v>
      </c>
      <c r="HK16" s="63">
        <v>266.32</v>
      </c>
      <c r="HL16" s="63">
        <v>265.39999999999998</v>
      </c>
      <c r="HM16" s="63">
        <v>264.47000000000003</v>
      </c>
      <c r="HN16" s="63">
        <v>263.54000000000002</v>
      </c>
      <c r="HO16" s="63">
        <v>262.63</v>
      </c>
      <c r="HP16" s="63">
        <v>261.70999999999998</v>
      </c>
      <c r="HQ16" s="63">
        <v>260.79000000000002</v>
      </c>
      <c r="HR16" s="63">
        <v>259.87</v>
      </c>
      <c r="HS16" s="63">
        <v>258.95</v>
      </c>
      <c r="HT16" s="63">
        <v>258.02999999999997</v>
      </c>
      <c r="HU16" s="63">
        <v>257.12</v>
      </c>
      <c r="HV16" s="63">
        <v>256.2</v>
      </c>
      <c r="HW16" s="63">
        <v>255.29</v>
      </c>
      <c r="HX16" s="63">
        <v>254.38</v>
      </c>
      <c r="HY16" s="63">
        <v>253.46</v>
      </c>
      <c r="HZ16" s="63">
        <v>252.56</v>
      </c>
      <c r="IA16" s="63">
        <v>251.65</v>
      </c>
      <c r="IB16" s="63">
        <v>250.74</v>
      </c>
      <c r="IC16" s="63">
        <v>249.83</v>
      </c>
      <c r="ID16" s="63">
        <v>248.93</v>
      </c>
      <c r="IE16" s="63">
        <v>248.02</v>
      </c>
      <c r="IF16" s="63">
        <v>247.12</v>
      </c>
      <c r="IG16" s="63">
        <v>246.22</v>
      </c>
      <c r="IH16" s="63">
        <v>245.31</v>
      </c>
      <c r="II16" s="63">
        <v>244.41</v>
      </c>
      <c r="IJ16" s="63">
        <v>243.52</v>
      </c>
      <c r="IK16" s="63">
        <v>242.62</v>
      </c>
      <c r="IL16" s="63">
        <v>241.73</v>
      </c>
      <c r="IM16" s="63">
        <v>240.83</v>
      </c>
      <c r="IN16" s="63">
        <v>239.94</v>
      </c>
      <c r="IO16" s="63">
        <v>239.05</v>
      </c>
      <c r="IP16" s="63">
        <v>238.16</v>
      </c>
      <c r="IQ16" s="63">
        <v>237.27</v>
      </c>
      <c r="IR16" s="63">
        <v>236.38</v>
      </c>
      <c r="IS16" s="63">
        <v>235.49</v>
      </c>
      <c r="IT16" s="63">
        <v>234.61</v>
      </c>
      <c r="IU16" s="63">
        <v>233.72</v>
      </c>
      <c r="IV16" s="63">
        <v>232.84</v>
      </c>
      <c r="IW16" s="63">
        <v>231.97</v>
      </c>
      <c r="IX16" s="63">
        <v>231.09</v>
      </c>
      <c r="IY16" s="63">
        <v>230.22</v>
      </c>
      <c r="IZ16" s="63">
        <v>229.35</v>
      </c>
      <c r="JA16" s="63">
        <v>228.48</v>
      </c>
      <c r="JB16" s="63">
        <v>227.61</v>
      </c>
      <c r="JC16" s="63">
        <v>226.74</v>
      </c>
      <c r="JD16" s="63">
        <v>225.88</v>
      </c>
      <c r="JE16" s="63">
        <v>225.01</v>
      </c>
      <c r="JF16" s="63">
        <v>224.15</v>
      </c>
      <c r="JG16" s="63">
        <v>223.28</v>
      </c>
      <c r="JH16" s="63">
        <v>222.42</v>
      </c>
      <c r="JI16" s="63">
        <v>221.56</v>
      </c>
      <c r="JJ16" s="63">
        <v>220.7</v>
      </c>
      <c r="JK16" s="63">
        <v>219.84</v>
      </c>
      <c r="JL16" s="63">
        <v>218.99</v>
      </c>
      <c r="JM16" s="63">
        <v>218.13</v>
      </c>
      <c r="JN16" s="63">
        <v>217.28</v>
      </c>
      <c r="JO16" s="63">
        <v>216.42</v>
      </c>
      <c r="JP16" s="63">
        <v>215.57</v>
      </c>
      <c r="JQ16" s="63">
        <v>214.72</v>
      </c>
      <c r="JR16" s="63">
        <v>213.87</v>
      </c>
      <c r="JS16" s="63">
        <v>213.02</v>
      </c>
      <c r="JT16" s="63">
        <v>212.17</v>
      </c>
      <c r="JU16" s="63">
        <v>211.32</v>
      </c>
      <c r="JV16" s="63">
        <v>210.47</v>
      </c>
      <c r="JW16" s="63">
        <v>209.62</v>
      </c>
      <c r="JX16" s="63">
        <v>208.77</v>
      </c>
      <c r="JY16" s="63">
        <v>207.92</v>
      </c>
      <c r="JZ16" s="63">
        <v>207.08</v>
      </c>
      <c r="KA16" s="63">
        <v>206.23</v>
      </c>
      <c r="KB16" s="63">
        <v>205.39</v>
      </c>
      <c r="KC16" s="63">
        <v>204.55</v>
      </c>
      <c r="KD16" s="63">
        <v>203.7</v>
      </c>
      <c r="KE16" s="63">
        <v>202.86</v>
      </c>
      <c r="KF16" s="63">
        <v>202.02</v>
      </c>
      <c r="KG16" s="63">
        <v>201.19</v>
      </c>
      <c r="KH16" s="63">
        <v>200.35</v>
      </c>
      <c r="KI16" s="63">
        <v>199.51</v>
      </c>
      <c r="KJ16" s="63">
        <v>198.68</v>
      </c>
      <c r="KK16" s="63">
        <v>197.85</v>
      </c>
      <c r="KL16" s="63">
        <v>197.02</v>
      </c>
      <c r="KM16" s="63">
        <v>196.18</v>
      </c>
      <c r="KN16" s="63">
        <v>195.36</v>
      </c>
      <c r="KO16" s="63">
        <v>194.53</v>
      </c>
      <c r="KP16" s="63">
        <v>193.7</v>
      </c>
      <c r="KQ16" s="63">
        <v>192.88</v>
      </c>
      <c r="KR16" s="68">
        <f t="shared" si="13"/>
        <v>192.02</v>
      </c>
      <c r="KS16" s="68">
        <f t="shared" si="14"/>
        <v>191.23</v>
      </c>
      <c r="KT16" s="68">
        <f t="shared" si="15"/>
        <v>190.41</v>
      </c>
      <c r="KU16" s="68">
        <f t="shared" si="15"/>
        <v>189.62</v>
      </c>
      <c r="KV16" s="68">
        <f t="shared" si="15"/>
        <v>188.84</v>
      </c>
      <c r="KW16" s="68">
        <f t="shared" si="15"/>
        <v>188.05</v>
      </c>
      <c r="KX16" s="68">
        <f t="shared" si="15"/>
        <v>187.26</v>
      </c>
      <c r="KY16" s="68">
        <f t="shared" si="15"/>
        <v>186.48</v>
      </c>
      <c r="KZ16" s="68">
        <f t="shared" si="15"/>
        <v>185.69</v>
      </c>
      <c r="LA16" s="68">
        <f t="shared" si="15"/>
        <v>184.91</v>
      </c>
      <c r="LB16" s="68">
        <f t="shared" si="15"/>
        <v>184.13</v>
      </c>
      <c r="LC16" s="68">
        <f t="shared" si="15"/>
        <v>183.35</v>
      </c>
      <c r="LD16" s="68">
        <f t="shared" si="15"/>
        <v>182.57</v>
      </c>
      <c r="LE16" s="68">
        <f t="shared" si="15"/>
        <v>181.79</v>
      </c>
      <c r="LF16" s="68">
        <f t="shared" si="15"/>
        <v>181.02</v>
      </c>
      <c r="LG16" s="68">
        <f t="shared" si="15"/>
        <v>180.25</v>
      </c>
      <c r="LH16" s="68">
        <f t="shared" si="15"/>
        <v>179.47</v>
      </c>
      <c r="LI16" s="68">
        <f t="shared" si="15"/>
        <v>178.7</v>
      </c>
      <c r="LJ16" s="68">
        <f t="shared" si="17"/>
        <v>177.93</v>
      </c>
      <c r="LK16" s="68">
        <f t="shared" si="17"/>
        <v>177.16</v>
      </c>
      <c r="LL16" s="68">
        <f t="shared" si="17"/>
        <v>176.39</v>
      </c>
      <c r="LM16" s="68">
        <f t="shared" si="17"/>
        <v>175.63</v>
      </c>
      <c r="LN16" s="68">
        <f t="shared" si="17"/>
        <v>174.86</v>
      </c>
      <c r="LO16" s="68">
        <f t="shared" si="17"/>
        <v>174.1</v>
      </c>
      <c r="LP16" s="68">
        <f t="shared" si="17"/>
        <v>173.34</v>
      </c>
      <c r="LQ16" s="68">
        <f t="shared" si="17"/>
        <v>172.58</v>
      </c>
      <c r="LR16" s="68">
        <f t="shared" si="17"/>
        <v>171.82</v>
      </c>
      <c r="LS16" s="68">
        <f t="shared" si="17"/>
        <v>171.06</v>
      </c>
      <c r="LT16" s="68">
        <f t="shared" si="17"/>
        <v>170.31</v>
      </c>
      <c r="LU16" s="68">
        <f t="shared" si="17"/>
        <v>169.56</v>
      </c>
      <c r="LV16" s="68">
        <f t="shared" si="17"/>
        <v>168.8</v>
      </c>
      <c r="LW16" s="68">
        <f t="shared" si="16"/>
        <v>168.05</v>
      </c>
      <c r="LX16" s="68">
        <f t="shared" si="16"/>
        <v>167.3</v>
      </c>
      <c r="LY16" s="68">
        <f t="shared" si="16"/>
        <v>166.55</v>
      </c>
      <c r="LZ16" s="68">
        <f t="shared" si="16"/>
        <v>165.81</v>
      </c>
      <c r="MA16" s="68">
        <f t="shared" si="16"/>
        <v>165.06</v>
      </c>
      <c r="MB16" s="68">
        <f t="shared" si="16"/>
        <v>164.32</v>
      </c>
      <c r="MC16" s="68">
        <f t="shared" si="16"/>
        <v>163.58000000000001</v>
      </c>
      <c r="MD16" s="68">
        <f t="shared" si="16"/>
        <v>162.84</v>
      </c>
      <c r="ME16" s="68">
        <f t="shared" si="16"/>
        <v>162.11000000000001</v>
      </c>
      <c r="MF16" s="68">
        <f t="shared" si="16"/>
        <v>161.37</v>
      </c>
      <c r="MG16" s="68">
        <f t="shared" si="16"/>
        <v>160.63999999999999</v>
      </c>
      <c r="MH16" s="68">
        <f t="shared" si="16"/>
        <v>159.9</v>
      </c>
      <c r="MI16" s="68">
        <f t="shared" si="16"/>
        <v>159.16999999999999</v>
      </c>
      <c r="MJ16" s="68">
        <f t="shared" si="16"/>
        <v>158.44</v>
      </c>
      <c r="MK16" s="68">
        <f t="shared" si="16"/>
        <v>157.71</v>
      </c>
      <c r="ML16" s="68">
        <f t="shared" si="16"/>
        <v>156.99</v>
      </c>
      <c r="MM16" s="68">
        <f t="shared" si="16"/>
        <v>156.26</v>
      </c>
      <c r="MN16" s="68">
        <f t="shared" si="16"/>
        <v>155.54</v>
      </c>
      <c r="MO16" s="68">
        <f t="shared" si="16"/>
        <v>154.82</v>
      </c>
      <c r="MP16" s="68">
        <f t="shared" si="16"/>
        <v>154.1</v>
      </c>
      <c r="MQ16" s="68">
        <f t="shared" si="16"/>
        <v>153.38999999999999</v>
      </c>
      <c r="MR16" s="68">
        <f t="shared" si="16"/>
        <v>152.66999999999999</v>
      </c>
      <c r="MS16" s="68">
        <f t="shared" si="16"/>
        <v>151.96</v>
      </c>
      <c r="MT16" s="68">
        <f t="shared" ref="MT16:MY31" si="18">MT15+0.75</f>
        <v>151.24</v>
      </c>
      <c r="MU16" s="68">
        <f t="shared" si="18"/>
        <v>150.53</v>
      </c>
      <c r="MV16" s="68">
        <f t="shared" si="18"/>
        <v>149.82</v>
      </c>
      <c r="MW16" s="68">
        <f t="shared" si="18"/>
        <v>149.12</v>
      </c>
      <c r="MX16" s="68">
        <f t="shared" si="18"/>
        <v>148.41</v>
      </c>
      <c r="MY16" s="68">
        <f t="shared" si="18"/>
        <v>147.71</v>
      </c>
    </row>
    <row r="17" spans="1:363" ht="15.75" x14ac:dyDescent="0.25">
      <c r="A17" s="60" t="s">
        <v>6</v>
      </c>
      <c r="B17" s="65">
        <v>2027</v>
      </c>
      <c r="C17" s="63">
        <v>485.15</v>
      </c>
      <c r="D17" s="63">
        <v>484.11</v>
      </c>
      <c r="E17" s="63">
        <v>483.08</v>
      </c>
      <c r="F17" s="63">
        <v>482.04</v>
      </c>
      <c r="G17" s="63">
        <v>481</v>
      </c>
      <c r="H17" s="63">
        <v>479.96</v>
      </c>
      <c r="I17" s="63">
        <v>478.92</v>
      </c>
      <c r="J17" s="63">
        <v>477.88</v>
      </c>
      <c r="K17" s="63">
        <v>476.84</v>
      </c>
      <c r="L17" s="63">
        <v>475.81</v>
      </c>
      <c r="M17" s="63">
        <v>474.77</v>
      </c>
      <c r="N17" s="63">
        <v>473.73</v>
      </c>
      <c r="O17" s="63">
        <v>472.69</v>
      </c>
      <c r="P17" s="63">
        <v>471.65</v>
      </c>
      <c r="Q17" s="63">
        <v>470.61</v>
      </c>
      <c r="R17" s="63">
        <v>469.58</v>
      </c>
      <c r="S17" s="63">
        <v>468.54</v>
      </c>
      <c r="T17" s="63">
        <v>467.5</v>
      </c>
      <c r="U17" s="63">
        <v>466.46</v>
      </c>
      <c r="V17" s="63">
        <v>465.42</v>
      </c>
      <c r="W17" s="63">
        <v>464.39</v>
      </c>
      <c r="X17" s="63">
        <v>463.35</v>
      </c>
      <c r="Y17" s="63">
        <v>462.31</v>
      </c>
      <c r="Z17" s="63">
        <v>461.27</v>
      </c>
      <c r="AA17" s="63">
        <v>460.23</v>
      </c>
      <c r="AB17" s="63">
        <v>459.2</v>
      </c>
      <c r="AC17" s="63">
        <v>458.16</v>
      </c>
      <c r="AD17" s="63">
        <v>457.12</v>
      </c>
      <c r="AE17" s="63">
        <v>456.08</v>
      </c>
      <c r="AF17" s="63">
        <v>455.05</v>
      </c>
      <c r="AG17" s="63">
        <v>454.01</v>
      </c>
      <c r="AH17" s="63">
        <v>452.97</v>
      </c>
      <c r="AI17" s="63">
        <v>451.93</v>
      </c>
      <c r="AJ17" s="63">
        <v>450.9</v>
      </c>
      <c r="AK17" s="63">
        <v>449.86</v>
      </c>
      <c r="AL17" s="63">
        <v>448.82</v>
      </c>
      <c r="AM17" s="63">
        <v>447.79</v>
      </c>
      <c r="AN17" s="63">
        <v>446.75</v>
      </c>
      <c r="AO17" s="63">
        <v>445.71</v>
      </c>
      <c r="AP17" s="63">
        <v>444.68</v>
      </c>
      <c r="AQ17" s="63">
        <v>443.64</v>
      </c>
      <c r="AR17" s="63">
        <v>442.6</v>
      </c>
      <c r="AS17" s="63">
        <v>441.57</v>
      </c>
      <c r="AT17" s="63">
        <v>440.53</v>
      </c>
      <c r="AU17" s="63">
        <v>439.49</v>
      </c>
      <c r="AV17" s="63">
        <v>438.46</v>
      </c>
      <c r="AW17" s="63">
        <v>437.42</v>
      </c>
      <c r="AX17" s="63">
        <v>436.38</v>
      </c>
      <c r="AY17" s="63">
        <v>435.35</v>
      </c>
      <c r="AZ17" s="63">
        <v>434.31</v>
      </c>
      <c r="BA17" s="63">
        <v>433.27</v>
      </c>
      <c r="BB17" s="63">
        <v>432.24</v>
      </c>
      <c r="BC17" s="63">
        <v>431.2</v>
      </c>
      <c r="BD17" s="63">
        <v>430.17</v>
      </c>
      <c r="BE17" s="63">
        <v>429.13</v>
      </c>
      <c r="BF17" s="63">
        <v>428.1</v>
      </c>
      <c r="BG17" s="63">
        <v>427.06</v>
      </c>
      <c r="BH17" s="63">
        <v>426.02</v>
      </c>
      <c r="BI17" s="63">
        <v>424.99</v>
      </c>
      <c r="BJ17" s="63">
        <v>423.95</v>
      </c>
      <c r="BK17" s="63">
        <v>422.92</v>
      </c>
      <c r="BL17" s="63">
        <v>421.88</v>
      </c>
      <c r="BM17" s="63">
        <v>420.84</v>
      </c>
      <c r="BN17" s="63">
        <v>419.81</v>
      </c>
      <c r="BO17" s="63">
        <v>418.77</v>
      </c>
      <c r="BP17" s="63">
        <v>417.74</v>
      </c>
      <c r="BQ17" s="63">
        <v>416.7</v>
      </c>
      <c r="BR17" s="63">
        <v>415.67</v>
      </c>
      <c r="BS17" s="63">
        <v>414.63</v>
      </c>
      <c r="BT17" s="63">
        <v>413.6</v>
      </c>
      <c r="BU17" s="63">
        <v>412.56</v>
      </c>
      <c r="BV17" s="63">
        <v>411.53</v>
      </c>
      <c r="BW17" s="63">
        <v>410.49</v>
      </c>
      <c r="BX17" s="63">
        <v>409.46</v>
      </c>
      <c r="BY17" s="63">
        <v>408.43</v>
      </c>
      <c r="BZ17" s="63">
        <v>407.4</v>
      </c>
      <c r="CA17" s="63">
        <v>406.37</v>
      </c>
      <c r="CB17" s="63">
        <v>405.34</v>
      </c>
      <c r="CC17" s="63">
        <v>404.3</v>
      </c>
      <c r="CD17" s="63">
        <v>403.27</v>
      </c>
      <c r="CE17" s="63">
        <v>402.24</v>
      </c>
      <c r="CF17" s="63">
        <v>401.21</v>
      </c>
      <c r="CG17" s="63">
        <v>400.18</v>
      </c>
      <c r="CH17" s="63">
        <v>399.15</v>
      </c>
      <c r="CI17" s="63">
        <v>398.12</v>
      </c>
      <c r="CJ17" s="63">
        <v>397.09</v>
      </c>
      <c r="CK17" s="63">
        <v>396.06</v>
      </c>
      <c r="CL17" s="63">
        <v>395.03</v>
      </c>
      <c r="CM17" s="63">
        <v>394</v>
      </c>
      <c r="CN17" s="63">
        <v>392.97</v>
      </c>
      <c r="CO17" s="63">
        <v>391.94</v>
      </c>
      <c r="CP17" s="63">
        <v>390.91</v>
      </c>
      <c r="CQ17" s="63">
        <v>389.88</v>
      </c>
      <c r="CR17" s="63">
        <v>388.86</v>
      </c>
      <c r="CS17" s="63">
        <v>387.83</v>
      </c>
      <c r="CT17" s="63">
        <v>386.8</v>
      </c>
      <c r="CU17" s="63">
        <v>385.77</v>
      </c>
      <c r="CV17" s="63">
        <v>384.74</v>
      </c>
      <c r="CW17" s="63">
        <v>383.72</v>
      </c>
      <c r="CX17" s="63">
        <v>382.69</v>
      </c>
      <c r="CY17" s="63">
        <v>381.66</v>
      </c>
      <c r="CZ17" s="63">
        <v>380.64</v>
      </c>
      <c r="DA17" s="63">
        <v>379.61</v>
      </c>
      <c r="DB17" s="63">
        <v>378.58</v>
      </c>
      <c r="DC17" s="63">
        <v>377.56</v>
      </c>
      <c r="DD17" s="63">
        <v>376.53</v>
      </c>
      <c r="DE17" s="63">
        <v>375.51</v>
      </c>
      <c r="DF17" s="63">
        <v>374.48</v>
      </c>
      <c r="DG17" s="63">
        <v>373.46</v>
      </c>
      <c r="DH17" s="63">
        <v>372.43</v>
      </c>
      <c r="DI17" s="63">
        <v>371.41</v>
      </c>
      <c r="DJ17" s="63">
        <v>370.39</v>
      </c>
      <c r="DK17" s="63">
        <v>369.36</v>
      </c>
      <c r="DL17" s="63">
        <v>368.34</v>
      </c>
      <c r="DM17" s="63">
        <v>367.32</v>
      </c>
      <c r="DN17" s="63">
        <v>366.3</v>
      </c>
      <c r="DO17" s="63">
        <v>365.28</v>
      </c>
      <c r="DP17" s="63">
        <v>364.25</v>
      </c>
      <c r="DQ17" s="63">
        <v>363.23</v>
      </c>
      <c r="DR17" s="63">
        <v>362.21</v>
      </c>
      <c r="DS17" s="63">
        <v>361.19</v>
      </c>
      <c r="DT17" s="63">
        <v>360.17</v>
      </c>
      <c r="DU17" s="63">
        <v>359.16</v>
      </c>
      <c r="DV17" s="63">
        <v>358.14</v>
      </c>
      <c r="DW17" s="63">
        <v>357.12</v>
      </c>
      <c r="DX17" s="63">
        <v>356.11</v>
      </c>
      <c r="DY17" s="63">
        <v>355.09</v>
      </c>
      <c r="DZ17" s="63">
        <v>354.08</v>
      </c>
      <c r="EA17" s="63">
        <v>353.07</v>
      </c>
      <c r="EB17" s="63">
        <v>352.05</v>
      </c>
      <c r="EC17" s="63">
        <v>351.04</v>
      </c>
      <c r="ED17" s="63">
        <v>350.03</v>
      </c>
      <c r="EE17" s="63">
        <v>349.02</v>
      </c>
      <c r="EF17" s="63">
        <v>348.01</v>
      </c>
      <c r="EG17" s="63">
        <v>347</v>
      </c>
      <c r="EH17" s="63">
        <v>346</v>
      </c>
      <c r="EI17" s="63">
        <v>344.99</v>
      </c>
      <c r="EJ17" s="63">
        <v>343.99</v>
      </c>
      <c r="EK17" s="63">
        <v>342.98</v>
      </c>
      <c r="EL17" s="63">
        <v>341.98</v>
      </c>
      <c r="EM17" s="63">
        <v>340.98</v>
      </c>
      <c r="EN17" s="63">
        <v>339.97</v>
      </c>
      <c r="EO17" s="63">
        <v>338.97</v>
      </c>
      <c r="EP17" s="63">
        <v>337.97</v>
      </c>
      <c r="EQ17" s="63">
        <v>336.97</v>
      </c>
      <c r="ER17" s="63">
        <v>335.97</v>
      </c>
      <c r="ES17" s="63">
        <v>334.97</v>
      </c>
      <c r="ET17" s="63">
        <v>333.98</v>
      </c>
      <c r="EU17" s="63">
        <v>332.98</v>
      </c>
      <c r="EV17" s="63">
        <v>331.98</v>
      </c>
      <c r="EW17" s="63">
        <v>330.99</v>
      </c>
      <c r="EX17" s="63">
        <v>329.99</v>
      </c>
      <c r="EY17" s="63">
        <v>329</v>
      </c>
      <c r="EZ17" s="63">
        <v>328</v>
      </c>
      <c r="FA17" s="63">
        <v>327.01</v>
      </c>
      <c r="FB17" s="63">
        <v>326.01</v>
      </c>
      <c r="FC17" s="63">
        <v>325.01</v>
      </c>
      <c r="FD17" s="63">
        <v>324.04000000000002</v>
      </c>
      <c r="FE17" s="63">
        <v>323.04000000000002</v>
      </c>
      <c r="FF17" s="63">
        <v>322.06</v>
      </c>
      <c r="FG17" s="63">
        <v>321.07</v>
      </c>
      <c r="FH17" s="63">
        <v>320.08999999999997</v>
      </c>
      <c r="FI17" s="63">
        <v>319.10000000000002</v>
      </c>
      <c r="FJ17" s="63">
        <v>318.12</v>
      </c>
      <c r="FK17" s="63">
        <v>317.13</v>
      </c>
      <c r="FL17" s="63">
        <v>316.14999999999998</v>
      </c>
      <c r="FM17" s="63">
        <v>315.17</v>
      </c>
      <c r="FN17" s="63">
        <v>314.18</v>
      </c>
      <c r="FO17" s="63">
        <v>313.2</v>
      </c>
      <c r="FP17" s="63">
        <v>312.22000000000003</v>
      </c>
      <c r="FQ17" s="63">
        <v>311.24</v>
      </c>
      <c r="FR17" s="63">
        <v>310.26</v>
      </c>
      <c r="FS17" s="63">
        <v>309.27999999999997</v>
      </c>
      <c r="FT17" s="63">
        <v>308.31</v>
      </c>
      <c r="FU17" s="63">
        <v>307.32</v>
      </c>
      <c r="FV17" s="63">
        <v>306.35000000000002</v>
      </c>
      <c r="FW17" s="63">
        <v>305.38</v>
      </c>
      <c r="FX17" s="63">
        <v>304.39999999999998</v>
      </c>
      <c r="FY17" s="63">
        <v>303.43</v>
      </c>
      <c r="FZ17" s="63">
        <v>302.45</v>
      </c>
      <c r="GA17" s="63">
        <v>301.48</v>
      </c>
      <c r="GB17" s="63">
        <v>300.51</v>
      </c>
      <c r="GC17" s="63">
        <v>299.54000000000002</v>
      </c>
      <c r="GD17" s="63">
        <v>298.57</v>
      </c>
      <c r="GE17" s="63">
        <v>297.60000000000002</v>
      </c>
      <c r="GF17" s="63">
        <v>296.64</v>
      </c>
      <c r="GG17" s="63">
        <v>295.67</v>
      </c>
      <c r="GH17" s="63">
        <v>294.7</v>
      </c>
      <c r="GI17" s="63">
        <v>293.74</v>
      </c>
      <c r="GJ17" s="63">
        <v>292.76</v>
      </c>
      <c r="GK17" s="63">
        <v>291.81</v>
      </c>
      <c r="GL17" s="63">
        <v>290.85000000000002</v>
      </c>
      <c r="GM17" s="63">
        <v>289.88</v>
      </c>
      <c r="GN17" s="63">
        <v>288.93</v>
      </c>
      <c r="GO17" s="63">
        <v>287.97000000000003</v>
      </c>
      <c r="GP17" s="63">
        <v>287.01</v>
      </c>
      <c r="GQ17" s="63">
        <v>286.06</v>
      </c>
      <c r="GR17" s="63">
        <v>285.10000000000002</v>
      </c>
      <c r="GS17" s="63">
        <v>284.16000000000003</v>
      </c>
      <c r="GT17" s="63">
        <v>283.20999999999998</v>
      </c>
      <c r="GU17" s="63">
        <v>282.26</v>
      </c>
      <c r="GV17" s="63">
        <v>281.31</v>
      </c>
      <c r="GW17" s="63">
        <v>280.35000000000002</v>
      </c>
      <c r="GX17" s="63">
        <v>279.41000000000003</v>
      </c>
      <c r="GY17" s="63">
        <v>278.45999999999998</v>
      </c>
      <c r="GZ17" s="63">
        <v>277.51</v>
      </c>
      <c r="HA17" s="63">
        <v>276.57</v>
      </c>
      <c r="HB17" s="63">
        <v>275.63</v>
      </c>
      <c r="HC17" s="63">
        <v>274.69</v>
      </c>
      <c r="HD17" s="63">
        <v>273.75</v>
      </c>
      <c r="HE17" s="63">
        <v>272.81</v>
      </c>
      <c r="HF17" s="63">
        <v>271.87</v>
      </c>
      <c r="HG17" s="63">
        <v>270.93</v>
      </c>
      <c r="HH17" s="63">
        <v>270</v>
      </c>
      <c r="HI17" s="63">
        <v>269.06</v>
      </c>
      <c r="HJ17" s="63">
        <v>268.13</v>
      </c>
      <c r="HK17" s="63">
        <v>267.19</v>
      </c>
      <c r="HL17" s="63">
        <v>266.26</v>
      </c>
      <c r="HM17" s="63">
        <v>265.33999999999997</v>
      </c>
      <c r="HN17" s="63">
        <v>264.42</v>
      </c>
      <c r="HO17" s="63">
        <v>263.49</v>
      </c>
      <c r="HP17" s="63">
        <v>262.57</v>
      </c>
      <c r="HQ17" s="63">
        <v>261.64999999999998</v>
      </c>
      <c r="HR17" s="63">
        <v>260.73</v>
      </c>
      <c r="HS17" s="63">
        <v>259.81</v>
      </c>
      <c r="HT17" s="63">
        <v>258.89</v>
      </c>
      <c r="HU17" s="63">
        <v>257.97000000000003</v>
      </c>
      <c r="HV17" s="63">
        <v>257.06</v>
      </c>
      <c r="HW17" s="63">
        <v>256.14</v>
      </c>
      <c r="HX17" s="63">
        <v>255.23</v>
      </c>
      <c r="HY17" s="63">
        <v>254.32</v>
      </c>
      <c r="HZ17" s="63">
        <v>253.41</v>
      </c>
      <c r="IA17" s="63">
        <v>252.5</v>
      </c>
      <c r="IB17" s="63">
        <v>251.59</v>
      </c>
      <c r="IC17" s="63">
        <v>250.68</v>
      </c>
      <c r="ID17" s="63">
        <v>249.77</v>
      </c>
      <c r="IE17" s="63">
        <v>248.87</v>
      </c>
      <c r="IF17" s="63">
        <v>247.96</v>
      </c>
      <c r="IG17" s="63">
        <v>247.06</v>
      </c>
      <c r="IH17" s="63">
        <v>246.16</v>
      </c>
      <c r="II17" s="63">
        <v>245.25</v>
      </c>
      <c r="IJ17" s="63">
        <v>244.35</v>
      </c>
      <c r="IK17" s="63">
        <v>243.46</v>
      </c>
      <c r="IL17" s="63">
        <v>242.56</v>
      </c>
      <c r="IM17" s="63">
        <v>241.66</v>
      </c>
      <c r="IN17" s="63">
        <v>240.77</v>
      </c>
      <c r="IO17" s="63">
        <v>239.88</v>
      </c>
      <c r="IP17" s="63">
        <v>238.98</v>
      </c>
      <c r="IQ17" s="63">
        <v>238.09</v>
      </c>
      <c r="IR17" s="63">
        <v>237.2</v>
      </c>
      <c r="IS17" s="63">
        <v>236.31</v>
      </c>
      <c r="IT17" s="63">
        <v>235.43</v>
      </c>
      <c r="IU17" s="63">
        <v>234.54</v>
      </c>
      <c r="IV17" s="63">
        <v>233.66</v>
      </c>
      <c r="IW17" s="63">
        <v>232.79</v>
      </c>
      <c r="IX17" s="63">
        <v>231.91</v>
      </c>
      <c r="IY17" s="63">
        <v>231.04</v>
      </c>
      <c r="IZ17" s="63">
        <v>230.16</v>
      </c>
      <c r="JA17" s="63">
        <v>229.29</v>
      </c>
      <c r="JB17" s="63">
        <v>228.42</v>
      </c>
      <c r="JC17" s="63">
        <v>227.55</v>
      </c>
      <c r="JD17" s="63">
        <v>226.68</v>
      </c>
      <c r="JE17" s="63">
        <v>225.81</v>
      </c>
      <c r="JF17" s="63">
        <v>224.95</v>
      </c>
      <c r="JG17" s="63">
        <v>224.08</v>
      </c>
      <c r="JH17" s="63">
        <v>223.22</v>
      </c>
      <c r="JI17" s="63">
        <v>222.36</v>
      </c>
      <c r="JJ17" s="63">
        <v>221.5</v>
      </c>
      <c r="JK17" s="63">
        <v>220.64</v>
      </c>
      <c r="JL17" s="63">
        <v>219.78</v>
      </c>
      <c r="JM17" s="63">
        <v>218.92</v>
      </c>
      <c r="JN17" s="63">
        <v>218.07</v>
      </c>
      <c r="JO17" s="63">
        <v>217.21</v>
      </c>
      <c r="JP17" s="63">
        <v>216.36</v>
      </c>
      <c r="JQ17" s="63">
        <v>215.5</v>
      </c>
      <c r="JR17" s="63">
        <v>214.65</v>
      </c>
      <c r="JS17" s="63">
        <v>213.8</v>
      </c>
      <c r="JT17" s="63">
        <v>212.95</v>
      </c>
      <c r="JU17" s="63">
        <v>212.09</v>
      </c>
      <c r="JV17" s="63">
        <v>211.24</v>
      </c>
      <c r="JW17" s="63">
        <v>210.39</v>
      </c>
      <c r="JX17" s="63">
        <v>209.54</v>
      </c>
      <c r="JY17" s="63">
        <v>208.69</v>
      </c>
      <c r="JZ17" s="63">
        <v>207.85</v>
      </c>
      <c r="KA17" s="63">
        <v>207</v>
      </c>
      <c r="KB17" s="63">
        <v>206.15</v>
      </c>
      <c r="KC17" s="63">
        <v>205.31</v>
      </c>
      <c r="KD17" s="63">
        <v>204.46</v>
      </c>
      <c r="KE17" s="63">
        <v>203.62</v>
      </c>
      <c r="KF17" s="63">
        <v>202.78</v>
      </c>
      <c r="KG17" s="63">
        <v>201.94</v>
      </c>
      <c r="KH17" s="63">
        <v>201.1</v>
      </c>
      <c r="KI17" s="63">
        <v>200.26</v>
      </c>
      <c r="KJ17" s="63">
        <v>199.43</v>
      </c>
      <c r="KK17" s="63">
        <v>198.59</v>
      </c>
      <c r="KL17" s="63">
        <v>197.76</v>
      </c>
      <c r="KM17" s="63">
        <v>196.93</v>
      </c>
      <c r="KN17" s="63">
        <v>196.09</v>
      </c>
      <c r="KO17" s="63">
        <v>195.26</v>
      </c>
      <c r="KP17" s="63">
        <v>194.44</v>
      </c>
      <c r="KQ17" s="63">
        <v>193.61</v>
      </c>
      <c r="KR17" s="68">
        <f t="shared" si="13"/>
        <v>192.77</v>
      </c>
      <c r="KS17" s="68">
        <f t="shared" si="14"/>
        <v>191.98</v>
      </c>
      <c r="KT17" s="68">
        <f t="shared" si="15"/>
        <v>191.16</v>
      </c>
      <c r="KU17" s="68">
        <f t="shared" si="15"/>
        <v>190.37</v>
      </c>
      <c r="KV17" s="68">
        <f t="shared" si="15"/>
        <v>189.59</v>
      </c>
      <c r="KW17" s="68">
        <f t="shared" si="15"/>
        <v>188.8</v>
      </c>
      <c r="KX17" s="68">
        <f t="shared" si="15"/>
        <v>188.01</v>
      </c>
      <c r="KY17" s="68">
        <f t="shared" si="15"/>
        <v>187.23</v>
      </c>
      <c r="KZ17" s="68">
        <f t="shared" si="15"/>
        <v>186.44</v>
      </c>
      <c r="LA17" s="68">
        <f t="shared" si="15"/>
        <v>185.66</v>
      </c>
      <c r="LB17" s="68">
        <f t="shared" si="15"/>
        <v>184.88</v>
      </c>
      <c r="LC17" s="68">
        <f t="shared" si="15"/>
        <v>184.1</v>
      </c>
      <c r="LD17" s="68">
        <f t="shared" si="15"/>
        <v>183.32</v>
      </c>
      <c r="LE17" s="68">
        <f t="shared" si="15"/>
        <v>182.54</v>
      </c>
      <c r="LF17" s="68">
        <f t="shared" si="15"/>
        <v>181.77</v>
      </c>
      <c r="LG17" s="68">
        <f t="shared" si="15"/>
        <v>181</v>
      </c>
      <c r="LH17" s="68">
        <f t="shared" si="15"/>
        <v>180.22</v>
      </c>
      <c r="LI17" s="68">
        <f t="shared" si="15"/>
        <v>179.45</v>
      </c>
      <c r="LJ17" s="68">
        <f t="shared" si="17"/>
        <v>178.68</v>
      </c>
      <c r="LK17" s="68">
        <f t="shared" si="17"/>
        <v>177.91</v>
      </c>
      <c r="LL17" s="68">
        <f t="shared" si="17"/>
        <v>177.14</v>
      </c>
      <c r="LM17" s="68">
        <f t="shared" si="17"/>
        <v>176.38</v>
      </c>
      <c r="LN17" s="68">
        <f t="shared" si="17"/>
        <v>175.61</v>
      </c>
      <c r="LO17" s="68">
        <f t="shared" si="17"/>
        <v>174.85</v>
      </c>
      <c r="LP17" s="68">
        <f t="shared" si="17"/>
        <v>174.09</v>
      </c>
      <c r="LQ17" s="68">
        <f t="shared" si="17"/>
        <v>173.33</v>
      </c>
      <c r="LR17" s="68">
        <f t="shared" si="17"/>
        <v>172.57</v>
      </c>
      <c r="LS17" s="68">
        <f t="shared" si="17"/>
        <v>171.81</v>
      </c>
      <c r="LT17" s="68">
        <f t="shared" si="17"/>
        <v>171.06</v>
      </c>
      <c r="LU17" s="68">
        <f t="shared" si="17"/>
        <v>170.31</v>
      </c>
      <c r="LV17" s="68">
        <f t="shared" si="17"/>
        <v>169.55</v>
      </c>
      <c r="LW17" s="68">
        <f t="shared" si="17"/>
        <v>168.8</v>
      </c>
      <c r="LX17" s="68">
        <f t="shared" si="17"/>
        <v>168.05</v>
      </c>
      <c r="LY17" s="68">
        <f t="shared" si="17"/>
        <v>167.3</v>
      </c>
      <c r="LZ17" s="68">
        <f t="shared" ref="LZ17:MS29" si="19">LZ16+0.75</f>
        <v>166.56</v>
      </c>
      <c r="MA17" s="68">
        <f t="shared" si="19"/>
        <v>165.81</v>
      </c>
      <c r="MB17" s="68">
        <f t="shared" si="19"/>
        <v>165.07</v>
      </c>
      <c r="MC17" s="68">
        <f t="shared" si="19"/>
        <v>164.33</v>
      </c>
      <c r="MD17" s="68">
        <f t="shared" si="19"/>
        <v>163.59</v>
      </c>
      <c r="ME17" s="68">
        <f t="shared" si="19"/>
        <v>162.86000000000001</v>
      </c>
      <c r="MF17" s="68">
        <f t="shared" si="19"/>
        <v>162.12</v>
      </c>
      <c r="MG17" s="68">
        <f t="shared" si="19"/>
        <v>161.38999999999999</v>
      </c>
      <c r="MH17" s="68">
        <f t="shared" si="19"/>
        <v>160.65</v>
      </c>
      <c r="MI17" s="68">
        <f t="shared" si="19"/>
        <v>159.91999999999999</v>
      </c>
      <c r="MJ17" s="68">
        <f t="shared" si="19"/>
        <v>159.19</v>
      </c>
      <c r="MK17" s="68">
        <f t="shared" si="19"/>
        <v>158.46</v>
      </c>
      <c r="ML17" s="68">
        <f t="shared" si="19"/>
        <v>157.74</v>
      </c>
      <c r="MM17" s="68">
        <f t="shared" si="19"/>
        <v>157.01</v>
      </c>
      <c r="MN17" s="68">
        <f t="shared" si="19"/>
        <v>156.29</v>
      </c>
      <c r="MO17" s="68">
        <f t="shared" si="19"/>
        <v>155.57</v>
      </c>
      <c r="MP17" s="68">
        <f t="shared" si="19"/>
        <v>154.85</v>
      </c>
      <c r="MQ17" s="68">
        <f t="shared" si="19"/>
        <v>154.13999999999999</v>
      </c>
      <c r="MR17" s="68">
        <f t="shared" si="19"/>
        <v>153.41999999999999</v>
      </c>
      <c r="MS17" s="68">
        <f t="shared" si="19"/>
        <v>152.71</v>
      </c>
      <c r="MT17" s="68">
        <f t="shared" si="18"/>
        <v>151.99</v>
      </c>
      <c r="MU17" s="68">
        <f t="shared" si="18"/>
        <v>151.28</v>
      </c>
      <c r="MV17" s="68">
        <f t="shared" si="18"/>
        <v>150.57</v>
      </c>
      <c r="MW17" s="68">
        <f t="shared" si="18"/>
        <v>149.87</v>
      </c>
      <c r="MX17" s="68">
        <f t="shared" si="18"/>
        <v>149.16</v>
      </c>
      <c r="MY17" s="68">
        <f t="shared" si="18"/>
        <v>148.46</v>
      </c>
    </row>
    <row r="18" spans="1:363" ht="15.75" x14ac:dyDescent="0.25">
      <c r="A18" s="60" t="s">
        <v>6</v>
      </c>
      <c r="B18" s="65">
        <v>2028</v>
      </c>
      <c r="C18" s="63">
        <v>486.12</v>
      </c>
      <c r="D18" s="63">
        <v>485.09</v>
      </c>
      <c r="E18" s="63">
        <v>484.05</v>
      </c>
      <c r="F18" s="63">
        <v>483.01</v>
      </c>
      <c r="G18" s="63">
        <v>481.97</v>
      </c>
      <c r="H18" s="63">
        <v>480.93</v>
      </c>
      <c r="I18" s="63">
        <v>479.89</v>
      </c>
      <c r="J18" s="63">
        <v>478.85</v>
      </c>
      <c r="K18" s="63">
        <v>477.82</v>
      </c>
      <c r="L18" s="63">
        <v>476.78</v>
      </c>
      <c r="M18" s="63">
        <v>475.74</v>
      </c>
      <c r="N18" s="63">
        <v>474.7</v>
      </c>
      <c r="O18" s="63">
        <v>473.66</v>
      </c>
      <c r="P18" s="63">
        <v>472.62</v>
      </c>
      <c r="Q18" s="63">
        <v>471.59</v>
      </c>
      <c r="R18" s="63">
        <v>470.55</v>
      </c>
      <c r="S18" s="63">
        <v>469.51</v>
      </c>
      <c r="T18" s="63">
        <v>468.47</v>
      </c>
      <c r="U18" s="63">
        <v>467.43</v>
      </c>
      <c r="V18" s="63">
        <v>466.4</v>
      </c>
      <c r="W18" s="63">
        <v>465.36</v>
      </c>
      <c r="X18" s="63">
        <v>464.32</v>
      </c>
      <c r="Y18" s="63">
        <v>463.28</v>
      </c>
      <c r="Z18" s="63">
        <v>462.24</v>
      </c>
      <c r="AA18" s="63">
        <v>461.21</v>
      </c>
      <c r="AB18" s="63">
        <v>460.17</v>
      </c>
      <c r="AC18" s="63">
        <v>459.13</v>
      </c>
      <c r="AD18" s="63">
        <v>458.09</v>
      </c>
      <c r="AE18" s="63">
        <v>457.06</v>
      </c>
      <c r="AF18" s="63">
        <v>456.02</v>
      </c>
      <c r="AG18" s="63">
        <v>454.98</v>
      </c>
      <c r="AH18" s="63">
        <v>453.94</v>
      </c>
      <c r="AI18" s="63">
        <v>452.91</v>
      </c>
      <c r="AJ18" s="63">
        <v>451.87</v>
      </c>
      <c r="AK18" s="63">
        <v>450.83</v>
      </c>
      <c r="AL18" s="63">
        <v>449.8</v>
      </c>
      <c r="AM18" s="63">
        <v>448.76</v>
      </c>
      <c r="AN18" s="63">
        <v>447.72</v>
      </c>
      <c r="AO18" s="63">
        <v>446.68</v>
      </c>
      <c r="AP18" s="63">
        <v>445.65</v>
      </c>
      <c r="AQ18" s="63">
        <v>444.61</v>
      </c>
      <c r="AR18" s="63">
        <v>443.57</v>
      </c>
      <c r="AS18" s="63">
        <v>442.54</v>
      </c>
      <c r="AT18" s="63">
        <v>441.5</v>
      </c>
      <c r="AU18" s="63">
        <v>440.46</v>
      </c>
      <c r="AV18" s="63">
        <v>439.43</v>
      </c>
      <c r="AW18" s="63">
        <v>438.39</v>
      </c>
      <c r="AX18" s="63">
        <v>437.35</v>
      </c>
      <c r="AY18" s="63">
        <v>436.32</v>
      </c>
      <c r="AZ18" s="63">
        <v>435.28</v>
      </c>
      <c r="BA18" s="63">
        <v>434.25</v>
      </c>
      <c r="BB18" s="63">
        <v>433.21</v>
      </c>
      <c r="BC18" s="63">
        <v>432.17</v>
      </c>
      <c r="BD18" s="63">
        <v>431.14</v>
      </c>
      <c r="BE18" s="63">
        <v>430.1</v>
      </c>
      <c r="BF18" s="63">
        <v>429.07</v>
      </c>
      <c r="BG18" s="63">
        <v>428.03</v>
      </c>
      <c r="BH18" s="63">
        <v>426.99</v>
      </c>
      <c r="BI18" s="63">
        <v>425.96</v>
      </c>
      <c r="BJ18" s="63">
        <v>424.92</v>
      </c>
      <c r="BK18" s="63">
        <v>423.89</v>
      </c>
      <c r="BL18" s="63">
        <v>422.85</v>
      </c>
      <c r="BM18" s="63">
        <v>421.81</v>
      </c>
      <c r="BN18" s="63">
        <v>420.78</v>
      </c>
      <c r="BO18" s="63">
        <v>419.74</v>
      </c>
      <c r="BP18" s="63">
        <v>418.71</v>
      </c>
      <c r="BQ18" s="63">
        <v>417.67</v>
      </c>
      <c r="BR18" s="63">
        <v>416.64</v>
      </c>
      <c r="BS18" s="63">
        <v>415.6</v>
      </c>
      <c r="BT18" s="63">
        <v>414.57</v>
      </c>
      <c r="BU18" s="63">
        <v>413.53</v>
      </c>
      <c r="BV18" s="63">
        <v>412.5</v>
      </c>
      <c r="BW18" s="63">
        <v>411.46</v>
      </c>
      <c r="BX18" s="63">
        <v>410.43</v>
      </c>
      <c r="BY18" s="63">
        <v>409.4</v>
      </c>
      <c r="BZ18" s="63">
        <v>408.37</v>
      </c>
      <c r="CA18" s="63">
        <v>407.33</v>
      </c>
      <c r="CB18" s="63">
        <v>406.3</v>
      </c>
      <c r="CC18" s="63">
        <v>405.27</v>
      </c>
      <c r="CD18" s="63">
        <v>404.24</v>
      </c>
      <c r="CE18" s="63">
        <v>403.21</v>
      </c>
      <c r="CF18" s="63">
        <v>402.18</v>
      </c>
      <c r="CG18" s="63">
        <v>401.15</v>
      </c>
      <c r="CH18" s="63">
        <v>400.12</v>
      </c>
      <c r="CI18" s="63">
        <v>399.09</v>
      </c>
      <c r="CJ18" s="63">
        <v>398.06</v>
      </c>
      <c r="CK18" s="63">
        <v>397.03</v>
      </c>
      <c r="CL18" s="63">
        <v>396</v>
      </c>
      <c r="CM18" s="63">
        <v>394.97</v>
      </c>
      <c r="CN18" s="63">
        <v>393.94</v>
      </c>
      <c r="CO18" s="63">
        <v>392.91</v>
      </c>
      <c r="CP18" s="63">
        <v>391.88</v>
      </c>
      <c r="CQ18" s="63">
        <v>390.85</v>
      </c>
      <c r="CR18" s="63">
        <v>389.82</v>
      </c>
      <c r="CS18" s="63">
        <v>388.79</v>
      </c>
      <c r="CT18" s="63">
        <v>387.76</v>
      </c>
      <c r="CU18" s="63">
        <v>386.73</v>
      </c>
      <c r="CV18" s="63">
        <v>385.7</v>
      </c>
      <c r="CW18" s="63">
        <v>384.67</v>
      </c>
      <c r="CX18" s="63">
        <v>383.65</v>
      </c>
      <c r="CY18" s="63">
        <v>382.62</v>
      </c>
      <c r="CZ18" s="63">
        <v>381.59</v>
      </c>
      <c r="DA18" s="63">
        <v>380.57</v>
      </c>
      <c r="DB18" s="63">
        <v>379.54</v>
      </c>
      <c r="DC18" s="63">
        <v>378.52</v>
      </c>
      <c r="DD18" s="63">
        <v>377.49</v>
      </c>
      <c r="DE18" s="63">
        <v>376.46</v>
      </c>
      <c r="DF18" s="63">
        <v>375.44</v>
      </c>
      <c r="DG18" s="63">
        <v>374.41</v>
      </c>
      <c r="DH18" s="63">
        <v>373.39</v>
      </c>
      <c r="DI18" s="63">
        <v>372.36</v>
      </c>
      <c r="DJ18" s="63">
        <v>371.34</v>
      </c>
      <c r="DK18" s="63">
        <v>370.32</v>
      </c>
      <c r="DL18" s="63">
        <v>369.29</v>
      </c>
      <c r="DM18" s="63">
        <v>368.27</v>
      </c>
      <c r="DN18" s="63">
        <v>367.25</v>
      </c>
      <c r="DO18" s="63">
        <v>366.23</v>
      </c>
      <c r="DP18" s="63">
        <v>365.2</v>
      </c>
      <c r="DQ18" s="63">
        <v>364.18</v>
      </c>
      <c r="DR18" s="63">
        <v>363.16</v>
      </c>
      <c r="DS18" s="63">
        <v>362.14</v>
      </c>
      <c r="DT18" s="63">
        <v>361.12</v>
      </c>
      <c r="DU18" s="63">
        <v>360.1</v>
      </c>
      <c r="DV18" s="63">
        <v>359.09</v>
      </c>
      <c r="DW18" s="63">
        <v>358.07</v>
      </c>
      <c r="DX18" s="63">
        <v>357.06</v>
      </c>
      <c r="DY18" s="63">
        <v>356.04</v>
      </c>
      <c r="DZ18" s="63">
        <v>355.03</v>
      </c>
      <c r="EA18" s="63">
        <v>354.01</v>
      </c>
      <c r="EB18" s="63">
        <v>353</v>
      </c>
      <c r="EC18" s="63">
        <v>351.98</v>
      </c>
      <c r="ED18" s="63">
        <v>350.97</v>
      </c>
      <c r="EE18" s="63">
        <v>349.96</v>
      </c>
      <c r="EF18" s="63">
        <v>348.95</v>
      </c>
      <c r="EG18" s="63">
        <v>347.94</v>
      </c>
      <c r="EH18" s="63">
        <v>346.94</v>
      </c>
      <c r="EI18" s="63">
        <v>345.93</v>
      </c>
      <c r="EJ18" s="63">
        <v>344.93</v>
      </c>
      <c r="EK18" s="63">
        <v>343.92</v>
      </c>
      <c r="EL18" s="63">
        <v>342.92</v>
      </c>
      <c r="EM18" s="63">
        <v>341.91</v>
      </c>
      <c r="EN18" s="63">
        <v>340.91</v>
      </c>
      <c r="EO18" s="63">
        <v>339.91</v>
      </c>
      <c r="EP18" s="63">
        <v>338.9</v>
      </c>
      <c r="EQ18" s="63">
        <v>337.9</v>
      </c>
      <c r="ER18" s="63">
        <v>336.9</v>
      </c>
      <c r="ES18" s="63">
        <v>335.91</v>
      </c>
      <c r="ET18" s="63">
        <v>334.91</v>
      </c>
      <c r="EU18" s="63">
        <v>333.91</v>
      </c>
      <c r="EV18" s="63">
        <v>332.91</v>
      </c>
      <c r="EW18" s="63">
        <v>331.92</v>
      </c>
      <c r="EX18" s="63">
        <v>330.92</v>
      </c>
      <c r="EY18" s="63">
        <v>329.93</v>
      </c>
      <c r="EZ18" s="63">
        <v>328.93</v>
      </c>
      <c r="FA18" s="63">
        <v>327.94</v>
      </c>
      <c r="FB18" s="63">
        <v>326.94</v>
      </c>
      <c r="FC18" s="63">
        <v>325.95</v>
      </c>
      <c r="FD18" s="63">
        <v>324.95999999999998</v>
      </c>
      <c r="FE18" s="63">
        <v>323.97000000000003</v>
      </c>
      <c r="FF18" s="63">
        <v>322.98</v>
      </c>
      <c r="FG18" s="63">
        <v>322</v>
      </c>
      <c r="FH18" s="63">
        <v>321.01</v>
      </c>
      <c r="FI18" s="63">
        <v>320.01</v>
      </c>
      <c r="FJ18" s="63">
        <v>319.04000000000002</v>
      </c>
      <c r="FK18" s="63">
        <v>318.04000000000002</v>
      </c>
      <c r="FL18" s="63">
        <v>317.07</v>
      </c>
      <c r="FM18" s="63">
        <v>316.07</v>
      </c>
      <c r="FN18" s="63">
        <v>315.10000000000002</v>
      </c>
      <c r="FO18" s="63">
        <v>314.12</v>
      </c>
      <c r="FP18" s="63">
        <v>313.14</v>
      </c>
      <c r="FQ18" s="63">
        <v>312.16000000000003</v>
      </c>
      <c r="FR18" s="63">
        <v>311.18</v>
      </c>
      <c r="FS18" s="63">
        <v>310.2</v>
      </c>
      <c r="FT18" s="63">
        <v>309.22000000000003</v>
      </c>
      <c r="FU18" s="63">
        <v>308.24</v>
      </c>
      <c r="FV18" s="63">
        <v>307.26</v>
      </c>
      <c r="FW18" s="63">
        <v>306.29000000000002</v>
      </c>
      <c r="FX18" s="63">
        <v>305.31</v>
      </c>
      <c r="FY18" s="63">
        <v>304.33999999999997</v>
      </c>
      <c r="FZ18" s="63">
        <v>303.35000000000002</v>
      </c>
      <c r="GA18" s="63">
        <v>302.39</v>
      </c>
      <c r="GB18" s="63">
        <v>301.42</v>
      </c>
      <c r="GC18" s="63">
        <v>300.45</v>
      </c>
      <c r="GD18" s="63">
        <v>299.48</v>
      </c>
      <c r="GE18" s="63">
        <v>298.51</v>
      </c>
      <c r="GF18" s="63">
        <v>297.54000000000002</v>
      </c>
      <c r="GG18" s="63">
        <v>296.57</v>
      </c>
      <c r="GH18" s="63">
        <v>295.60000000000002</v>
      </c>
      <c r="GI18" s="63">
        <v>294.64</v>
      </c>
      <c r="GJ18" s="63">
        <v>293.67</v>
      </c>
      <c r="GK18" s="63">
        <v>292.70999999999998</v>
      </c>
      <c r="GL18" s="63">
        <v>291.74</v>
      </c>
      <c r="GM18" s="63">
        <v>290.77999999999997</v>
      </c>
      <c r="GN18" s="63">
        <v>289.82</v>
      </c>
      <c r="GO18" s="63">
        <v>288.85000000000002</v>
      </c>
      <c r="GP18" s="63">
        <v>287.91000000000003</v>
      </c>
      <c r="GQ18" s="63">
        <v>286.95</v>
      </c>
      <c r="GR18" s="63">
        <v>286</v>
      </c>
      <c r="GS18" s="63">
        <v>285.04000000000002</v>
      </c>
      <c r="GT18" s="63">
        <v>284.08999999999997</v>
      </c>
      <c r="GU18" s="63">
        <v>283.14</v>
      </c>
      <c r="GV18" s="63">
        <v>282.19</v>
      </c>
      <c r="GW18" s="63">
        <v>281.24</v>
      </c>
      <c r="GX18" s="63">
        <v>280.29000000000002</v>
      </c>
      <c r="GY18" s="63">
        <v>279.33999999999997</v>
      </c>
      <c r="GZ18" s="63">
        <v>278.39999999999998</v>
      </c>
      <c r="HA18" s="63">
        <v>277.45</v>
      </c>
      <c r="HB18" s="63">
        <v>276.51</v>
      </c>
      <c r="HC18" s="63">
        <v>275.57</v>
      </c>
      <c r="HD18" s="63">
        <v>274.62</v>
      </c>
      <c r="HE18" s="63">
        <v>273.68</v>
      </c>
      <c r="HF18" s="63">
        <v>272.74</v>
      </c>
      <c r="HG18" s="63">
        <v>271.79000000000002</v>
      </c>
      <c r="HH18" s="63">
        <v>270.87</v>
      </c>
      <c r="HI18" s="63">
        <v>269.93</v>
      </c>
      <c r="HJ18" s="63">
        <v>268.99</v>
      </c>
      <c r="HK18" s="63">
        <v>268.06</v>
      </c>
      <c r="HL18" s="63">
        <v>267.13</v>
      </c>
      <c r="HM18" s="63">
        <v>266.2</v>
      </c>
      <c r="HN18" s="63">
        <v>265.27999999999997</v>
      </c>
      <c r="HO18" s="63">
        <v>264.35000000000002</v>
      </c>
      <c r="HP18" s="63">
        <v>263.43</v>
      </c>
      <c r="HQ18" s="63">
        <v>262.51</v>
      </c>
      <c r="HR18" s="63">
        <v>261.58999999999997</v>
      </c>
      <c r="HS18" s="63">
        <v>260.67</v>
      </c>
      <c r="HT18" s="63">
        <v>259.75</v>
      </c>
      <c r="HU18" s="63">
        <v>258.82</v>
      </c>
      <c r="HV18" s="63">
        <v>257.91000000000003</v>
      </c>
      <c r="HW18" s="63">
        <v>256.99</v>
      </c>
      <c r="HX18" s="63">
        <v>256.07</v>
      </c>
      <c r="HY18" s="63">
        <v>255.17</v>
      </c>
      <c r="HZ18" s="63">
        <v>254.25</v>
      </c>
      <c r="IA18" s="63">
        <v>253.34</v>
      </c>
      <c r="IB18" s="63">
        <v>252.43</v>
      </c>
      <c r="IC18" s="63">
        <v>251.52</v>
      </c>
      <c r="ID18" s="63">
        <v>250.61</v>
      </c>
      <c r="IE18" s="63">
        <v>249.71</v>
      </c>
      <c r="IF18" s="63">
        <v>248.8</v>
      </c>
      <c r="IG18" s="63">
        <v>247.9</v>
      </c>
      <c r="IH18" s="63">
        <v>246.99</v>
      </c>
      <c r="II18" s="63">
        <v>246.09</v>
      </c>
      <c r="IJ18" s="63">
        <v>245.19</v>
      </c>
      <c r="IK18" s="63">
        <v>244.29</v>
      </c>
      <c r="IL18" s="63">
        <v>243.39</v>
      </c>
      <c r="IM18" s="63">
        <v>242.49</v>
      </c>
      <c r="IN18" s="63">
        <v>241.6</v>
      </c>
      <c r="IO18" s="63">
        <v>240.7</v>
      </c>
      <c r="IP18" s="63">
        <v>239.81</v>
      </c>
      <c r="IQ18" s="63">
        <v>238.92</v>
      </c>
      <c r="IR18" s="63">
        <v>238.02</v>
      </c>
      <c r="IS18" s="63">
        <v>237.13</v>
      </c>
      <c r="IT18" s="63">
        <v>236.24</v>
      </c>
      <c r="IU18" s="63">
        <v>235.36</v>
      </c>
      <c r="IV18" s="63">
        <v>234.48</v>
      </c>
      <c r="IW18" s="63">
        <v>233.6</v>
      </c>
      <c r="IX18" s="63">
        <v>232.72</v>
      </c>
      <c r="IY18" s="63">
        <v>231.85</v>
      </c>
      <c r="IZ18" s="63">
        <v>230.97</v>
      </c>
      <c r="JA18" s="63">
        <v>230.1</v>
      </c>
      <c r="JB18" s="63">
        <v>229.23</v>
      </c>
      <c r="JC18" s="63">
        <v>228.36</v>
      </c>
      <c r="JD18" s="63">
        <v>227.48</v>
      </c>
      <c r="JE18" s="63">
        <v>226.62</v>
      </c>
      <c r="JF18" s="63">
        <v>225.75</v>
      </c>
      <c r="JG18" s="63">
        <v>224.88</v>
      </c>
      <c r="JH18" s="63">
        <v>224.02</v>
      </c>
      <c r="JI18" s="63">
        <v>223.15</v>
      </c>
      <c r="JJ18" s="63">
        <v>222.29</v>
      </c>
      <c r="JK18" s="63">
        <v>221.43</v>
      </c>
      <c r="JL18" s="63">
        <v>220.57</v>
      </c>
      <c r="JM18" s="63">
        <v>219.71</v>
      </c>
      <c r="JN18" s="63">
        <v>218.85</v>
      </c>
      <c r="JO18" s="63">
        <v>218</v>
      </c>
      <c r="JP18" s="63">
        <v>217.14</v>
      </c>
      <c r="JQ18" s="63">
        <v>216.28</v>
      </c>
      <c r="JR18" s="63">
        <v>215.43</v>
      </c>
      <c r="JS18" s="63">
        <v>214.58</v>
      </c>
      <c r="JT18" s="63">
        <v>213.72</v>
      </c>
      <c r="JU18" s="63">
        <v>212.87</v>
      </c>
      <c r="JV18" s="63">
        <v>212.01</v>
      </c>
      <c r="JW18" s="63">
        <v>211.16</v>
      </c>
      <c r="JX18" s="63">
        <v>210.31</v>
      </c>
      <c r="JY18" s="63">
        <v>209.46</v>
      </c>
      <c r="JZ18" s="63">
        <v>208.61</v>
      </c>
      <c r="KA18" s="63">
        <v>207.76</v>
      </c>
      <c r="KB18" s="63">
        <v>206.91</v>
      </c>
      <c r="KC18" s="63">
        <v>206.07</v>
      </c>
      <c r="KD18" s="63">
        <v>205.22</v>
      </c>
      <c r="KE18" s="63">
        <v>204.37</v>
      </c>
      <c r="KF18" s="63">
        <v>203.53</v>
      </c>
      <c r="KG18" s="63">
        <v>202.69</v>
      </c>
      <c r="KH18" s="63">
        <v>201.85</v>
      </c>
      <c r="KI18" s="63">
        <v>201.01</v>
      </c>
      <c r="KJ18" s="63">
        <v>200.17</v>
      </c>
      <c r="KK18" s="63">
        <v>199.34</v>
      </c>
      <c r="KL18" s="63">
        <v>198.5</v>
      </c>
      <c r="KM18" s="63">
        <v>197.66</v>
      </c>
      <c r="KN18" s="63">
        <v>196.83</v>
      </c>
      <c r="KO18" s="63">
        <v>196</v>
      </c>
      <c r="KP18" s="63">
        <v>195.17</v>
      </c>
      <c r="KQ18" s="63">
        <v>194.34</v>
      </c>
      <c r="KR18" s="68">
        <f t="shared" si="13"/>
        <v>193.52</v>
      </c>
      <c r="KS18" s="68">
        <f t="shared" si="14"/>
        <v>192.73</v>
      </c>
      <c r="KT18" s="68">
        <f t="shared" si="15"/>
        <v>191.91</v>
      </c>
      <c r="KU18" s="68">
        <f t="shared" si="15"/>
        <v>191.12</v>
      </c>
      <c r="KV18" s="68">
        <f t="shared" si="15"/>
        <v>190.34</v>
      </c>
      <c r="KW18" s="68">
        <f t="shared" si="15"/>
        <v>189.55</v>
      </c>
      <c r="KX18" s="68">
        <f t="shared" si="15"/>
        <v>188.76</v>
      </c>
      <c r="KY18" s="68">
        <f t="shared" si="15"/>
        <v>187.98</v>
      </c>
      <c r="KZ18" s="68">
        <f t="shared" si="15"/>
        <v>187.19</v>
      </c>
      <c r="LA18" s="68">
        <f t="shared" si="15"/>
        <v>186.41</v>
      </c>
      <c r="LB18" s="68">
        <f t="shared" si="15"/>
        <v>185.63</v>
      </c>
      <c r="LC18" s="68">
        <f t="shared" si="15"/>
        <v>184.85</v>
      </c>
      <c r="LD18" s="68">
        <f t="shared" si="15"/>
        <v>184.07</v>
      </c>
      <c r="LE18" s="68">
        <f t="shared" si="15"/>
        <v>183.29</v>
      </c>
      <c r="LF18" s="68">
        <f t="shared" si="15"/>
        <v>182.52</v>
      </c>
      <c r="LG18" s="68">
        <f t="shared" si="15"/>
        <v>181.75</v>
      </c>
      <c r="LH18" s="68">
        <f t="shared" si="15"/>
        <v>180.97</v>
      </c>
      <c r="LI18" s="68">
        <f t="shared" si="15"/>
        <v>180.2</v>
      </c>
      <c r="LJ18" s="68">
        <f t="shared" si="17"/>
        <v>179.43</v>
      </c>
      <c r="LK18" s="68">
        <f t="shared" si="17"/>
        <v>178.66</v>
      </c>
      <c r="LL18" s="68">
        <f t="shared" si="17"/>
        <v>177.89</v>
      </c>
      <c r="LM18" s="68">
        <f t="shared" si="17"/>
        <v>177.13</v>
      </c>
      <c r="LN18" s="68">
        <f t="shared" si="17"/>
        <v>176.36</v>
      </c>
      <c r="LO18" s="68">
        <f t="shared" si="17"/>
        <v>175.6</v>
      </c>
      <c r="LP18" s="68">
        <f t="shared" si="17"/>
        <v>174.84</v>
      </c>
      <c r="LQ18" s="68">
        <f t="shared" si="17"/>
        <v>174.08</v>
      </c>
      <c r="LR18" s="68">
        <f t="shared" si="17"/>
        <v>173.32</v>
      </c>
      <c r="LS18" s="68">
        <f t="shared" si="17"/>
        <v>172.56</v>
      </c>
      <c r="LT18" s="68">
        <f t="shared" si="17"/>
        <v>171.81</v>
      </c>
      <c r="LU18" s="68">
        <f t="shared" si="17"/>
        <v>171.06</v>
      </c>
      <c r="LV18" s="68">
        <f t="shared" si="17"/>
        <v>170.3</v>
      </c>
      <c r="LW18" s="68">
        <f t="shared" si="17"/>
        <v>169.55</v>
      </c>
      <c r="LX18" s="68">
        <f t="shared" si="17"/>
        <v>168.8</v>
      </c>
      <c r="LY18" s="68">
        <f t="shared" si="17"/>
        <v>168.05</v>
      </c>
      <c r="LZ18" s="68">
        <f t="shared" si="19"/>
        <v>167.31</v>
      </c>
      <c r="MA18" s="68">
        <f t="shared" si="19"/>
        <v>166.56</v>
      </c>
      <c r="MB18" s="68">
        <f t="shared" si="19"/>
        <v>165.82</v>
      </c>
      <c r="MC18" s="68">
        <f t="shared" si="19"/>
        <v>165.08</v>
      </c>
      <c r="MD18" s="68">
        <f t="shared" si="19"/>
        <v>164.34</v>
      </c>
      <c r="ME18" s="68">
        <f t="shared" si="19"/>
        <v>163.61000000000001</v>
      </c>
      <c r="MF18" s="68">
        <f t="shared" si="19"/>
        <v>162.87</v>
      </c>
      <c r="MG18" s="68">
        <f t="shared" si="19"/>
        <v>162.13999999999999</v>
      </c>
      <c r="MH18" s="68">
        <f t="shared" si="19"/>
        <v>161.4</v>
      </c>
      <c r="MI18" s="68">
        <f t="shared" si="19"/>
        <v>160.66999999999999</v>
      </c>
      <c r="MJ18" s="68">
        <f t="shared" si="19"/>
        <v>159.94</v>
      </c>
      <c r="MK18" s="68">
        <f t="shared" si="19"/>
        <v>159.21</v>
      </c>
      <c r="ML18" s="68">
        <f t="shared" si="19"/>
        <v>158.49</v>
      </c>
      <c r="MM18" s="68">
        <f t="shared" si="19"/>
        <v>157.76</v>
      </c>
      <c r="MN18" s="68">
        <f t="shared" si="19"/>
        <v>157.04</v>
      </c>
      <c r="MO18" s="68">
        <f t="shared" si="19"/>
        <v>156.32</v>
      </c>
      <c r="MP18" s="68">
        <f t="shared" si="19"/>
        <v>155.6</v>
      </c>
      <c r="MQ18" s="68">
        <f t="shared" si="19"/>
        <v>154.88999999999999</v>
      </c>
      <c r="MR18" s="68">
        <f t="shared" si="19"/>
        <v>154.16999999999999</v>
      </c>
      <c r="MS18" s="68">
        <f t="shared" si="19"/>
        <v>153.46</v>
      </c>
      <c r="MT18" s="68">
        <f t="shared" si="18"/>
        <v>152.74</v>
      </c>
      <c r="MU18" s="68">
        <f t="shared" si="18"/>
        <v>152.03</v>
      </c>
      <c r="MV18" s="68">
        <f t="shared" si="18"/>
        <v>151.32</v>
      </c>
      <c r="MW18" s="68">
        <f t="shared" si="18"/>
        <v>150.62</v>
      </c>
      <c r="MX18" s="68">
        <f t="shared" si="18"/>
        <v>149.91</v>
      </c>
      <c r="MY18" s="68">
        <f t="shared" si="18"/>
        <v>149.21</v>
      </c>
    </row>
    <row r="19" spans="1:363" ht="15.75" x14ac:dyDescent="0.25">
      <c r="A19" s="60" t="s">
        <v>6</v>
      </c>
      <c r="B19" s="65">
        <v>2029</v>
      </c>
      <c r="C19" s="63">
        <v>487.09</v>
      </c>
      <c r="D19" s="63">
        <v>486.05</v>
      </c>
      <c r="E19" s="63">
        <v>485.01</v>
      </c>
      <c r="F19" s="63">
        <v>483.97</v>
      </c>
      <c r="G19" s="63">
        <v>482.93</v>
      </c>
      <c r="H19" s="63">
        <v>481.9</v>
      </c>
      <c r="I19" s="63">
        <v>480.86</v>
      </c>
      <c r="J19" s="63">
        <v>479.82</v>
      </c>
      <c r="K19" s="63">
        <v>478.78</v>
      </c>
      <c r="L19" s="63">
        <v>477.74</v>
      </c>
      <c r="M19" s="63">
        <v>476.7</v>
      </c>
      <c r="N19" s="63">
        <v>475.67</v>
      </c>
      <c r="O19" s="63">
        <v>474.63</v>
      </c>
      <c r="P19" s="63">
        <v>473.59</v>
      </c>
      <c r="Q19" s="63">
        <v>472.55</v>
      </c>
      <c r="R19" s="63">
        <v>471.51</v>
      </c>
      <c r="S19" s="63">
        <v>470.47</v>
      </c>
      <c r="T19" s="63">
        <v>469.44</v>
      </c>
      <c r="U19" s="63">
        <v>468.4</v>
      </c>
      <c r="V19" s="63">
        <v>467.36</v>
      </c>
      <c r="W19" s="63">
        <v>466.32</v>
      </c>
      <c r="X19" s="63">
        <v>465.29</v>
      </c>
      <c r="Y19" s="63">
        <v>464.25</v>
      </c>
      <c r="Z19" s="63">
        <v>463.21</v>
      </c>
      <c r="AA19" s="63">
        <v>462.17</v>
      </c>
      <c r="AB19" s="63">
        <v>461.13</v>
      </c>
      <c r="AC19" s="63">
        <v>460.1</v>
      </c>
      <c r="AD19" s="63">
        <v>459.06</v>
      </c>
      <c r="AE19" s="63">
        <v>458.02</v>
      </c>
      <c r="AF19" s="63">
        <v>456.98</v>
      </c>
      <c r="AG19" s="63">
        <v>455.95</v>
      </c>
      <c r="AH19" s="63">
        <v>454.91</v>
      </c>
      <c r="AI19" s="63">
        <v>453.87</v>
      </c>
      <c r="AJ19" s="63">
        <v>452.84</v>
      </c>
      <c r="AK19" s="63">
        <v>451.8</v>
      </c>
      <c r="AL19" s="63">
        <v>450.76</v>
      </c>
      <c r="AM19" s="63">
        <v>449.72</v>
      </c>
      <c r="AN19" s="63">
        <v>448.69</v>
      </c>
      <c r="AO19" s="63">
        <v>447.65</v>
      </c>
      <c r="AP19" s="63">
        <v>446.61</v>
      </c>
      <c r="AQ19" s="63">
        <v>445.58</v>
      </c>
      <c r="AR19" s="63">
        <v>444.54</v>
      </c>
      <c r="AS19" s="63">
        <v>443.5</v>
      </c>
      <c r="AT19" s="63">
        <v>442.47</v>
      </c>
      <c r="AU19" s="63">
        <v>441.43</v>
      </c>
      <c r="AV19" s="63">
        <v>440.39</v>
      </c>
      <c r="AW19" s="63">
        <v>439.36</v>
      </c>
      <c r="AX19" s="63">
        <v>438.32</v>
      </c>
      <c r="AY19" s="63">
        <v>437.28</v>
      </c>
      <c r="AZ19" s="63">
        <v>436.25</v>
      </c>
      <c r="BA19" s="63">
        <v>435.21</v>
      </c>
      <c r="BB19" s="63">
        <v>434.17</v>
      </c>
      <c r="BC19" s="63">
        <v>433.14</v>
      </c>
      <c r="BD19" s="63">
        <v>432.1</v>
      </c>
      <c r="BE19" s="63">
        <v>431.07</v>
      </c>
      <c r="BF19" s="63">
        <v>430.03</v>
      </c>
      <c r="BG19" s="63">
        <v>428.99</v>
      </c>
      <c r="BH19" s="63">
        <v>427.96</v>
      </c>
      <c r="BI19" s="63">
        <v>426.92</v>
      </c>
      <c r="BJ19" s="63">
        <v>425.89</v>
      </c>
      <c r="BK19" s="63">
        <v>424.85</v>
      </c>
      <c r="BL19" s="63">
        <v>423.81</v>
      </c>
      <c r="BM19" s="63">
        <v>422.78</v>
      </c>
      <c r="BN19" s="63">
        <v>421.74</v>
      </c>
      <c r="BO19" s="63">
        <v>420.71</v>
      </c>
      <c r="BP19" s="63">
        <v>419.67</v>
      </c>
      <c r="BQ19" s="63">
        <v>418.63</v>
      </c>
      <c r="BR19" s="63">
        <v>417.6</v>
      </c>
      <c r="BS19" s="63">
        <v>416.56</v>
      </c>
      <c r="BT19" s="63">
        <v>415.53</v>
      </c>
      <c r="BU19" s="63">
        <v>414.49</v>
      </c>
      <c r="BV19" s="63">
        <v>413.46</v>
      </c>
      <c r="BW19" s="63">
        <v>412.42</v>
      </c>
      <c r="BX19" s="63">
        <v>411.39</v>
      </c>
      <c r="BY19" s="63">
        <v>410.36</v>
      </c>
      <c r="BZ19" s="63">
        <v>409.33</v>
      </c>
      <c r="CA19" s="63">
        <v>408.29</v>
      </c>
      <c r="CB19" s="63">
        <v>407.26</v>
      </c>
      <c r="CC19" s="63">
        <v>406.23</v>
      </c>
      <c r="CD19" s="63">
        <v>405.2</v>
      </c>
      <c r="CE19" s="63">
        <v>404.17</v>
      </c>
      <c r="CF19" s="63">
        <v>403.14</v>
      </c>
      <c r="CG19" s="63">
        <v>402.11</v>
      </c>
      <c r="CH19" s="63">
        <v>401.08</v>
      </c>
      <c r="CI19" s="63">
        <v>400.04</v>
      </c>
      <c r="CJ19" s="63">
        <v>399.01</v>
      </c>
      <c r="CK19" s="63">
        <v>397.98</v>
      </c>
      <c r="CL19" s="63">
        <v>396.95</v>
      </c>
      <c r="CM19" s="63">
        <v>395.92</v>
      </c>
      <c r="CN19" s="63">
        <v>394.89</v>
      </c>
      <c r="CO19" s="63">
        <v>393.86</v>
      </c>
      <c r="CP19" s="63">
        <v>392.83</v>
      </c>
      <c r="CQ19" s="63">
        <v>391.8</v>
      </c>
      <c r="CR19" s="63">
        <v>390.77</v>
      </c>
      <c r="CS19" s="63">
        <v>389.74</v>
      </c>
      <c r="CT19" s="63">
        <v>388.71</v>
      </c>
      <c r="CU19" s="63">
        <v>387.68</v>
      </c>
      <c r="CV19" s="63">
        <v>386.65</v>
      </c>
      <c r="CW19" s="63">
        <v>385.63</v>
      </c>
      <c r="CX19" s="63">
        <v>384.6</v>
      </c>
      <c r="CY19" s="63">
        <v>383.57</v>
      </c>
      <c r="CZ19" s="63">
        <v>382.55</v>
      </c>
      <c r="DA19" s="63">
        <v>381.52</v>
      </c>
      <c r="DB19" s="63">
        <v>380.49</v>
      </c>
      <c r="DC19" s="63">
        <v>379.47</v>
      </c>
      <c r="DD19" s="63">
        <v>378.44</v>
      </c>
      <c r="DE19" s="63">
        <v>377.41</v>
      </c>
      <c r="DF19" s="63">
        <v>376.39</v>
      </c>
      <c r="DG19" s="63">
        <v>375.36</v>
      </c>
      <c r="DH19" s="63">
        <v>374.34</v>
      </c>
      <c r="DI19" s="63">
        <v>373.31</v>
      </c>
      <c r="DJ19" s="63">
        <v>372.29</v>
      </c>
      <c r="DK19" s="63">
        <v>371.26</v>
      </c>
      <c r="DL19" s="63">
        <v>370.24</v>
      </c>
      <c r="DM19" s="63">
        <v>369.22</v>
      </c>
      <c r="DN19" s="63">
        <v>368.19</v>
      </c>
      <c r="DO19" s="63">
        <v>367.17</v>
      </c>
      <c r="DP19" s="63">
        <v>366.15</v>
      </c>
      <c r="DQ19" s="63">
        <v>365.13</v>
      </c>
      <c r="DR19" s="63">
        <v>364.1</v>
      </c>
      <c r="DS19" s="63">
        <v>363.08</v>
      </c>
      <c r="DT19" s="63">
        <v>362.06</v>
      </c>
      <c r="DU19" s="63">
        <v>361.05</v>
      </c>
      <c r="DV19" s="63">
        <v>360.03</v>
      </c>
      <c r="DW19" s="63">
        <v>359.01</v>
      </c>
      <c r="DX19" s="63">
        <v>358</v>
      </c>
      <c r="DY19" s="63">
        <v>356.98</v>
      </c>
      <c r="DZ19" s="63">
        <v>355.96</v>
      </c>
      <c r="EA19" s="63">
        <v>354.95</v>
      </c>
      <c r="EB19" s="63">
        <v>353.94</v>
      </c>
      <c r="EC19" s="63">
        <v>352.92</v>
      </c>
      <c r="ED19" s="63">
        <v>351.91</v>
      </c>
      <c r="EE19" s="63">
        <v>350.9</v>
      </c>
      <c r="EF19" s="63">
        <v>349.89</v>
      </c>
      <c r="EG19" s="63">
        <v>348.88</v>
      </c>
      <c r="EH19" s="63">
        <v>347.87</v>
      </c>
      <c r="EI19" s="63">
        <v>346.87</v>
      </c>
      <c r="EJ19" s="63">
        <v>345.86</v>
      </c>
      <c r="EK19" s="63">
        <v>344.85</v>
      </c>
      <c r="EL19" s="63">
        <v>343.85</v>
      </c>
      <c r="EM19" s="63">
        <v>342.84</v>
      </c>
      <c r="EN19" s="63">
        <v>341.84</v>
      </c>
      <c r="EO19" s="63">
        <v>340.84</v>
      </c>
      <c r="EP19" s="63">
        <v>339.83</v>
      </c>
      <c r="EQ19" s="63">
        <v>338.83</v>
      </c>
      <c r="ER19" s="63">
        <v>337.83</v>
      </c>
      <c r="ES19" s="63">
        <v>336.83</v>
      </c>
      <c r="ET19" s="63">
        <v>335.83</v>
      </c>
      <c r="EU19" s="63">
        <v>334.84</v>
      </c>
      <c r="EV19" s="63">
        <v>333.84</v>
      </c>
      <c r="EW19" s="63">
        <v>332.84</v>
      </c>
      <c r="EX19" s="63">
        <v>331.85</v>
      </c>
      <c r="EY19" s="63">
        <v>330.85</v>
      </c>
      <c r="EZ19" s="63">
        <v>329.85</v>
      </c>
      <c r="FA19" s="63">
        <v>328.86</v>
      </c>
      <c r="FB19" s="63">
        <v>327.86</v>
      </c>
      <c r="FC19" s="63">
        <v>326.87</v>
      </c>
      <c r="FD19" s="63">
        <v>325.88</v>
      </c>
      <c r="FE19" s="63">
        <v>324.89</v>
      </c>
      <c r="FF19" s="63">
        <v>323.89999999999998</v>
      </c>
      <c r="FG19" s="63">
        <v>322.91000000000003</v>
      </c>
      <c r="FH19" s="63">
        <v>321.93</v>
      </c>
      <c r="FI19" s="63">
        <v>320.94</v>
      </c>
      <c r="FJ19" s="63">
        <v>319.95</v>
      </c>
      <c r="FK19" s="63">
        <v>318.97000000000003</v>
      </c>
      <c r="FL19" s="63">
        <v>317.98</v>
      </c>
      <c r="FM19" s="63">
        <v>317</v>
      </c>
      <c r="FN19" s="63">
        <v>316.01</v>
      </c>
      <c r="FO19" s="63">
        <v>315.02999999999997</v>
      </c>
      <c r="FP19" s="63">
        <v>314.04000000000002</v>
      </c>
      <c r="FQ19" s="63">
        <v>313.06</v>
      </c>
      <c r="FR19" s="63">
        <v>312.07</v>
      </c>
      <c r="FS19" s="63">
        <v>311.10000000000002</v>
      </c>
      <c r="FT19" s="63">
        <v>310.13</v>
      </c>
      <c r="FU19" s="63">
        <v>309.14999999999998</v>
      </c>
      <c r="FV19" s="63">
        <v>308.17</v>
      </c>
      <c r="FW19" s="63">
        <v>307.19</v>
      </c>
      <c r="FX19" s="63">
        <v>306.20999999999998</v>
      </c>
      <c r="FY19" s="63">
        <v>305.24</v>
      </c>
      <c r="FZ19" s="63">
        <v>304.26</v>
      </c>
      <c r="GA19" s="63">
        <v>303.29000000000002</v>
      </c>
      <c r="GB19" s="63">
        <v>302.32</v>
      </c>
      <c r="GC19" s="63">
        <v>301.33999999999997</v>
      </c>
      <c r="GD19" s="63">
        <v>300.37</v>
      </c>
      <c r="GE19" s="63">
        <v>299.39999999999998</v>
      </c>
      <c r="GF19" s="63">
        <v>298.43</v>
      </c>
      <c r="GG19" s="63">
        <v>297.45999999999998</v>
      </c>
      <c r="GH19" s="63">
        <v>296.5</v>
      </c>
      <c r="GI19" s="63">
        <v>295.52999999999997</v>
      </c>
      <c r="GJ19" s="63">
        <v>294.56</v>
      </c>
      <c r="GK19" s="63">
        <v>293.60000000000002</v>
      </c>
      <c r="GL19" s="63">
        <v>292.63</v>
      </c>
      <c r="GM19" s="63">
        <v>291.67</v>
      </c>
      <c r="GN19" s="63">
        <v>290.70999999999998</v>
      </c>
      <c r="GO19" s="63">
        <v>289.75</v>
      </c>
      <c r="GP19" s="63">
        <v>288.79000000000002</v>
      </c>
      <c r="GQ19" s="63">
        <v>287.83999999999997</v>
      </c>
      <c r="GR19" s="63">
        <v>286.88</v>
      </c>
      <c r="GS19" s="63">
        <v>285.93</v>
      </c>
      <c r="GT19" s="63">
        <v>284.97000000000003</v>
      </c>
      <c r="GU19" s="63">
        <v>284.01</v>
      </c>
      <c r="GV19" s="63">
        <v>283.07</v>
      </c>
      <c r="GW19" s="63">
        <v>282.12</v>
      </c>
      <c r="GX19" s="63">
        <v>281.17</v>
      </c>
      <c r="GY19" s="63">
        <v>280.22000000000003</v>
      </c>
      <c r="GZ19" s="63">
        <v>279.26</v>
      </c>
      <c r="HA19" s="63">
        <v>278.32</v>
      </c>
      <c r="HB19" s="63">
        <v>277.38</v>
      </c>
      <c r="HC19" s="63">
        <v>276.44</v>
      </c>
      <c r="HD19" s="63">
        <v>275.49</v>
      </c>
      <c r="HE19" s="63">
        <v>274.54000000000002</v>
      </c>
      <c r="HF19" s="63">
        <v>273.60000000000002</v>
      </c>
      <c r="HG19" s="63">
        <v>272.67</v>
      </c>
      <c r="HH19" s="63">
        <v>271.73</v>
      </c>
      <c r="HI19" s="63">
        <v>270.79000000000002</v>
      </c>
      <c r="HJ19" s="63">
        <v>269.85000000000002</v>
      </c>
      <c r="HK19" s="63">
        <v>268.92</v>
      </c>
      <c r="HL19" s="63">
        <v>267.99</v>
      </c>
      <c r="HM19" s="63">
        <v>267.06</v>
      </c>
      <c r="HN19" s="63">
        <v>266.14</v>
      </c>
      <c r="HO19" s="63">
        <v>265.20999999999998</v>
      </c>
      <c r="HP19" s="63">
        <v>264.29000000000002</v>
      </c>
      <c r="HQ19" s="63">
        <v>263.35000000000002</v>
      </c>
      <c r="HR19" s="63">
        <v>262.44</v>
      </c>
      <c r="HS19" s="63">
        <v>261.51</v>
      </c>
      <c r="HT19" s="63">
        <v>260.60000000000002</v>
      </c>
      <c r="HU19" s="63">
        <v>259.68</v>
      </c>
      <c r="HV19" s="63">
        <v>258.76</v>
      </c>
      <c r="HW19" s="63">
        <v>257.83999999999997</v>
      </c>
      <c r="HX19" s="63">
        <v>256.93</v>
      </c>
      <c r="HY19" s="63">
        <v>256.01</v>
      </c>
      <c r="HZ19" s="63">
        <v>255.1</v>
      </c>
      <c r="IA19" s="63">
        <v>254.18</v>
      </c>
      <c r="IB19" s="63">
        <v>253.27</v>
      </c>
      <c r="IC19" s="63">
        <v>252.36</v>
      </c>
      <c r="ID19" s="63">
        <v>251.45</v>
      </c>
      <c r="IE19" s="63">
        <v>250.54</v>
      </c>
      <c r="IF19" s="63">
        <v>249.64</v>
      </c>
      <c r="IG19" s="63">
        <v>248.73</v>
      </c>
      <c r="IH19" s="63">
        <v>247.82</v>
      </c>
      <c r="II19" s="63">
        <v>246.92</v>
      </c>
      <c r="IJ19" s="63">
        <v>246.02</v>
      </c>
      <c r="IK19" s="63">
        <v>245.12</v>
      </c>
      <c r="IL19" s="63">
        <v>244.22</v>
      </c>
      <c r="IM19" s="63">
        <v>243.32</v>
      </c>
      <c r="IN19" s="63">
        <v>242.42</v>
      </c>
      <c r="IO19" s="63">
        <v>241.52</v>
      </c>
      <c r="IP19" s="63">
        <v>240.63</v>
      </c>
      <c r="IQ19" s="63">
        <v>239.73</v>
      </c>
      <c r="IR19" s="63">
        <v>238.84</v>
      </c>
      <c r="IS19" s="63">
        <v>237.95</v>
      </c>
      <c r="IT19" s="63">
        <v>237.06</v>
      </c>
      <c r="IU19" s="63">
        <v>236.17</v>
      </c>
      <c r="IV19" s="63">
        <v>235.29</v>
      </c>
      <c r="IW19" s="63">
        <v>234.41</v>
      </c>
      <c r="IX19" s="63">
        <v>233.53</v>
      </c>
      <c r="IY19" s="63">
        <v>232.65</v>
      </c>
      <c r="IZ19" s="63">
        <v>231.78</v>
      </c>
      <c r="JA19" s="63">
        <v>230.9</v>
      </c>
      <c r="JB19" s="63">
        <v>230.03</v>
      </c>
      <c r="JC19" s="63">
        <v>229.16</v>
      </c>
      <c r="JD19" s="63">
        <v>228.28</v>
      </c>
      <c r="JE19" s="63">
        <v>227.41</v>
      </c>
      <c r="JF19" s="63">
        <v>226.54</v>
      </c>
      <c r="JG19" s="63">
        <v>225.67</v>
      </c>
      <c r="JH19" s="63">
        <v>224.81</v>
      </c>
      <c r="JI19" s="63">
        <v>223.94</v>
      </c>
      <c r="JJ19" s="63">
        <v>223.08</v>
      </c>
      <c r="JK19" s="63">
        <v>222.22</v>
      </c>
      <c r="JL19" s="63">
        <v>221.36</v>
      </c>
      <c r="JM19" s="63">
        <v>220.49</v>
      </c>
      <c r="JN19" s="63">
        <v>219.64</v>
      </c>
      <c r="JO19" s="63">
        <v>218.78</v>
      </c>
      <c r="JP19" s="63">
        <v>217.92</v>
      </c>
      <c r="JQ19" s="63">
        <v>217.06</v>
      </c>
      <c r="JR19" s="63">
        <v>216.21</v>
      </c>
      <c r="JS19" s="63">
        <v>215.35</v>
      </c>
      <c r="JT19" s="63">
        <v>214.49</v>
      </c>
      <c r="JU19" s="63">
        <v>213.64</v>
      </c>
      <c r="JV19" s="63">
        <v>212.78</v>
      </c>
      <c r="JW19" s="63">
        <v>211.93</v>
      </c>
      <c r="JX19" s="63">
        <v>211.07</v>
      </c>
      <c r="JY19" s="63">
        <v>210.22</v>
      </c>
      <c r="JZ19" s="63">
        <v>209.37</v>
      </c>
      <c r="KA19" s="63">
        <v>208.52</v>
      </c>
      <c r="KB19" s="63">
        <v>207.67</v>
      </c>
      <c r="KC19" s="63">
        <v>206.82</v>
      </c>
      <c r="KD19" s="63">
        <v>205.97</v>
      </c>
      <c r="KE19" s="63">
        <v>205.13</v>
      </c>
      <c r="KF19" s="63">
        <v>204.28</v>
      </c>
      <c r="KG19" s="63">
        <v>203.44</v>
      </c>
      <c r="KH19" s="63">
        <v>202.6</v>
      </c>
      <c r="KI19" s="63">
        <v>201.75</v>
      </c>
      <c r="KJ19" s="63">
        <v>200.91</v>
      </c>
      <c r="KK19" s="63">
        <v>200.07</v>
      </c>
      <c r="KL19" s="63">
        <v>199.24</v>
      </c>
      <c r="KM19" s="63">
        <v>198.4</v>
      </c>
      <c r="KN19" s="63">
        <v>197.56</v>
      </c>
      <c r="KO19" s="63">
        <v>196.73</v>
      </c>
      <c r="KP19" s="63">
        <v>195.9</v>
      </c>
      <c r="KQ19" s="63">
        <v>195.06</v>
      </c>
      <c r="KR19" s="68">
        <f t="shared" si="13"/>
        <v>194.27</v>
      </c>
      <c r="KS19" s="68">
        <f t="shared" si="14"/>
        <v>193.48</v>
      </c>
      <c r="KT19" s="68">
        <f t="shared" si="15"/>
        <v>192.66</v>
      </c>
      <c r="KU19" s="68">
        <f t="shared" si="15"/>
        <v>191.87</v>
      </c>
      <c r="KV19" s="68">
        <f t="shared" si="15"/>
        <v>191.09</v>
      </c>
      <c r="KW19" s="68">
        <f t="shared" si="15"/>
        <v>190.3</v>
      </c>
      <c r="KX19" s="68">
        <f t="shared" si="15"/>
        <v>189.51</v>
      </c>
      <c r="KY19" s="68">
        <f t="shared" si="15"/>
        <v>188.73</v>
      </c>
      <c r="KZ19" s="68">
        <f t="shared" si="15"/>
        <v>187.94</v>
      </c>
      <c r="LA19" s="68">
        <f t="shared" si="15"/>
        <v>187.16</v>
      </c>
      <c r="LB19" s="68">
        <f t="shared" si="15"/>
        <v>186.38</v>
      </c>
      <c r="LC19" s="68">
        <f t="shared" si="15"/>
        <v>185.6</v>
      </c>
      <c r="LD19" s="68">
        <f t="shared" si="15"/>
        <v>184.82</v>
      </c>
      <c r="LE19" s="68">
        <f t="shared" si="15"/>
        <v>184.04</v>
      </c>
      <c r="LF19" s="68">
        <f t="shared" si="15"/>
        <v>183.27</v>
      </c>
      <c r="LG19" s="68">
        <f t="shared" si="15"/>
        <v>182.5</v>
      </c>
      <c r="LH19" s="68">
        <f t="shared" si="15"/>
        <v>181.72</v>
      </c>
      <c r="LI19" s="68">
        <f t="shared" si="15"/>
        <v>180.95</v>
      </c>
      <c r="LJ19" s="68">
        <f t="shared" si="17"/>
        <v>180.18</v>
      </c>
      <c r="LK19" s="68">
        <f t="shared" si="17"/>
        <v>179.41</v>
      </c>
      <c r="LL19" s="68">
        <f t="shared" si="17"/>
        <v>178.64</v>
      </c>
      <c r="LM19" s="68">
        <f t="shared" si="17"/>
        <v>177.88</v>
      </c>
      <c r="LN19" s="68">
        <f t="shared" si="17"/>
        <v>177.11</v>
      </c>
      <c r="LO19" s="68">
        <f t="shared" si="17"/>
        <v>176.35</v>
      </c>
      <c r="LP19" s="68">
        <f t="shared" si="17"/>
        <v>175.59</v>
      </c>
      <c r="LQ19" s="68">
        <f t="shared" si="17"/>
        <v>174.83</v>
      </c>
      <c r="LR19" s="68">
        <f t="shared" si="17"/>
        <v>174.07</v>
      </c>
      <c r="LS19" s="68">
        <f t="shared" si="17"/>
        <v>173.31</v>
      </c>
      <c r="LT19" s="68">
        <f t="shared" si="17"/>
        <v>172.56</v>
      </c>
      <c r="LU19" s="68">
        <f t="shared" si="17"/>
        <v>171.81</v>
      </c>
      <c r="LV19" s="68">
        <f t="shared" si="17"/>
        <v>171.05</v>
      </c>
      <c r="LW19" s="68">
        <f t="shared" si="17"/>
        <v>170.3</v>
      </c>
      <c r="LX19" s="68">
        <f t="shared" si="17"/>
        <v>169.55</v>
      </c>
      <c r="LY19" s="68">
        <f t="shared" si="17"/>
        <v>168.8</v>
      </c>
      <c r="LZ19" s="68">
        <f t="shared" si="19"/>
        <v>168.06</v>
      </c>
      <c r="MA19" s="68">
        <f t="shared" si="19"/>
        <v>167.31</v>
      </c>
      <c r="MB19" s="68">
        <f t="shared" si="19"/>
        <v>166.57</v>
      </c>
      <c r="MC19" s="68">
        <f t="shared" si="19"/>
        <v>165.83</v>
      </c>
      <c r="MD19" s="68">
        <f t="shared" si="19"/>
        <v>165.09</v>
      </c>
      <c r="ME19" s="68">
        <f t="shared" si="19"/>
        <v>164.36</v>
      </c>
      <c r="MF19" s="68">
        <f t="shared" si="19"/>
        <v>163.62</v>
      </c>
      <c r="MG19" s="68">
        <f t="shared" si="19"/>
        <v>162.88999999999999</v>
      </c>
      <c r="MH19" s="68">
        <f t="shared" si="19"/>
        <v>162.15</v>
      </c>
      <c r="MI19" s="68">
        <f t="shared" si="19"/>
        <v>161.41999999999999</v>
      </c>
      <c r="MJ19" s="68">
        <f t="shared" si="19"/>
        <v>160.69</v>
      </c>
      <c r="MK19" s="68">
        <f t="shared" si="19"/>
        <v>159.96</v>
      </c>
      <c r="ML19" s="68">
        <f t="shared" si="19"/>
        <v>159.24</v>
      </c>
      <c r="MM19" s="68">
        <f t="shared" si="19"/>
        <v>158.51</v>
      </c>
      <c r="MN19" s="68">
        <f t="shared" si="19"/>
        <v>157.79</v>
      </c>
      <c r="MO19" s="68">
        <f t="shared" si="19"/>
        <v>157.07</v>
      </c>
      <c r="MP19" s="68">
        <f t="shared" si="19"/>
        <v>156.35</v>
      </c>
      <c r="MQ19" s="68">
        <f t="shared" si="19"/>
        <v>155.63999999999999</v>
      </c>
      <c r="MR19" s="68">
        <f t="shared" si="19"/>
        <v>154.91999999999999</v>
      </c>
      <c r="MS19" s="68">
        <f t="shared" si="19"/>
        <v>154.21</v>
      </c>
      <c r="MT19" s="68">
        <f t="shared" si="18"/>
        <v>153.49</v>
      </c>
      <c r="MU19" s="68">
        <f t="shared" si="18"/>
        <v>152.78</v>
      </c>
      <c r="MV19" s="68">
        <f t="shared" si="18"/>
        <v>152.07</v>
      </c>
      <c r="MW19" s="68">
        <f t="shared" si="18"/>
        <v>151.37</v>
      </c>
      <c r="MX19" s="68">
        <f t="shared" si="18"/>
        <v>150.66</v>
      </c>
      <c r="MY19" s="68">
        <f t="shared" si="18"/>
        <v>149.96</v>
      </c>
    </row>
    <row r="20" spans="1:363" ht="15.75" x14ac:dyDescent="0.25">
      <c r="A20" s="60" t="s">
        <v>6</v>
      </c>
      <c r="B20" s="65">
        <v>2030</v>
      </c>
      <c r="C20" s="63">
        <v>488.05</v>
      </c>
      <c r="D20" s="63">
        <v>487.01</v>
      </c>
      <c r="E20" s="63">
        <v>485.97</v>
      </c>
      <c r="F20" s="63">
        <v>484.93</v>
      </c>
      <c r="G20" s="63">
        <v>483.89</v>
      </c>
      <c r="H20" s="63">
        <v>482.85</v>
      </c>
      <c r="I20" s="63">
        <v>481.81</v>
      </c>
      <c r="J20" s="63">
        <v>480.78</v>
      </c>
      <c r="K20" s="63">
        <v>479.74</v>
      </c>
      <c r="L20" s="63">
        <v>478.7</v>
      </c>
      <c r="M20" s="63">
        <v>477.66</v>
      </c>
      <c r="N20" s="63">
        <v>476.62</v>
      </c>
      <c r="O20" s="63">
        <v>475.59</v>
      </c>
      <c r="P20" s="63">
        <v>474.55</v>
      </c>
      <c r="Q20" s="63">
        <v>473.51</v>
      </c>
      <c r="R20" s="63">
        <v>472.47</v>
      </c>
      <c r="S20" s="63">
        <v>471.43</v>
      </c>
      <c r="T20" s="63">
        <v>470.4</v>
      </c>
      <c r="U20" s="63">
        <v>469.36</v>
      </c>
      <c r="V20" s="63">
        <v>468.32</v>
      </c>
      <c r="W20" s="63">
        <v>467.28</v>
      </c>
      <c r="X20" s="63">
        <v>466.24</v>
      </c>
      <c r="Y20" s="63">
        <v>465.21</v>
      </c>
      <c r="Z20" s="63">
        <v>464.17</v>
      </c>
      <c r="AA20" s="63">
        <v>463.13</v>
      </c>
      <c r="AB20" s="63">
        <v>462.09</v>
      </c>
      <c r="AC20" s="63">
        <v>461.06</v>
      </c>
      <c r="AD20" s="63">
        <v>460.02</v>
      </c>
      <c r="AE20" s="63">
        <v>458.98</v>
      </c>
      <c r="AF20" s="63">
        <v>457.94</v>
      </c>
      <c r="AG20" s="63">
        <v>456.91</v>
      </c>
      <c r="AH20" s="63">
        <v>455.87</v>
      </c>
      <c r="AI20" s="63">
        <v>454.83</v>
      </c>
      <c r="AJ20" s="63">
        <v>453.79</v>
      </c>
      <c r="AK20" s="63">
        <v>452.76</v>
      </c>
      <c r="AL20" s="63">
        <v>451.72</v>
      </c>
      <c r="AM20" s="63">
        <v>450.68</v>
      </c>
      <c r="AN20" s="63">
        <v>449.65</v>
      </c>
      <c r="AO20" s="63">
        <v>448.61</v>
      </c>
      <c r="AP20" s="63">
        <v>447.57</v>
      </c>
      <c r="AQ20" s="63">
        <v>446.53</v>
      </c>
      <c r="AR20" s="63">
        <v>445.5</v>
      </c>
      <c r="AS20" s="63">
        <v>444.46</v>
      </c>
      <c r="AT20" s="63">
        <v>443.42</v>
      </c>
      <c r="AU20" s="63">
        <v>442.39</v>
      </c>
      <c r="AV20" s="63">
        <v>441.35</v>
      </c>
      <c r="AW20" s="63">
        <v>440.31</v>
      </c>
      <c r="AX20" s="63">
        <v>439.28</v>
      </c>
      <c r="AY20" s="63">
        <v>438.24</v>
      </c>
      <c r="AZ20" s="63">
        <v>437.21</v>
      </c>
      <c r="BA20" s="63">
        <v>436.17</v>
      </c>
      <c r="BB20" s="63">
        <v>435.13</v>
      </c>
      <c r="BC20" s="63">
        <v>434.1</v>
      </c>
      <c r="BD20" s="63">
        <v>433.06</v>
      </c>
      <c r="BE20" s="63">
        <v>432.02</v>
      </c>
      <c r="BF20" s="63">
        <v>430.99</v>
      </c>
      <c r="BG20" s="63">
        <v>429.95</v>
      </c>
      <c r="BH20" s="63">
        <v>428.92</v>
      </c>
      <c r="BI20" s="63">
        <v>427.88</v>
      </c>
      <c r="BJ20" s="63">
        <v>426.84</v>
      </c>
      <c r="BK20" s="63">
        <v>425.81</v>
      </c>
      <c r="BL20" s="63">
        <v>424.77</v>
      </c>
      <c r="BM20" s="63">
        <v>423.73</v>
      </c>
      <c r="BN20" s="63">
        <v>422.7</v>
      </c>
      <c r="BO20" s="63">
        <v>421.66</v>
      </c>
      <c r="BP20" s="63">
        <v>420.63</v>
      </c>
      <c r="BQ20" s="63">
        <v>419.59</v>
      </c>
      <c r="BR20" s="63">
        <v>418.55</v>
      </c>
      <c r="BS20" s="63">
        <v>417.52</v>
      </c>
      <c r="BT20" s="63">
        <v>416.48</v>
      </c>
      <c r="BU20" s="63">
        <v>415.45</v>
      </c>
      <c r="BV20" s="63">
        <v>414.41</v>
      </c>
      <c r="BW20" s="63">
        <v>413.38</v>
      </c>
      <c r="BX20" s="63">
        <v>412.35</v>
      </c>
      <c r="BY20" s="63">
        <v>411.31</v>
      </c>
      <c r="BZ20" s="63">
        <v>410.28</v>
      </c>
      <c r="CA20" s="63">
        <v>409.25</v>
      </c>
      <c r="CB20" s="63">
        <v>408.22</v>
      </c>
      <c r="CC20" s="63">
        <v>407.18</v>
      </c>
      <c r="CD20" s="63">
        <v>406.15</v>
      </c>
      <c r="CE20" s="63">
        <v>405.12</v>
      </c>
      <c r="CF20" s="63">
        <v>404.09</v>
      </c>
      <c r="CG20" s="63">
        <v>403.06</v>
      </c>
      <c r="CH20" s="63">
        <v>402.03</v>
      </c>
      <c r="CI20" s="63">
        <v>401</v>
      </c>
      <c r="CJ20" s="63">
        <v>399.97</v>
      </c>
      <c r="CK20" s="63">
        <v>398.93</v>
      </c>
      <c r="CL20" s="63">
        <v>397.9</v>
      </c>
      <c r="CM20" s="63">
        <v>396.87</v>
      </c>
      <c r="CN20" s="63">
        <v>395.84</v>
      </c>
      <c r="CO20" s="63">
        <v>394.81</v>
      </c>
      <c r="CP20" s="63">
        <v>393.78</v>
      </c>
      <c r="CQ20" s="63">
        <v>392.75</v>
      </c>
      <c r="CR20" s="63">
        <v>391.72</v>
      </c>
      <c r="CS20" s="63">
        <v>390.69</v>
      </c>
      <c r="CT20" s="63">
        <v>389.66</v>
      </c>
      <c r="CU20" s="63">
        <v>388.63</v>
      </c>
      <c r="CV20" s="63">
        <v>387.6</v>
      </c>
      <c r="CW20" s="63">
        <v>386.57</v>
      </c>
      <c r="CX20" s="63">
        <v>385.55</v>
      </c>
      <c r="CY20" s="63">
        <v>384.52</v>
      </c>
      <c r="CZ20" s="63">
        <v>383.49</v>
      </c>
      <c r="DA20" s="63">
        <v>382.46</v>
      </c>
      <c r="DB20" s="63">
        <v>381.44</v>
      </c>
      <c r="DC20" s="63">
        <v>380.41</v>
      </c>
      <c r="DD20" s="63">
        <v>379.38</v>
      </c>
      <c r="DE20" s="63">
        <v>378.36</v>
      </c>
      <c r="DF20" s="63">
        <v>377.33</v>
      </c>
      <c r="DG20" s="63">
        <v>376.3</v>
      </c>
      <c r="DH20" s="63">
        <v>375.28</v>
      </c>
      <c r="DI20" s="63">
        <v>374.25</v>
      </c>
      <c r="DJ20" s="63">
        <v>373.23</v>
      </c>
      <c r="DK20" s="63">
        <v>372.21</v>
      </c>
      <c r="DL20" s="63">
        <v>371.18</v>
      </c>
      <c r="DM20" s="63">
        <v>370.16</v>
      </c>
      <c r="DN20" s="63">
        <v>369.13</v>
      </c>
      <c r="DO20" s="63">
        <v>368.11</v>
      </c>
      <c r="DP20" s="63">
        <v>367.09</v>
      </c>
      <c r="DQ20" s="63">
        <v>366.06</v>
      </c>
      <c r="DR20" s="63">
        <v>365.04</v>
      </c>
      <c r="DS20" s="63">
        <v>364.02</v>
      </c>
      <c r="DT20" s="63">
        <v>363</v>
      </c>
      <c r="DU20" s="63">
        <v>361.98</v>
      </c>
      <c r="DV20" s="63">
        <v>360.96</v>
      </c>
      <c r="DW20" s="63">
        <v>359.95</v>
      </c>
      <c r="DX20" s="63">
        <v>358.93</v>
      </c>
      <c r="DY20" s="63">
        <v>357.91</v>
      </c>
      <c r="DZ20" s="63">
        <v>356.9</v>
      </c>
      <c r="EA20" s="63">
        <v>355.88</v>
      </c>
      <c r="EB20" s="63">
        <v>354.87</v>
      </c>
      <c r="EC20" s="63">
        <v>353.85</v>
      </c>
      <c r="ED20" s="63">
        <v>352.84</v>
      </c>
      <c r="EE20" s="63">
        <v>351.83</v>
      </c>
      <c r="EF20" s="63">
        <v>350.82</v>
      </c>
      <c r="EG20" s="63">
        <v>349.81</v>
      </c>
      <c r="EH20" s="63">
        <v>348.8</v>
      </c>
      <c r="EI20" s="63">
        <v>347.79</v>
      </c>
      <c r="EJ20" s="63">
        <v>346.79</v>
      </c>
      <c r="EK20" s="63">
        <v>345.78</v>
      </c>
      <c r="EL20" s="63">
        <v>344.78</v>
      </c>
      <c r="EM20" s="63">
        <v>343.77</v>
      </c>
      <c r="EN20" s="63">
        <v>342.77</v>
      </c>
      <c r="EO20" s="63">
        <v>341.76</v>
      </c>
      <c r="EP20" s="63">
        <v>340.76</v>
      </c>
      <c r="EQ20" s="63">
        <v>339.75</v>
      </c>
      <c r="ER20" s="63">
        <v>338.75</v>
      </c>
      <c r="ES20" s="63">
        <v>337.75</v>
      </c>
      <c r="ET20" s="63">
        <v>336.76</v>
      </c>
      <c r="EU20" s="63">
        <v>335.76</v>
      </c>
      <c r="EV20" s="63">
        <v>334.76</v>
      </c>
      <c r="EW20" s="63">
        <v>333.76</v>
      </c>
      <c r="EX20" s="63">
        <v>332.76</v>
      </c>
      <c r="EY20" s="63">
        <v>331.77</v>
      </c>
      <c r="EZ20" s="63">
        <v>330.77</v>
      </c>
      <c r="FA20" s="63">
        <v>329.77</v>
      </c>
      <c r="FB20" s="63">
        <v>328.78</v>
      </c>
      <c r="FC20" s="63">
        <v>327.78</v>
      </c>
      <c r="FD20" s="63">
        <v>326.79000000000002</v>
      </c>
      <c r="FE20" s="63">
        <v>325.79000000000002</v>
      </c>
      <c r="FF20" s="63">
        <v>324.81</v>
      </c>
      <c r="FG20" s="63">
        <v>323.82</v>
      </c>
      <c r="FH20" s="63">
        <v>322.83999999999997</v>
      </c>
      <c r="FI20" s="63">
        <v>321.85000000000002</v>
      </c>
      <c r="FJ20" s="63">
        <v>320.85000000000002</v>
      </c>
      <c r="FK20" s="63">
        <v>319.87</v>
      </c>
      <c r="FL20" s="63">
        <v>318.89</v>
      </c>
      <c r="FM20" s="63">
        <v>317.89999999999998</v>
      </c>
      <c r="FN20" s="63">
        <v>316.92</v>
      </c>
      <c r="FO20" s="63">
        <v>315.93</v>
      </c>
      <c r="FP20" s="63">
        <v>314.95</v>
      </c>
      <c r="FQ20" s="63">
        <v>313.97000000000003</v>
      </c>
      <c r="FR20" s="63">
        <v>312.99</v>
      </c>
      <c r="FS20" s="63">
        <v>312.01</v>
      </c>
      <c r="FT20" s="63">
        <v>311.02999999999997</v>
      </c>
      <c r="FU20" s="63">
        <v>310.04000000000002</v>
      </c>
      <c r="FV20" s="63">
        <v>309.07</v>
      </c>
      <c r="FW20" s="63">
        <v>308.08999999999997</v>
      </c>
      <c r="FX20" s="63">
        <v>307.10000000000002</v>
      </c>
      <c r="FY20" s="63">
        <v>306.14</v>
      </c>
      <c r="FZ20" s="63">
        <v>305.16000000000003</v>
      </c>
      <c r="GA20" s="63">
        <v>304.18</v>
      </c>
      <c r="GB20" s="63">
        <v>303.20999999999998</v>
      </c>
      <c r="GC20" s="63">
        <v>302.24</v>
      </c>
      <c r="GD20" s="63">
        <v>301.26</v>
      </c>
      <c r="GE20" s="63">
        <v>300.29000000000002</v>
      </c>
      <c r="GF20" s="63">
        <v>299.32</v>
      </c>
      <c r="GG20" s="63">
        <v>298.35000000000002</v>
      </c>
      <c r="GH20" s="63">
        <v>297.39</v>
      </c>
      <c r="GI20" s="63">
        <v>296.42</v>
      </c>
      <c r="GJ20" s="63">
        <v>295.45</v>
      </c>
      <c r="GK20" s="63">
        <v>294.48</v>
      </c>
      <c r="GL20" s="63">
        <v>293.51</v>
      </c>
      <c r="GM20" s="63">
        <v>292.54000000000002</v>
      </c>
      <c r="GN20" s="63">
        <v>291.58999999999997</v>
      </c>
      <c r="GO20" s="63">
        <v>290.63</v>
      </c>
      <c r="GP20" s="63">
        <v>289.67</v>
      </c>
      <c r="GQ20" s="63">
        <v>288.72000000000003</v>
      </c>
      <c r="GR20" s="63">
        <v>287.76</v>
      </c>
      <c r="GS20" s="63">
        <v>286.81</v>
      </c>
      <c r="GT20" s="63">
        <v>285.85000000000002</v>
      </c>
      <c r="GU20" s="63">
        <v>284.89999999999998</v>
      </c>
      <c r="GV20" s="63">
        <v>283.94</v>
      </c>
      <c r="GW20" s="63">
        <v>282.99</v>
      </c>
      <c r="GX20" s="63">
        <v>282.04000000000002</v>
      </c>
      <c r="GY20" s="63">
        <v>281.08999999999997</v>
      </c>
      <c r="GZ20" s="63">
        <v>280.14</v>
      </c>
      <c r="HA20" s="63">
        <v>279.19</v>
      </c>
      <c r="HB20" s="63">
        <v>278.25</v>
      </c>
      <c r="HC20" s="63">
        <v>277.29000000000002</v>
      </c>
      <c r="HD20" s="63">
        <v>276.35000000000002</v>
      </c>
      <c r="HE20" s="63">
        <v>275.42</v>
      </c>
      <c r="HF20" s="63">
        <v>274.47000000000003</v>
      </c>
      <c r="HG20" s="63">
        <v>273.52999999999997</v>
      </c>
      <c r="HH20" s="63">
        <v>272.58999999999997</v>
      </c>
      <c r="HI20" s="63">
        <v>271.64999999999998</v>
      </c>
      <c r="HJ20" s="63">
        <v>270.70999999999998</v>
      </c>
      <c r="HK20" s="63">
        <v>269.77999999999997</v>
      </c>
      <c r="HL20" s="63">
        <v>268.85000000000002</v>
      </c>
      <c r="HM20" s="63">
        <v>267.92</v>
      </c>
      <c r="HN20" s="63">
        <v>266.99</v>
      </c>
      <c r="HO20" s="63">
        <v>266.06</v>
      </c>
      <c r="HP20" s="63">
        <v>265.14</v>
      </c>
      <c r="HQ20" s="63">
        <v>264.20999999999998</v>
      </c>
      <c r="HR20" s="63">
        <v>263.29000000000002</v>
      </c>
      <c r="HS20" s="63">
        <v>262.37</v>
      </c>
      <c r="HT20" s="63">
        <v>261.44</v>
      </c>
      <c r="HU20" s="63">
        <v>260.51</v>
      </c>
      <c r="HV20" s="63">
        <v>259.60000000000002</v>
      </c>
      <c r="HW20" s="63">
        <v>258.68</v>
      </c>
      <c r="HX20" s="63">
        <v>257.76</v>
      </c>
      <c r="HY20" s="63">
        <v>256.85000000000002</v>
      </c>
      <c r="HZ20" s="63">
        <v>255.94</v>
      </c>
      <c r="IA20" s="63">
        <v>255.02</v>
      </c>
      <c r="IB20" s="63">
        <v>254.11</v>
      </c>
      <c r="IC20" s="63">
        <v>253.2</v>
      </c>
      <c r="ID20" s="63">
        <v>252.29</v>
      </c>
      <c r="IE20" s="63">
        <v>251.38</v>
      </c>
      <c r="IF20" s="63">
        <v>250.47</v>
      </c>
      <c r="IG20" s="63">
        <v>249.56</v>
      </c>
      <c r="IH20" s="63">
        <v>248.65</v>
      </c>
      <c r="II20" s="63">
        <v>247.74</v>
      </c>
      <c r="IJ20" s="63">
        <v>246.84</v>
      </c>
      <c r="IK20" s="63">
        <v>245.94</v>
      </c>
      <c r="IL20" s="63">
        <v>245.04</v>
      </c>
      <c r="IM20" s="63">
        <v>244.14</v>
      </c>
      <c r="IN20" s="63">
        <v>243.24</v>
      </c>
      <c r="IO20" s="63">
        <v>242.34</v>
      </c>
      <c r="IP20" s="63">
        <v>241.44</v>
      </c>
      <c r="IQ20" s="63">
        <v>240.55</v>
      </c>
      <c r="IR20" s="63">
        <v>239.65</v>
      </c>
      <c r="IS20" s="63">
        <v>238.76</v>
      </c>
      <c r="IT20" s="63">
        <v>237.87</v>
      </c>
      <c r="IU20" s="63">
        <v>236.98</v>
      </c>
      <c r="IV20" s="63">
        <v>236.1</v>
      </c>
      <c r="IW20" s="63">
        <v>235.21</v>
      </c>
      <c r="IX20" s="63">
        <v>234.33</v>
      </c>
      <c r="IY20" s="63">
        <v>233.46</v>
      </c>
      <c r="IZ20" s="63">
        <v>232.58</v>
      </c>
      <c r="JA20" s="63">
        <v>231.7</v>
      </c>
      <c r="JB20" s="63">
        <v>230.83</v>
      </c>
      <c r="JC20" s="63">
        <v>229.95</v>
      </c>
      <c r="JD20" s="63">
        <v>229.08</v>
      </c>
      <c r="JE20" s="63">
        <v>228.21</v>
      </c>
      <c r="JF20" s="63">
        <v>227.34</v>
      </c>
      <c r="JG20" s="63">
        <v>226.46</v>
      </c>
      <c r="JH20" s="63">
        <v>225.6</v>
      </c>
      <c r="JI20" s="63">
        <v>224.73</v>
      </c>
      <c r="JJ20" s="63">
        <v>223.87</v>
      </c>
      <c r="JK20" s="63">
        <v>223</v>
      </c>
      <c r="JL20" s="63">
        <v>222.14</v>
      </c>
      <c r="JM20" s="63">
        <v>221.28</v>
      </c>
      <c r="JN20" s="63">
        <v>220.41</v>
      </c>
      <c r="JO20" s="63">
        <v>219.55</v>
      </c>
      <c r="JP20" s="63">
        <v>218.69</v>
      </c>
      <c r="JQ20" s="63">
        <v>217.84</v>
      </c>
      <c r="JR20" s="63">
        <v>216.98</v>
      </c>
      <c r="JS20" s="63">
        <v>216.12</v>
      </c>
      <c r="JT20" s="63">
        <v>215.26</v>
      </c>
      <c r="JU20" s="63">
        <v>214.4</v>
      </c>
      <c r="JV20" s="63">
        <v>213.55</v>
      </c>
      <c r="JW20" s="63">
        <v>212.69</v>
      </c>
      <c r="JX20" s="63">
        <v>211.84</v>
      </c>
      <c r="JY20" s="63">
        <v>210.98</v>
      </c>
      <c r="JZ20" s="63">
        <v>210.13</v>
      </c>
      <c r="KA20" s="63">
        <v>209.28</v>
      </c>
      <c r="KB20" s="63">
        <v>208.42</v>
      </c>
      <c r="KC20" s="63">
        <v>207.57</v>
      </c>
      <c r="KD20" s="63">
        <v>206.72</v>
      </c>
      <c r="KE20" s="63">
        <v>205.87</v>
      </c>
      <c r="KF20" s="63">
        <v>205.03</v>
      </c>
      <c r="KG20" s="63">
        <v>204.18</v>
      </c>
      <c r="KH20" s="63">
        <v>203.34</v>
      </c>
      <c r="KI20" s="63">
        <v>202.49</v>
      </c>
      <c r="KJ20" s="63">
        <v>201.65</v>
      </c>
      <c r="KK20" s="63">
        <v>200.81</v>
      </c>
      <c r="KL20" s="63">
        <v>199.97</v>
      </c>
      <c r="KM20" s="63">
        <v>199.13</v>
      </c>
      <c r="KN20" s="63">
        <v>198.29</v>
      </c>
      <c r="KO20" s="63">
        <v>197.46</v>
      </c>
      <c r="KP20" s="63">
        <v>196.62</v>
      </c>
      <c r="KQ20" s="63">
        <v>195.79</v>
      </c>
      <c r="KR20" s="68">
        <f t="shared" si="13"/>
        <v>195.02</v>
      </c>
      <c r="KS20" s="68">
        <f t="shared" si="14"/>
        <v>194.23</v>
      </c>
      <c r="KT20" s="68">
        <f t="shared" si="15"/>
        <v>193.41</v>
      </c>
      <c r="KU20" s="68">
        <f t="shared" si="15"/>
        <v>192.62</v>
      </c>
      <c r="KV20" s="68">
        <f t="shared" si="15"/>
        <v>191.84</v>
      </c>
      <c r="KW20" s="68">
        <f t="shared" si="15"/>
        <v>191.05</v>
      </c>
      <c r="KX20" s="68">
        <f t="shared" si="15"/>
        <v>190.26</v>
      </c>
      <c r="KY20" s="68">
        <f t="shared" si="15"/>
        <v>189.48</v>
      </c>
      <c r="KZ20" s="68">
        <f t="shared" si="15"/>
        <v>188.69</v>
      </c>
      <c r="LA20" s="68">
        <f t="shared" si="15"/>
        <v>187.91</v>
      </c>
      <c r="LB20" s="68">
        <f t="shared" si="15"/>
        <v>187.13</v>
      </c>
      <c r="LC20" s="68">
        <f t="shared" si="15"/>
        <v>186.35</v>
      </c>
      <c r="LD20" s="68">
        <f t="shared" si="15"/>
        <v>185.57</v>
      </c>
      <c r="LE20" s="68">
        <f t="shared" si="15"/>
        <v>184.79</v>
      </c>
      <c r="LF20" s="68">
        <f t="shared" si="15"/>
        <v>184.02</v>
      </c>
      <c r="LG20" s="68">
        <f t="shared" si="15"/>
        <v>183.25</v>
      </c>
      <c r="LH20" s="68">
        <f t="shared" si="15"/>
        <v>182.47</v>
      </c>
      <c r="LI20" s="68">
        <f t="shared" si="15"/>
        <v>181.7</v>
      </c>
      <c r="LJ20" s="68">
        <f t="shared" si="17"/>
        <v>180.93</v>
      </c>
      <c r="LK20" s="68">
        <f t="shared" si="17"/>
        <v>180.16</v>
      </c>
      <c r="LL20" s="68">
        <f t="shared" si="17"/>
        <v>179.39</v>
      </c>
      <c r="LM20" s="68">
        <f t="shared" si="17"/>
        <v>178.63</v>
      </c>
      <c r="LN20" s="68">
        <f t="shared" si="17"/>
        <v>177.86</v>
      </c>
      <c r="LO20" s="68">
        <f t="shared" si="17"/>
        <v>177.1</v>
      </c>
      <c r="LP20" s="68">
        <f t="shared" si="17"/>
        <v>176.34</v>
      </c>
      <c r="LQ20" s="68">
        <f t="shared" si="17"/>
        <v>175.58</v>
      </c>
      <c r="LR20" s="68">
        <f t="shared" si="17"/>
        <v>174.82</v>
      </c>
      <c r="LS20" s="68">
        <f t="shared" si="17"/>
        <v>174.06</v>
      </c>
      <c r="LT20" s="68">
        <f t="shared" si="17"/>
        <v>173.31</v>
      </c>
      <c r="LU20" s="68">
        <f t="shared" si="17"/>
        <v>172.56</v>
      </c>
      <c r="LV20" s="68">
        <f t="shared" si="17"/>
        <v>171.8</v>
      </c>
      <c r="LW20" s="68">
        <f t="shared" si="17"/>
        <v>171.05</v>
      </c>
      <c r="LX20" s="68">
        <f t="shared" si="17"/>
        <v>170.3</v>
      </c>
      <c r="LY20" s="68">
        <f t="shared" si="17"/>
        <v>169.55</v>
      </c>
      <c r="LZ20" s="68">
        <f t="shared" si="19"/>
        <v>168.81</v>
      </c>
      <c r="MA20" s="68">
        <f t="shared" si="19"/>
        <v>168.06</v>
      </c>
      <c r="MB20" s="68">
        <f t="shared" si="19"/>
        <v>167.32</v>
      </c>
      <c r="MC20" s="68">
        <f t="shared" si="19"/>
        <v>166.58</v>
      </c>
      <c r="MD20" s="68">
        <f t="shared" si="19"/>
        <v>165.84</v>
      </c>
      <c r="ME20" s="68">
        <f t="shared" si="19"/>
        <v>165.11</v>
      </c>
      <c r="MF20" s="68">
        <f t="shared" si="19"/>
        <v>164.37</v>
      </c>
      <c r="MG20" s="68">
        <f t="shared" si="19"/>
        <v>163.63999999999999</v>
      </c>
      <c r="MH20" s="68">
        <f t="shared" si="19"/>
        <v>162.9</v>
      </c>
      <c r="MI20" s="68">
        <f t="shared" si="19"/>
        <v>162.16999999999999</v>
      </c>
      <c r="MJ20" s="68">
        <f t="shared" si="19"/>
        <v>161.44</v>
      </c>
      <c r="MK20" s="68">
        <f t="shared" si="19"/>
        <v>160.71</v>
      </c>
      <c r="ML20" s="68">
        <f t="shared" si="19"/>
        <v>159.99</v>
      </c>
      <c r="MM20" s="68">
        <f t="shared" si="19"/>
        <v>159.26</v>
      </c>
      <c r="MN20" s="68">
        <f t="shared" si="19"/>
        <v>158.54</v>
      </c>
      <c r="MO20" s="68">
        <f t="shared" si="19"/>
        <v>157.82</v>
      </c>
      <c r="MP20" s="68">
        <f t="shared" si="19"/>
        <v>157.1</v>
      </c>
      <c r="MQ20" s="68">
        <f t="shared" si="19"/>
        <v>156.38999999999999</v>
      </c>
      <c r="MR20" s="68">
        <f t="shared" si="19"/>
        <v>155.66999999999999</v>
      </c>
      <c r="MS20" s="68">
        <f t="shared" si="19"/>
        <v>154.96</v>
      </c>
      <c r="MT20" s="68">
        <f t="shared" si="18"/>
        <v>154.24</v>
      </c>
      <c r="MU20" s="68">
        <f t="shared" si="18"/>
        <v>153.53</v>
      </c>
      <c r="MV20" s="68">
        <f t="shared" si="18"/>
        <v>152.82</v>
      </c>
      <c r="MW20" s="68">
        <f t="shared" si="18"/>
        <v>152.12</v>
      </c>
      <c r="MX20" s="68">
        <f t="shared" si="18"/>
        <v>151.41</v>
      </c>
      <c r="MY20" s="68">
        <f t="shared" si="18"/>
        <v>150.71</v>
      </c>
    </row>
    <row r="21" spans="1:363" ht="15.75" x14ac:dyDescent="0.25">
      <c r="A21" s="60" t="s">
        <v>6</v>
      </c>
      <c r="B21" s="65">
        <v>2031</v>
      </c>
      <c r="C21" s="63">
        <v>489</v>
      </c>
      <c r="D21" s="63">
        <v>487.96</v>
      </c>
      <c r="E21" s="63">
        <v>486.92</v>
      </c>
      <c r="F21" s="63">
        <v>485.88</v>
      </c>
      <c r="G21" s="63">
        <v>484.84</v>
      </c>
      <c r="H21" s="63">
        <v>483.8</v>
      </c>
      <c r="I21" s="63">
        <v>482.77</v>
      </c>
      <c r="J21" s="63">
        <v>481.73</v>
      </c>
      <c r="K21" s="63">
        <v>480.69</v>
      </c>
      <c r="L21" s="63">
        <v>479.65</v>
      </c>
      <c r="M21" s="63">
        <v>478.61</v>
      </c>
      <c r="N21" s="63">
        <v>477.57</v>
      </c>
      <c r="O21" s="63">
        <v>476.54</v>
      </c>
      <c r="P21" s="63">
        <v>475.5</v>
      </c>
      <c r="Q21" s="63">
        <v>474.46</v>
      </c>
      <c r="R21" s="63">
        <v>473.42</v>
      </c>
      <c r="S21" s="63">
        <v>472.38</v>
      </c>
      <c r="T21" s="63">
        <v>471.35</v>
      </c>
      <c r="U21" s="63">
        <v>470.31</v>
      </c>
      <c r="V21" s="63">
        <v>469.27</v>
      </c>
      <c r="W21" s="63">
        <v>468.23</v>
      </c>
      <c r="X21" s="63">
        <v>467.2</v>
      </c>
      <c r="Y21" s="63">
        <v>466.16</v>
      </c>
      <c r="Z21" s="63">
        <v>465.12</v>
      </c>
      <c r="AA21" s="63">
        <v>464.08</v>
      </c>
      <c r="AB21" s="63">
        <v>463.05</v>
      </c>
      <c r="AC21" s="63">
        <v>462.01</v>
      </c>
      <c r="AD21" s="63">
        <v>460.97</v>
      </c>
      <c r="AE21" s="63">
        <v>459.93</v>
      </c>
      <c r="AF21" s="63">
        <v>458.9</v>
      </c>
      <c r="AG21" s="63">
        <v>457.86</v>
      </c>
      <c r="AH21" s="63">
        <v>456.82</v>
      </c>
      <c r="AI21" s="63">
        <v>455.78</v>
      </c>
      <c r="AJ21" s="63">
        <v>454.75</v>
      </c>
      <c r="AK21" s="63">
        <v>453.71</v>
      </c>
      <c r="AL21" s="63">
        <v>452.67</v>
      </c>
      <c r="AM21" s="63">
        <v>451.63</v>
      </c>
      <c r="AN21" s="63">
        <v>450.6</v>
      </c>
      <c r="AO21" s="63">
        <v>449.56</v>
      </c>
      <c r="AP21" s="63">
        <v>448.52</v>
      </c>
      <c r="AQ21" s="63">
        <v>447.49</v>
      </c>
      <c r="AR21" s="63">
        <v>446.45</v>
      </c>
      <c r="AS21" s="63">
        <v>445.41</v>
      </c>
      <c r="AT21" s="63">
        <v>444.38</v>
      </c>
      <c r="AU21" s="63">
        <v>443.34</v>
      </c>
      <c r="AV21" s="63">
        <v>442.3</v>
      </c>
      <c r="AW21" s="63">
        <v>441.27</v>
      </c>
      <c r="AX21" s="63">
        <v>440.23</v>
      </c>
      <c r="AY21" s="63">
        <v>439.19</v>
      </c>
      <c r="AZ21" s="63">
        <v>438.16</v>
      </c>
      <c r="BA21" s="63">
        <v>437.12</v>
      </c>
      <c r="BB21" s="63">
        <v>436.08</v>
      </c>
      <c r="BC21" s="63">
        <v>435.05</v>
      </c>
      <c r="BD21" s="63">
        <v>434.01</v>
      </c>
      <c r="BE21" s="63">
        <v>432.98</v>
      </c>
      <c r="BF21" s="63">
        <v>431.94</v>
      </c>
      <c r="BG21" s="63">
        <v>430.9</v>
      </c>
      <c r="BH21" s="63">
        <v>429.87</v>
      </c>
      <c r="BI21" s="63">
        <v>428.83</v>
      </c>
      <c r="BJ21" s="63">
        <v>427.79</v>
      </c>
      <c r="BK21" s="63">
        <v>426.76</v>
      </c>
      <c r="BL21" s="63">
        <v>425.72</v>
      </c>
      <c r="BM21" s="63">
        <v>424.68</v>
      </c>
      <c r="BN21" s="63">
        <v>423.65</v>
      </c>
      <c r="BO21" s="63">
        <v>422.61</v>
      </c>
      <c r="BP21" s="63">
        <v>421.58</v>
      </c>
      <c r="BQ21" s="63">
        <v>420.54</v>
      </c>
      <c r="BR21" s="63">
        <v>419.5</v>
      </c>
      <c r="BS21" s="63">
        <v>418.47</v>
      </c>
      <c r="BT21" s="63">
        <v>417.43</v>
      </c>
      <c r="BU21" s="63">
        <v>416.4</v>
      </c>
      <c r="BV21" s="63">
        <v>415.36</v>
      </c>
      <c r="BW21" s="63">
        <v>414.33</v>
      </c>
      <c r="BX21" s="63">
        <v>413.29</v>
      </c>
      <c r="BY21" s="63">
        <v>412.26</v>
      </c>
      <c r="BZ21" s="63">
        <v>411.23</v>
      </c>
      <c r="CA21" s="63">
        <v>410.2</v>
      </c>
      <c r="CB21" s="63">
        <v>409.16</v>
      </c>
      <c r="CC21" s="63">
        <v>408.13</v>
      </c>
      <c r="CD21" s="63">
        <v>407.1</v>
      </c>
      <c r="CE21" s="63">
        <v>406.07</v>
      </c>
      <c r="CF21" s="63">
        <v>405.04</v>
      </c>
      <c r="CG21" s="63">
        <v>404</v>
      </c>
      <c r="CH21" s="63">
        <v>402.97</v>
      </c>
      <c r="CI21" s="63">
        <v>401.94</v>
      </c>
      <c r="CJ21" s="63">
        <v>400.91</v>
      </c>
      <c r="CK21" s="63">
        <v>399.88</v>
      </c>
      <c r="CL21" s="63">
        <v>398.85</v>
      </c>
      <c r="CM21" s="63">
        <v>397.82</v>
      </c>
      <c r="CN21" s="63">
        <v>396.79</v>
      </c>
      <c r="CO21" s="63">
        <v>395.76</v>
      </c>
      <c r="CP21" s="63">
        <v>394.72</v>
      </c>
      <c r="CQ21" s="63">
        <v>393.69</v>
      </c>
      <c r="CR21" s="63">
        <v>392.66</v>
      </c>
      <c r="CS21" s="63">
        <v>391.63</v>
      </c>
      <c r="CT21" s="63">
        <v>390.6</v>
      </c>
      <c r="CU21" s="63">
        <v>389.57</v>
      </c>
      <c r="CV21" s="63">
        <v>388.54</v>
      </c>
      <c r="CW21" s="63">
        <v>387.52</v>
      </c>
      <c r="CX21" s="63">
        <v>386.49</v>
      </c>
      <c r="CY21" s="63">
        <v>385.46</v>
      </c>
      <c r="CZ21" s="63">
        <v>384.43</v>
      </c>
      <c r="DA21" s="63">
        <v>383.4</v>
      </c>
      <c r="DB21" s="63">
        <v>382.38</v>
      </c>
      <c r="DC21" s="63">
        <v>381.35</v>
      </c>
      <c r="DD21" s="63">
        <v>380.32</v>
      </c>
      <c r="DE21" s="63">
        <v>379.29</v>
      </c>
      <c r="DF21" s="63">
        <v>378.27</v>
      </c>
      <c r="DG21" s="63">
        <v>377.24</v>
      </c>
      <c r="DH21" s="63">
        <v>376.21</v>
      </c>
      <c r="DI21" s="63">
        <v>375.19</v>
      </c>
      <c r="DJ21" s="63">
        <v>374.17</v>
      </c>
      <c r="DK21" s="63">
        <v>373.14</v>
      </c>
      <c r="DL21" s="63">
        <v>372.12</v>
      </c>
      <c r="DM21" s="63">
        <v>371.09</v>
      </c>
      <c r="DN21" s="63">
        <v>370.07</v>
      </c>
      <c r="DO21" s="63">
        <v>369.04</v>
      </c>
      <c r="DP21" s="63">
        <v>368.02</v>
      </c>
      <c r="DQ21" s="63">
        <v>367</v>
      </c>
      <c r="DR21" s="63">
        <v>365.97</v>
      </c>
      <c r="DS21" s="63">
        <v>364.95</v>
      </c>
      <c r="DT21" s="63">
        <v>363.93</v>
      </c>
      <c r="DU21" s="63">
        <v>362.91</v>
      </c>
      <c r="DV21" s="63">
        <v>361.89</v>
      </c>
      <c r="DW21" s="63">
        <v>360.88</v>
      </c>
      <c r="DX21" s="63">
        <v>359.86</v>
      </c>
      <c r="DY21" s="63">
        <v>358.84</v>
      </c>
      <c r="DZ21" s="63">
        <v>357.83</v>
      </c>
      <c r="EA21" s="63">
        <v>356.81</v>
      </c>
      <c r="EB21" s="63">
        <v>355.79</v>
      </c>
      <c r="EC21" s="63">
        <v>354.78</v>
      </c>
      <c r="ED21" s="63">
        <v>353.76</v>
      </c>
      <c r="EE21" s="63">
        <v>352.75</v>
      </c>
      <c r="EF21" s="63">
        <v>351.74</v>
      </c>
      <c r="EG21" s="63">
        <v>350.73</v>
      </c>
      <c r="EH21" s="63">
        <v>349.72</v>
      </c>
      <c r="EI21" s="63">
        <v>348.72</v>
      </c>
      <c r="EJ21" s="63">
        <v>347.71</v>
      </c>
      <c r="EK21" s="63">
        <v>346.7</v>
      </c>
      <c r="EL21" s="63">
        <v>345.7</v>
      </c>
      <c r="EM21" s="63">
        <v>344.69</v>
      </c>
      <c r="EN21" s="63">
        <v>343.68</v>
      </c>
      <c r="EO21" s="63">
        <v>342.68</v>
      </c>
      <c r="EP21" s="63">
        <v>341.67</v>
      </c>
      <c r="EQ21" s="63">
        <v>340.67</v>
      </c>
      <c r="ER21" s="63">
        <v>339.67</v>
      </c>
      <c r="ES21" s="63">
        <v>338.67</v>
      </c>
      <c r="ET21" s="63">
        <v>337.67</v>
      </c>
      <c r="EU21" s="63">
        <v>336.67</v>
      </c>
      <c r="EV21" s="63">
        <v>335.67</v>
      </c>
      <c r="EW21" s="63">
        <v>334.67</v>
      </c>
      <c r="EX21" s="63">
        <v>333.68</v>
      </c>
      <c r="EY21" s="63">
        <v>332.68</v>
      </c>
      <c r="EZ21" s="63">
        <v>331.68</v>
      </c>
      <c r="FA21" s="63">
        <v>330.68</v>
      </c>
      <c r="FB21" s="63">
        <v>329.69</v>
      </c>
      <c r="FC21" s="63">
        <v>328.69</v>
      </c>
      <c r="FD21" s="63">
        <v>327.7</v>
      </c>
      <c r="FE21" s="63">
        <v>326.70999999999998</v>
      </c>
      <c r="FF21" s="63">
        <v>325.72000000000003</v>
      </c>
      <c r="FG21" s="63">
        <v>324.73</v>
      </c>
      <c r="FH21" s="63">
        <v>323.74</v>
      </c>
      <c r="FI21" s="63">
        <v>322.75</v>
      </c>
      <c r="FJ21" s="63">
        <v>321.76</v>
      </c>
      <c r="FK21" s="63">
        <v>320.77999999999997</v>
      </c>
      <c r="FL21" s="63">
        <v>319.79000000000002</v>
      </c>
      <c r="FM21" s="63">
        <v>318.79000000000002</v>
      </c>
      <c r="FN21" s="63">
        <v>317.82</v>
      </c>
      <c r="FO21" s="63">
        <v>316.82</v>
      </c>
      <c r="FP21" s="63">
        <v>315.85000000000002</v>
      </c>
      <c r="FQ21" s="63">
        <v>314.87</v>
      </c>
      <c r="FR21" s="63">
        <v>313.89</v>
      </c>
      <c r="FS21" s="63">
        <v>312.89999999999998</v>
      </c>
      <c r="FT21" s="63">
        <v>311.92</v>
      </c>
      <c r="FU21" s="63">
        <v>310.94</v>
      </c>
      <c r="FV21" s="63">
        <v>309.95999999999998</v>
      </c>
      <c r="FW21" s="63">
        <v>308.98</v>
      </c>
      <c r="FX21" s="63">
        <v>308.01</v>
      </c>
      <c r="FY21" s="63">
        <v>307.02999999999997</v>
      </c>
      <c r="FZ21" s="63">
        <v>306.04000000000002</v>
      </c>
      <c r="GA21" s="63">
        <v>305.07</v>
      </c>
      <c r="GB21" s="63">
        <v>304.10000000000002</v>
      </c>
      <c r="GC21" s="63">
        <v>303.13</v>
      </c>
      <c r="GD21" s="63">
        <v>302.14999999999998</v>
      </c>
      <c r="GE21" s="63">
        <v>301.18</v>
      </c>
      <c r="GF21" s="63">
        <v>300.20999999999998</v>
      </c>
      <c r="GG21" s="63">
        <v>299.24</v>
      </c>
      <c r="GH21" s="63">
        <v>298.26</v>
      </c>
      <c r="GI21" s="63">
        <v>297.29000000000002</v>
      </c>
      <c r="GJ21" s="63">
        <v>296.32</v>
      </c>
      <c r="GK21" s="63">
        <v>295.35000000000002</v>
      </c>
      <c r="GL21" s="63">
        <v>294.39999999999998</v>
      </c>
      <c r="GM21" s="63">
        <v>293.43</v>
      </c>
      <c r="GN21" s="63">
        <v>292.47000000000003</v>
      </c>
      <c r="GO21" s="63">
        <v>291.51</v>
      </c>
      <c r="GP21" s="63">
        <v>290.54000000000002</v>
      </c>
      <c r="GQ21" s="63">
        <v>289.58999999999997</v>
      </c>
      <c r="GR21" s="63">
        <v>288.63</v>
      </c>
      <c r="GS21" s="63">
        <v>287.68</v>
      </c>
      <c r="GT21" s="63">
        <v>286.72000000000003</v>
      </c>
      <c r="GU21" s="63">
        <v>285.76</v>
      </c>
      <c r="GV21" s="63">
        <v>284.81</v>
      </c>
      <c r="GW21" s="63">
        <v>283.85000000000002</v>
      </c>
      <c r="GX21" s="63">
        <v>282.91000000000003</v>
      </c>
      <c r="GY21" s="63">
        <v>281.95999999999998</v>
      </c>
      <c r="GZ21" s="63">
        <v>281.01</v>
      </c>
      <c r="HA21" s="63">
        <v>280.06</v>
      </c>
      <c r="HB21" s="63">
        <v>279.10000000000002</v>
      </c>
      <c r="HC21" s="63">
        <v>278.17</v>
      </c>
      <c r="HD21" s="63">
        <v>277.22000000000003</v>
      </c>
      <c r="HE21" s="63">
        <v>276.27999999999997</v>
      </c>
      <c r="HF21" s="63">
        <v>275.32</v>
      </c>
      <c r="HG21" s="63">
        <v>274.39</v>
      </c>
      <c r="HH21" s="63">
        <v>273.45</v>
      </c>
      <c r="HI21" s="63">
        <v>272.51</v>
      </c>
      <c r="HJ21" s="63">
        <v>271.57</v>
      </c>
      <c r="HK21" s="63">
        <v>270.63</v>
      </c>
      <c r="HL21" s="63">
        <v>269.7</v>
      </c>
      <c r="HM21" s="63">
        <v>268.76</v>
      </c>
      <c r="HN21" s="63">
        <v>267.83999999999997</v>
      </c>
      <c r="HO21" s="63">
        <v>266.91000000000003</v>
      </c>
      <c r="HP21" s="63">
        <v>265.98</v>
      </c>
      <c r="HQ21" s="63">
        <v>265.06</v>
      </c>
      <c r="HR21" s="63">
        <v>264.13</v>
      </c>
      <c r="HS21" s="63">
        <v>263.20999999999998</v>
      </c>
      <c r="HT21" s="63">
        <v>262.29000000000002</v>
      </c>
      <c r="HU21" s="63">
        <v>261.35000000000002</v>
      </c>
      <c r="HV21" s="63">
        <v>260.44</v>
      </c>
      <c r="HW21" s="63">
        <v>259.51</v>
      </c>
      <c r="HX21" s="63">
        <v>258.60000000000002</v>
      </c>
      <c r="HY21" s="63">
        <v>257.69</v>
      </c>
      <c r="HZ21" s="63">
        <v>256.76</v>
      </c>
      <c r="IA21" s="63">
        <v>255.85</v>
      </c>
      <c r="IB21" s="63">
        <v>254.94</v>
      </c>
      <c r="IC21" s="63">
        <v>254.03</v>
      </c>
      <c r="ID21" s="63">
        <v>253.11</v>
      </c>
      <c r="IE21" s="63">
        <v>252.2</v>
      </c>
      <c r="IF21" s="63">
        <v>251.29</v>
      </c>
      <c r="IG21" s="63">
        <v>250.38</v>
      </c>
      <c r="IH21" s="63">
        <v>249.47</v>
      </c>
      <c r="II21" s="63">
        <v>248.57</v>
      </c>
      <c r="IJ21" s="63">
        <v>247.66</v>
      </c>
      <c r="IK21" s="63">
        <v>246.76</v>
      </c>
      <c r="IL21" s="63">
        <v>245.86</v>
      </c>
      <c r="IM21" s="63">
        <v>244.95</v>
      </c>
      <c r="IN21" s="63">
        <v>244.05</v>
      </c>
      <c r="IO21" s="63">
        <v>243.15</v>
      </c>
      <c r="IP21" s="63">
        <v>242.26</v>
      </c>
      <c r="IQ21" s="63">
        <v>241.36</v>
      </c>
      <c r="IR21" s="63">
        <v>240.46</v>
      </c>
      <c r="IS21" s="63">
        <v>239.57</v>
      </c>
      <c r="IT21" s="63">
        <v>238.67</v>
      </c>
      <c r="IU21" s="63">
        <v>237.78</v>
      </c>
      <c r="IV21" s="63">
        <v>236.9</v>
      </c>
      <c r="IW21" s="63">
        <v>236.02</v>
      </c>
      <c r="IX21" s="63">
        <v>235.13</v>
      </c>
      <c r="IY21" s="63">
        <v>234.25</v>
      </c>
      <c r="IZ21" s="63">
        <v>233.37</v>
      </c>
      <c r="JA21" s="63">
        <v>232.5</v>
      </c>
      <c r="JB21" s="63">
        <v>231.62</v>
      </c>
      <c r="JC21" s="63">
        <v>230.74</v>
      </c>
      <c r="JD21" s="63">
        <v>229.87</v>
      </c>
      <c r="JE21" s="63">
        <v>229</v>
      </c>
      <c r="JF21" s="63">
        <v>228.12</v>
      </c>
      <c r="JG21" s="63">
        <v>227.25</v>
      </c>
      <c r="JH21" s="63">
        <v>226.38</v>
      </c>
      <c r="JI21" s="63">
        <v>225.51</v>
      </c>
      <c r="JJ21" s="63">
        <v>224.65</v>
      </c>
      <c r="JK21" s="63">
        <v>223.78</v>
      </c>
      <c r="JL21" s="63">
        <v>222.92</v>
      </c>
      <c r="JM21" s="63">
        <v>222.05</v>
      </c>
      <c r="JN21" s="63">
        <v>221.19</v>
      </c>
      <c r="JO21" s="63">
        <v>220.33</v>
      </c>
      <c r="JP21" s="63">
        <v>219.47</v>
      </c>
      <c r="JQ21" s="63">
        <v>218.61</v>
      </c>
      <c r="JR21" s="63">
        <v>217.75</v>
      </c>
      <c r="JS21" s="63">
        <v>216.89</v>
      </c>
      <c r="JT21" s="63">
        <v>216.03</v>
      </c>
      <c r="JU21" s="63">
        <v>215.17</v>
      </c>
      <c r="JV21" s="63">
        <v>214.31</v>
      </c>
      <c r="JW21" s="63">
        <v>213.45</v>
      </c>
      <c r="JX21" s="63">
        <v>212.59</v>
      </c>
      <c r="JY21" s="63">
        <v>211.74</v>
      </c>
      <c r="JZ21" s="63">
        <v>210.88</v>
      </c>
      <c r="KA21" s="63">
        <v>210.03</v>
      </c>
      <c r="KB21" s="63">
        <v>209.17</v>
      </c>
      <c r="KC21" s="63">
        <v>208.32</v>
      </c>
      <c r="KD21" s="63">
        <v>207.47</v>
      </c>
      <c r="KE21" s="63">
        <v>206.62</v>
      </c>
      <c r="KF21" s="63">
        <v>205.77</v>
      </c>
      <c r="KG21" s="63">
        <v>204.92</v>
      </c>
      <c r="KH21" s="63">
        <v>204.08</v>
      </c>
      <c r="KI21" s="63">
        <v>203.23</v>
      </c>
      <c r="KJ21" s="63">
        <v>202.39</v>
      </c>
      <c r="KK21" s="63">
        <v>201.54</v>
      </c>
      <c r="KL21" s="63">
        <v>200.7</v>
      </c>
      <c r="KM21" s="63">
        <v>199.86</v>
      </c>
      <c r="KN21" s="63">
        <v>199.02</v>
      </c>
      <c r="KO21" s="63">
        <v>198.18</v>
      </c>
      <c r="KP21" s="63">
        <v>197.34</v>
      </c>
      <c r="KQ21" s="63">
        <v>196.51</v>
      </c>
      <c r="KR21" s="68">
        <f t="shared" si="13"/>
        <v>195.77</v>
      </c>
      <c r="KS21" s="68">
        <f t="shared" si="14"/>
        <v>194.98</v>
      </c>
      <c r="KT21" s="68">
        <f t="shared" ref="KT21:LG21" si="20">KT20+0.75</f>
        <v>194.16</v>
      </c>
      <c r="KU21" s="68">
        <f t="shared" si="20"/>
        <v>193.37</v>
      </c>
      <c r="KV21" s="68">
        <f t="shared" si="20"/>
        <v>192.59</v>
      </c>
      <c r="KW21" s="68">
        <f t="shared" si="20"/>
        <v>191.8</v>
      </c>
      <c r="KX21" s="68">
        <f t="shared" si="20"/>
        <v>191.01</v>
      </c>
      <c r="KY21" s="68">
        <f t="shared" si="20"/>
        <v>190.23</v>
      </c>
      <c r="KZ21" s="68">
        <f t="shared" si="20"/>
        <v>189.44</v>
      </c>
      <c r="LA21" s="68">
        <f t="shared" si="20"/>
        <v>188.66</v>
      </c>
      <c r="LB21" s="68">
        <f t="shared" si="20"/>
        <v>187.88</v>
      </c>
      <c r="LC21" s="68">
        <f t="shared" si="20"/>
        <v>187.1</v>
      </c>
      <c r="LD21" s="68">
        <f t="shared" si="20"/>
        <v>186.32</v>
      </c>
      <c r="LE21" s="68">
        <f t="shared" si="20"/>
        <v>185.54</v>
      </c>
      <c r="LF21" s="68">
        <f t="shared" si="20"/>
        <v>184.77</v>
      </c>
      <c r="LG21" s="68">
        <f t="shared" si="20"/>
        <v>184</v>
      </c>
      <c r="LH21" s="68">
        <f t="shared" ref="LH21:LW36" si="21">LH20+0.75</f>
        <v>183.22</v>
      </c>
      <c r="LI21" s="68">
        <f t="shared" si="21"/>
        <v>182.45</v>
      </c>
      <c r="LJ21" s="68">
        <f t="shared" si="17"/>
        <v>181.68</v>
      </c>
      <c r="LK21" s="68">
        <f t="shared" si="17"/>
        <v>180.91</v>
      </c>
      <c r="LL21" s="68">
        <f t="shared" si="17"/>
        <v>180.14</v>
      </c>
      <c r="LM21" s="68">
        <f t="shared" si="17"/>
        <v>179.38</v>
      </c>
      <c r="LN21" s="68">
        <f t="shared" si="17"/>
        <v>178.61</v>
      </c>
      <c r="LO21" s="68">
        <f t="shared" si="17"/>
        <v>177.85</v>
      </c>
      <c r="LP21" s="68">
        <f t="shared" si="17"/>
        <v>177.09</v>
      </c>
      <c r="LQ21" s="68">
        <f t="shared" si="17"/>
        <v>176.33</v>
      </c>
      <c r="LR21" s="68">
        <f t="shared" si="17"/>
        <v>175.57</v>
      </c>
      <c r="LS21" s="68">
        <f t="shared" si="17"/>
        <v>174.81</v>
      </c>
      <c r="LT21" s="68">
        <f t="shared" si="17"/>
        <v>174.06</v>
      </c>
      <c r="LU21" s="68">
        <f t="shared" si="17"/>
        <v>173.31</v>
      </c>
      <c r="LV21" s="68">
        <f t="shared" si="17"/>
        <v>172.55</v>
      </c>
      <c r="LW21" s="68">
        <f t="shared" si="17"/>
        <v>171.8</v>
      </c>
      <c r="LX21" s="68">
        <f t="shared" si="17"/>
        <v>171.05</v>
      </c>
      <c r="LY21" s="68">
        <f t="shared" si="17"/>
        <v>170.3</v>
      </c>
      <c r="LZ21" s="68">
        <f t="shared" si="19"/>
        <v>169.56</v>
      </c>
      <c r="MA21" s="68">
        <f t="shared" si="19"/>
        <v>168.81</v>
      </c>
      <c r="MB21" s="68">
        <f t="shared" si="19"/>
        <v>168.07</v>
      </c>
      <c r="MC21" s="68">
        <f t="shared" si="19"/>
        <v>167.33</v>
      </c>
      <c r="MD21" s="68">
        <f t="shared" si="19"/>
        <v>166.59</v>
      </c>
      <c r="ME21" s="68">
        <f t="shared" si="19"/>
        <v>165.86</v>
      </c>
      <c r="MF21" s="68">
        <f t="shared" si="19"/>
        <v>165.12</v>
      </c>
      <c r="MG21" s="68">
        <f t="shared" si="19"/>
        <v>164.39</v>
      </c>
      <c r="MH21" s="68">
        <f t="shared" si="19"/>
        <v>163.65</v>
      </c>
      <c r="MI21" s="68">
        <f t="shared" si="19"/>
        <v>162.91999999999999</v>
      </c>
      <c r="MJ21" s="68">
        <f t="shared" si="19"/>
        <v>162.19</v>
      </c>
      <c r="MK21" s="68">
        <f t="shared" si="19"/>
        <v>161.46</v>
      </c>
      <c r="ML21" s="68">
        <f t="shared" si="19"/>
        <v>160.74</v>
      </c>
      <c r="MM21" s="68">
        <f t="shared" si="19"/>
        <v>160.01</v>
      </c>
      <c r="MN21" s="68">
        <f t="shared" si="19"/>
        <v>159.29</v>
      </c>
      <c r="MO21" s="68">
        <f t="shared" si="19"/>
        <v>158.57</v>
      </c>
      <c r="MP21" s="68">
        <f t="shared" si="19"/>
        <v>157.85</v>
      </c>
      <c r="MQ21" s="68">
        <f t="shared" si="19"/>
        <v>157.13999999999999</v>
      </c>
      <c r="MR21" s="68">
        <f t="shared" si="19"/>
        <v>156.41999999999999</v>
      </c>
      <c r="MS21" s="68">
        <f t="shared" si="19"/>
        <v>155.71</v>
      </c>
      <c r="MT21" s="68">
        <f t="shared" si="18"/>
        <v>154.99</v>
      </c>
      <c r="MU21" s="68">
        <f t="shared" si="18"/>
        <v>154.28</v>
      </c>
      <c r="MV21" s="68">
        <f t="shared" si="18"/>
        <v>153.57</v>
      </c>
      <c r="MW21" s="68">
        <f t="shared" si="18"/>
        <v>152.87</v>
      </c>
      <c r="MX21" s="68">
        <f t="shared" si="18"/>
        <v>152.16</v>
      </c>
      <c r="MY21" s="68">
        <f t="shared" si="18"/>
        <v>151.46</v>
      </c>
    </row>
    <row r="22" spans="1:363" ht="15.75" x14ac:dyDescent="0.25">
      <c r="A22" s="60" t="s">
        <v>6</v>
      </c>
      <c r="B22" s="65">
        <v>2032</v>
      </c>
      <c r="C22" s="63">
        <v>489.94</v>
      </c>
      <c r="D22" s="63">
        <v>488.9</v>
      </c>
      <c r="E22" s="63">
        <v>487.86</v>
      </c>
      <c r="F22" s="63">
        <v>486.82</v>
      </c>
      <c r="G22" s="63">
        <v>485.79</v>
      </c>
      <c r="H22" s="63">
        <v>484.75</v>
      </c>
      <c r="I22" s="63">
        <v>483.71</v>
      </c>
      <c r="J22" s="63">
        <v>482.67</v>
      </c>
      <c r="K22" s="63">
        <v>481.63</v>
      </c>
      <c r="L22" s="63">
        <v>480.6</v>
      </c>
      <c r="M22" s="63">
        <v>479.56</v>
      </c>
      <c r="N22" s="63">
        <v>478.52</v>
      </c>
      <c r="O22" s="63">
        <v>477.48</v>
      </c>
      <c r="P22" s="63">
        <v>476.44</v>
      </c>
      <c r="Q22" s="63">
        <v>475.41</v>
      </c>
      <c r="R22" s="63">
        <v>474.37</v>
      </c>
      <c r="S22" s="63">
        <v>473.33</v>
      </c>
      <c r="T22" s="63">
        <v>472.29</v>
      </c>
      <c r="U22" s="63">
        <v>471.25</v>
      </c>
      <c r="V22" s="63">
        <v>470.22</v>
      </c>
      <c r="W22" s="63">
        <v>469.18</v>
      </c>
      <c r="X22" s="63">
        <v>468.14</v>
      </c>
      <c r="Y22" s="63">
        <v>467.1</v>
      </c>
      <c r="Z22" s="63">
        <v>466.07</v>
      </c>
      <c r="AA22" s="63">
        <v>465.03</v>
      </c>
      <c r="AB22" s="63">
        <v>463.99</v>
      </c>
      <c r="AC22" s="63">
        <v>462.95</v>
      </c>
      <c r="AD22" s="63">
        <v>461.92</v>
      </c>
      <c r="AE22" s="63">
        <v>460.88</v>
      </c>
      <c r="AF22" s="63">
        <v>459.84</v>
      </c>
      <c r="AG22" s="63">
        <v>458.8</v>
      </c>
      <c r="AH22" s="63">
        <v>457.77</v>
      </c>
      <c r="AI22" s="63">
        <v>456.73</v>
      </c>
      <c r="AJ22" s="63">
        <v>455.69</v>
      </c>
      <c r="AK22" s="63">
        <v>454.65</v>
      </c>
      <c r="AL22" s="63">
        <v>453.62</v>
      </c>
      <c r="AM22" s="63">
        <v>452.58</v>
      </c>
      <c r="AN22" s="63">
        <v>451.54</v>
      </c>
      <c r="AO22" s="63">
        <v>450.51</v>
      </c>
      <c r="AP22" s="63">
        <v>449.47</v>
      </c>
      <c r="AQ22" s="63">
        <v>448.43</v>
      </c>
      <c r="AR22" s="63">
        <v>447.4</v>
      </c>
      <c r="AS22" s="63">
        <v>446.36</v>
      </c>
      <c r="AT22" s="63">
        <v>445.32</v>
      </c>
      <c r="AU22" s="63">
        <v>444.28</v>
      </c>
      <c r="AV22" s="63">
        <v>443.25</v>
      </c>
      <c r="AW22" s="63">
        <v>442.21</v>
      </c>
      <c r="AX22" s="63">
        <v>441.17</v>
      </c>
      <c r="AY22" s="63">
        <v>440.14</v>
      </c>
      <c r="AZ22" s="63">
        <v>439.1</v>
      </c>
      <c r="BA22" s="63">
        <v>438.07</v>
      </c>
      <c r="BB22" s="63">
        <v>437.03</v>
      </c>
      <c r="BC22" s="63">
        <v>435.99</v>
      </c>
      <c r="BD22" s="63">
        <v>434.96</v>
      </c>
      <c r="BE22" s="63">
        <v>433.92</v>
      </c>
      <c r="BF22" s="63">
        <v>432.88</v>
      </c>
      <c r="BG22" s="63">
        <v>431.85</v>
      </c>
      <c r="BH22" s="63">
        <v>430.81</v>
      </c>
      <c r="BI22" s="63">
        <v>429.77</v>
      </c>
      <c r="BJ22" s="63">
        <v>428.74</v>
      </c>
      <c r="BK22" s="63">
        <v>427.7</v>
      </c>
      <c r="BL22" s="63">
        <v>426.67</v>
      </c>
      <c r="BM22" s="63">
        <v>425.63</v>
      </c>
      <c r="BN22" s="63">
        <v>424.59</v>
      </c>
      <c r="BO22" s="63">
        <v>423.56</v>
      </c>
      <c r="BP22" s="63">
        <v>422.52</v>
      </c>
      <c r="BQ22" s="63">
        <v>421.48</v>
      </c>
      <c r="BR22" s="63">
        <v>420.45</v>
      </c>
      <c r="BS22" s="63">
        <v>419.41</v>
      </c>
      <c r="BT22" s="63">
        <v>418.38</v>
      </c>
      <c r="BU22" s="63">
        <v>417.34</v>
      </c>
      <c r="BV22" s="63">
        <v>416.31</v>
      </c>
      <c r="BW22" s="63">
        <v>415.27</v>
      </c>
      <c r="BX22" s="63">
        <v>414.24</v>
      </c>
      <c r="BY22" s="63">
        <v>413.2</v>
      </c>
      <c r="BZ22" s="63">
        <v>412.17</v>
      </c>
      <c r="CA22" s="63">
        <v>411.14</v>
      </c>
      <c r="CB22" s="63">
        <v>410.1</v>
      </c>
      <c r="CC22" s="63">
        <v>409.07</v>
      </c>
      <c r="CD22" s="63">
        <v>408.04</v>
      </c>
      <c r="CE22" s="63">
        <v>407.01</v>
      </c>
      <c r="CF22" s="63">
        <v>405.98</v>
      </c>
      <c r="CG22" s="63">
        <v>404.94</v>
      </c>
      <c r="CH22" s="63">
        <v>403.91</v>
      </c>
      <c r="CI22" s="63">
        <v>402.88</v>
      </c>
      <c r="CJ22" s="63">
        <v>401.85</v>
      </c>
      <c r="CK22" s="63">
        <v>400.82</v>
      </c>
      <c r="CL22" s="63">
        <v>399.79</v>
      </c>
      <c r="CM22" s="63">
        <v>398.76</v>
      </c>
      <c r="CN22" s="63">
        <v>397.72</v>
      </c>
      <c r="CO22" s="63">
        <v>396.69</v>
      </c>
      <c r="CP22" s="63">
        <v>395.66</v>
      </c>
      <c r="CQ22" s="63">
        <v>394.63</v>
      </c>
      <c r="CR22" s="63">
        <v>393.6</v>
      </c>
      <c r="CS22" s="63">
        <v>392.57</v>
      </c>
      <c r="CT22" s="63">
        <v>391.54</v>
      </c>
      <c r="CU22" s="63">
        <v>390.51</v>
      </c>
      <c r="CV22" s="63">
        <v>389.48</v>
      </c>
      <c r="CW22" s="63">
        <v>388.45</v>
      </c>
      <c r="CX22" s="63">
        <v>387.42</v>
      </c>
      <c r="CY22" s="63">
        <v>386.39</v>
      </c>
      <c r="CZ22" s="63">
        <v>385.36</v>
      </c>
      <c r="DA22" s="63">
        <v>384.34</v>
      </c>
      <c r="DB22" s="63">
        <v>383.31</v>
      </c>
      <c r="DC22" s="63">
        <v>382.28</v>
      </c>
      <c r="DD22" s="63">
        <v>381.25</v>
      </c>
      <c r="DE22" s="63">
        <v>380.23</v>
      </c>
      <c r="DF22" s="63">
        <v>379.2</v>
      </c>
      <c r="DG22" s="63">
        <v>378.17</v>
      </c>
      <c r="DH22" s="63">
        <v>377.15</v>
      </c>
      <c r="DI22" s="63">
        <v>376.12</v>
      </c>
      <c r="DJ22" s="63">
        <v>375.09</v>
      </c>
      <c r="DK22" s="63">
        <v>374.07</v>
      </c>
      <c r="DL22" s="63">
        <v>373.04</v>
      </c>
      <c r="DM22" s="63">
        <v>372.02</v>
      </c>
      <c r="DN22" s="63">
        <v>370.99</v>
      </c>
      <c r="DO22" s="63">
        <v>369.97</v>
      </c>
      <c r="DP22" s="63">
        <v>368.95</v>
      </c>
      <c r="DQ22" s="63">
        <v>367.92</v>
      </c>
      <c r="DR22" s="63">
        <v>366.9</v>
      </c>
      <c r="DS22" s="63">
        <v>365.88</v>
      </c>
      <c r="DT22" s="63">
        <v>364.86</v>
      </c>
      <c r="DU22" s="63">
        <v>363.84</v>
      </c>
      <c r="DV22" s="63">
        <v>362.82</v>
      </c>
      <c r="DW22" s="63">
        <v>361.8</v>
      </c>
      <c r="DX22" s="63">
        <v>360.78</v>
      </c>
      <c r="DY22" s="63">
        <v>359.76</v>
      </c>
      <c r="DZ22" s="63">
        <v>358.75</v>
      </c>
      <c r="EA22" s="63">
        <v>357.73</v>
      </c>
      <c r="EB22" s="63">
        <v>356.71</v>
      </c>
      <c r="EC22" s="63">
        <v>355.7</v>
      </c>
      <c r="ED22" s="63">
        <v>354.68</v>
      </c>
      <c r="EE22" s="63">
        <v>353.67</v>
      </c>
      <c r="EF22" s="63">
        <v>352.66</v>
      </c>
      <c r="EG22" s="63">
        <v>351.65</v>
      </c>
      <c r="EH22" s="63">
        <v>350.64</v>
      </c>
      <c r="EI22" s="63">
        <v>349.63</v>
      </c>
      <c r="EJ22" s="63">
        <v>348.63</v>
      </c>
      <c r="EK22" s="63">
        <v>347.62</v>
      </c>
      <c r="EL22" s="63">
        <v>346.61</v>
      </c>
      <c r="EM22" s="63">
        <v>345.6</v>
      </c>
      <c r="EN22" s="63">
        <v>344.6</v>
      </c>
      <c r="EO22" s="63">
        <v>343.59</v>
      </c>
      <c r="EP22" s="63">
        <v>342.59</v>
      </c>
      <c r="EQ22" s="63">
        <v>341.58</v>
      </c>
      <c r="ER22" s="63">
        <v>340.58</v>
      </c>
      <c r="ES22" s="63">
        <v>339.58</v>
      </c>
      <c r="ET22" s="63">
        <v>338.58</v>
      </c>
      <c r="EU22" s="63">
        <v>337.58</v>
      </c>
      <c r="EV22" s="63">
        <v>336.58</v>
      </c>
      <c r="EW22" s="63">
        <v>335.58</v>
      </c>
      <c r="EX22" s="63">
        <v>334.58</v>
      </c>
      <c r="EY22" s="63">
        <v>333.59</v>
      </c>
      <c r="EZ22" s="63">
        <v>332.59</v>
      </c>
      <c r="FA22" s="63">
        <v>331.59</v>
      </c>
      <c r="FB22" s="63">
        <v>330.59</v>
      </c>
      <c r="FC22" s="63">
        <v>329.6</v>
      </c>
      <c r="FD22" s="63">
        <v>328.6</v>
      </c>
      <c r="FE22" s="63">
        <v>327.60000000000002</v>
      </c>
      <c r="FF22" s="63">
        <v>326.62</v>
      </c>
      <c r="FG22" s="63">
        <v>325.63</v>
      </c>
      <c r="FH22" s="63">
        <v>324.64</v>
      </c>
      <c r="FI22" s="63">
        <v>323.64999999999998</v>
      </c>
      <c r="FJ22" s="63">
        <v>322.66000000000003</v>
      </c>
      <c r="FK22" s="63">
        <v>321.68</v>
      </c>
      <c r="FL22" s="63">
        <v>320.69</v>
      </c>
      <c r="FM22" s="63">
        <v>319.7</v>
      </c>
      <c r="FN22" s="63">
        <v>318.70999999999998</v>
      </c>
      <c r="FO22" s="63">
        <v>317.73</v>
      </c>
      <c r="FP22" s="63">
        <v>316.74</v>
      </c>
      <c r="FQ22" s="63">
        <v>315.76</v>
      </c>
      <c r="FR22" s="63">
        <v>314.77999999999997</v>
      </c>
      <c r="FS22" s="63">
        <v>313.79000000000002</v>
      </c>
      <c r="FT22" s="63">
        <v>312.81</v>
      </c>
      <c r="FU22" s="63">
        <v>311.82</v>
      </c>
      <c r="FV22" s="63">
        <v>310.85000000000002</v>
      </c>
      <c r="FW22" s="63">
        <v>309.87</v>
      </c>
      <c r="FX22" s="63">
        <v>308.89</v>
      </c>
      <c r="FY22" s="63">
        <v>307.91000000000003</v>
      </c>
      <c r="FZ22" s="63">
        <v>306.94</v>
      </c>
      <c r="GA22" s="63">
        <v>305.95999999999998</v>
      </c>
      <c r="GB22" s="63">
        <v>304.98</v>
      </c>
      <c r="GC22" s="63">
        <v>304.01</v>
      </c>
      <c r="GD22" s="63">
        <v>303.04000000000002</v>
      </c>
      <c r="GE22" s="63">
        <v>302.06</v>
      </c>
      <c r="GF22" s="63">
        <v>301.08999999999997</v>
      </c>
      <c r="GG22" s="63">
        <v>300.12</v>
      </c>
      <c r="GH22" s="63">
        <v>299.14999999999998</v>
      </c>
      <c r="GI22" s="63">
        <v>298.18</v>
      </c>
      <c r="GJ22" s="63">
        <v>297.20999999999998</v>
      </c>
      <c r="GK22" s="63">
        <v>296.24</v>
      </c>
      <c r="GL22" s="63">
        <v>295.26</v>
      </c>
      <c r="GM22" s="63">
        <v>294.29000000000002</v>
      </c>
      <c r="GN22" s="63">
        <v>293.33999999999997</v>
      </c>
      <c r="GO22" s="63">
        <v>292.38</v>
      </c>
      <c r="GP22" s="63">
        <v>291.42</v>
      </c>
      <c r="GQ22" s="63">
        <v>290.45999999999998</v>
      </c>
      <c r="GR22" s="63">
        <v>289.5</v>
      </c>
      <c r="GS22" s="63">
        <v>288.54000000000002</v>
      </c>
      <c r="GT22" s="63">
        <v>287.58999999999997</v>
      </c>
      <c r="GU22" s="63">
        <v>286.63</v>
      </c>
      <c r="GV22" s="63">
        <v>285.68</v>
      </c>
      <c r="GW22" s="63">
        <v>284.72000000000003</v>
      </c>
      <c r="GX22" s="63">
        <v>283.76</v>
      </c>
      <c r="GY22" s="63">
        <v>282.82</v>
      </c>
      <c r="GZ22" s="63">
        <v>281.87</v>
      </c>
      <c r="HA22" s="63">
        <v>280.92</v>
      </c>
      <c r="HB22" s="63">
        <v>279.97000000000003</v>
      </c>
      <c r="HC22" s="63">
        <v>279.01</v>
      </c>
      <c r="HD22" s="63">
        <v>278.07</v>
      </c>
      <c r="HE22" s="63">
        <v>277.13</v>
      </c>
      <c r="HF22" s="63">
        <v>276.19</v>
      </c>
      <c r="HG22" s="63">
        <v>275.24</v>
      </c>
      <c r="HH22" s="63">
        <v>274.29000000000002</v>
      </c>
      <c r="HI22" s="63">
        <v>273.35000000000002</v>
      </c>
      <c r="HJ22" s="63">
        <v>272.42</v>
      </c>
      <c r="HK22" s="63">
        <v>271.48</v>
      </c>
      <c r="HL22" s="63">
        <v>270.54000000000002</v>
      </c>
      <c r="HM22" s="63">
        <v>269.62</v>
      </c>
      <c r="HN22" s="63">
        <v>268.68</v>
      </c>
      <c r="HO22" s="63">
        <v>267.76</v>
      </c>
      <c r="HP22" s="63">
        <v>266.82</v>
      </c>
      <c r="HQ22" s="63">
        <v>265.89999999999998</v>
      </c>
      <c r="HR22" s="63">
        <v>264.97000000000003</v>
      </c>
      <c r="HS22" s="63">
        <v>264.04000000000002</v>
      </c>
      <c r="HT22" s="63">
        <v>263.12</v>
      </c>
      <c r="HU22" s="63">
        <v>262.2</v>
      </c>
      <c r="HV22" s="63">
        <v>261.27999999999997</v>
      </c>
      <c r="HW22" s="63">
        <v>260.35000000000002</v>
      </c>
      <c r="HX22" s="63">
        <v>259.44</v>
      </c>
      <c r="HY22" s="63">
        <v>258.51</v>
      </c>
      <c r="HZ22" s="63">
        <v>257.60000000000002</v>
      </c>
      <c r="IA22" s="63">
        <v>256.68</v>
      </c>
      <c r="IB22" s="63">
        <v>255.77</v>
      </c>
      <c r="IC22" s="63">
        <v>254.85</v>
      </c>
      <c r="ID22" s="63">
        <v>253.94</v>
      </c>
      <c r="IE22" s="63">
        <v>253.03</v>
      </c>
      <c r="IF22" s="63">
        <v>252.11</v>
      </c>
      <c r="IG22" s="63">
        <v>251.2</v>
      </c>
      <c r="IH22" s="63">
        <v>250.29</v>
      </c>
      <c r="II22" s="63">
        <v>249.38</v>
      </c>
      <c r="IJ22" s="63">
        <v>248.48</v>
      </c>
      <c r="IK22" s="63">
        <v>247.57</v>
      </c>
      <c r="IL22" s="63">
        <v>246.67</v>
      </c>
      <c r="IM22" s="63">
        <v>245.77</v>
      </c>
      <c r="IN22" s="63">
        <v>244.86</v>
      </c>
      <c r="IO22" s="63">
        <v>243.96</v>
      </c>
      <c r="IP22" s="63">
        <v>243.06</v>
      </c>
      <c r="IQ22" s="63">
        <v>242.17</v>
      </c>
      <c r="IR22" s="63">
        <v>241.27</v>
      </c>
      <c r="IS22" s="63">
        <v>240.37</v>
      </c>
      <c r="IT22" s="63">
        <v>239.48</v>
      </c>
      <c r="IU22" s="63">
        <v>238.58</v>
      </c>
      <c r="IV22" s="63">
        <v>237.7</v>
      </c>
      <c r="IW22" s="63">
        <v>236.81</v>
      </c>
      <c r="IX22" s="63">
        <v>235.93</v>
      </c>
      <c r="IY22" s="63">
        <v>235.05</v>
      </c>
      <c r="IZ22" s="63">
        <v>234.17</v>
      </c>
      <c r="JA22" s="63">
        <v>233.29</v>
      </c>
      <c r="JB22" s="63">
        <v>232.41</v>
      </c>
      <c r="JC22" s="63">
        <v>231.53</v>
      </c>
      <c r="JD22" s="63">
        <v>230.66</v>
      </c>
      <c r="JE22" s="63">
        <v>229.78</v>
      </c>
      <c r="JF22" s="63">
        <v>228.91</v>
      </c>
      <c r="JG22" s="63">
        <v>228.03</v>
      </c>
      <c r="JH22" s="63">
        <v>227.16</v>
      </c>
      <c r="JI22" s="63">
        <v>226.29</v>
      </c>
      <c r="JJ22" s="63">
        <v>225.42</v>
      </c>
      <c r="JK22" s="63">
        <v>224.56</v>
      </c>
      <c r="JL22" s="63">
        <v>223.69</v>
      </c>
      <c r="JM22" s="63">
        <v>222.82</v>
      </c>
      <c r="JN22" s="63">
        <v>221.96</v>
      </c>
      <c r="JO22" s="63">
        <v>221.1</v>
      </c>
      <c r="JP22" s="63">
        <v>220.23</v>
      </c>
      <c r="JQ22" s="63">
        <v>219.37</v>
      </c>
      <c r="JR22" s="63">
        <v>218.51</v>
      </c>
      <c r="JS22" s="63">
        <v>217.65</v>
      </c>
      <c r="JT22" s="63">
        <v>216.79</v>
      </c>
      <c r="JU22" s="63">
        <v>215.93</v>
      </c>
      <c r="JV22" s="63">
        <v>215.07</v>
      </c>
      <c r="JW22" s="63">
        <v>214.21</v>
      </c>
      <c r="JX22" s="63">
        <v>213.35</v>
      </c>
      <c r="JY22" s="63">
        <v>212.49</v>
      </c>
      <c r="JZ22" s="63">
        <v>211.63</v>
      </c>
      <c r="KA22" s="63">
        <v>210.78</v>
      </c>
      <c r="KB22" s="63">
        <v>209.92</v>
      </c>
      <c r="KC22" s="63">
        <v>209.07</v>
      </c>
      <c r="KD22" s="63">
        <v>208.21</v>
      </c>
      <c r="KE22" s="63">
        <v>207.36</v>
      </c>
      <c r="KF22" s="63">
        <v>206.51</v>
      </c>
      <c r="KG22" s="63">
        <v>205.66</v>
      </c>
      <c r="KH22" s="63">
        <v>204.81</v>
      </c>
      <c r="KI22" s="63">
        <v>203.96</v>
      </c>
      <c r="KJ22" s="63">
        <v>203.12</v>
      </c>
      <c r="KK22" s="63">
        <v>202.27</v>
      </c>
      <c r="KL22" s="63">
        <v>201.43</v>
      </c>
      <c r="KM22" s="63">
        <v>200.58</v>
      </c>
      <c r="KN22" s="63">
        <v>199.74</v>
      </c>
      <c r="KO22" s="63">
        <v>198.9</v>
      </c>
      <c r="KP22" s="63">
        <v>198.06</v>
      </c>
      <c r="KQ22" s="63">
        <v>197.22</v>
      </c>
      <c r="KR22" s="68">
        <f t="shared" ref="KR22:LG37" si="22">KR21+0.75</f>
        <v>196.52</v>
      </c>
      <c r="KS22" s="68">
        <f t="shared" si="22"/>
        <v>195.73</v>
      </c>
      <c r="KT22" s="68">
        <f t="shared" si="22"/>
        <v>194.91</v>
      </c>
      <c r="KU22" s="68">
        <f t="shared" si="22"/>
        <v>194.12</v>
      </c>
      <c r="KV22" s="68">
        <f t="shared" si="22"/>
        <v>193.34</v>
      </c>
      <c r="KW22" s="68">
        <f t="shared" si="22"/>
        <v>192.55</v>
      </c>
      <c r="KX22" s="68">
        <f t="shared" si="22"/>
        <v>191.76</v>
      </c>
      <c r="KY22" s="68">
        <f t="shared" si="22"/>
        <v>190.98</v>
      </c>
      <c r="KZ22" s="68">
        <f t="shared" si="22"/>
        <v>190.19</v>
      </c>
      <c r="LA22" s="68">
        <f t="shared" si="22"/>
        <v>189.41</v>
      </c>
      <c r="LB22" s="68">
        <f t="shared" si="22"/>
        <v>188.63</v>
      </c>
      <c r="LC22" s="68">
        <f t="shared" si="22"/>
        <v>187.85</v>
      </c>
      <c r="LD22" s="68">
        <f t="shared" si="22"/>
        <v>187.07</v>
      </c>
      <c r="LE22" s="68">
        <f t="shared" si="22"/>
        <v>186.29</v>
      </c>
      <c r="LF22" s="68">
        <f t="shared" si="22"/>
        <v>185.52</v>
      </c>
      <c r="LG22" s="68">
        <f t="shared" si="22"/>
        <v>184.75</v>
      </c>
      <c r="LH22" s="68">
        <f t="shared" si="21"/>
        <v>183.97</v>
      </c>
      <c r="LI22" s="68">
        <f t="shared" si="21"/>
        <v>183.2</v>
      </c>
      <c r="LJ22" s="68">
        <f t="shared" si="17"/>
        <v>182.43</v>
      </c>
      <c r="LK22" s="68">
        <f t="shared" si="17"/>
        <v>181.66</v>
      </c>
      <c r="LL22" s="68">
        <f t="shared" si="17"/>
        <v>180.89</v>
      </c>
      <c r="LM22" s="68">
        <f t="shared" si="17"/>
        <v>180.13</v>
      </c>
      <c r="LN22" s="68">
        <f t="shared" si="17"/>
        <v>179.36</v>
      </c>
      <c r="LO22" s="68">
        <f t="shared" si="17"/>
        <v>178.6</v>
      </c>
      <c r="LP22" s="68">
        <f t="shared" si="17"/>
        <v>177.84</v>
      </c>
      <c r="LQ22" s="68">
        <f t="shared" si="17"/>
        <v>177.08</v>
      </c>
      <c r="LR22" s="68">
        <f t="shared" si="17"/>
        <v>176.32</v>
      </c>
      <c r="LS22" s="68">
        <f t="shared" si="17"/>
        <v>175.56</v>
      </c>
      <c r="LT22" s="68">
        <f t="shared" si="17"/>
        <v>174.81</v>
      </c>
      <c r="LU22" s="68">
        <f t="shared" si="17"/>
        <v>174.06</v>
      </c>
      <c r="LV22" s="68">
        <f t="shared" si="17"/>
        <v>173.3</v>
      </c>
      <c r="LW22" s="68">
        <f t="shared" si="17"/>
        <v>172.55</v>
      </c>
      <c r="LX22" s="68">
        <f t="shared" si="17"/>
        <v>171.8</v>
      </c>
      <c r="LY22" s="68">
        <f t="shared" si="17"/>
        <v>171.05</v>
      </c>
      <c r="LZ22" s="68">
        <f t="shared" si="19"/>
        <v>170.31</v>
      </c>
      <c r="MA22" s="68">
        <f t="shared" si="19"/>
        <v>169.56</v>
      </c>
      <c r="MB22" s="68">
        <f t="shared" si="19"/>
        <v>168.82</v>
      </c>
      <c r="MC22" s="68">
        <f t="shared" si="19"/>
        <v>168.08</v>
      </c>
      <c r="MD22" s="68">
        <f t="shared" si="19"/>
        <v>167.34</v>
      </c>
      <c r="ME22" s="68">
        <f t="shared" si="19"/>
        <v>166.61</v>
      </c>
      <c r="MF22" s="68">
        <f t="shared" si="19"/>
        <v>165.87</v>
      </c>
      <c r="MG22" s="68">
        <f t="shared" si="19"/>
        <v>165.14</v>
      </c>
      <c r="MH22" s="68">
        <f t="shared" si="19"/>
        <v>164.4</v>
      </c>
      <c r="MI22" s="68">
        <f t="shared" si="19"/>
        <v>163.66999999999999</v>
      </c>
      <c r="MJ22" s="68">
        <f t="shared" si="19"/>
        <v>162.94</v>
      </c>
      <c r="MK22" s="68">
        <f t="shared" si="19"/>
        <v>162.21</v>
      </c>
      <c r="ML22" s="68">
        <f t="shared" si="19"/>
        <v>161.49</v>
      </c>
      <c r="MM22" s="68">
        <f t="shared" si="19"/>
        <v>160.76</v>
      </c>
      <c r="MN22" s="68">
        <f t="shared" si="19"/>
        <v>160.04</v>
      </c>
      <c r="MO22" s="68">
        <f t="shared" si="19"/>
        <v>159.32</v>
      </c>
      <c r="MP22" s="68">
        <f t="shared" si="19"/>
        <v>158.6</v>
      </c>
      <c r="MQ22" s="68">
        <f t="shared" si="19"/>
        <v>157.88999999999999</v>
      </c>
      <c r="MR22" s="68">
        <f t="shared" si="19"/>
        <v>157.16999999999999</v>
      </c>
      <c r="MS22" s="68">
        <f t="shared" si="19"/>
        <v>156.46</v>
      </c>
      <c r="MT22" s="68">
        <f t="shared" si="18"/>
        <v>155.74</v>
      </c>
      <c r="MU22" s="68">
        <f t="shared" si="18"/>
        <v>155.03</v>
      </c>
      <c r="MV22" s="68">
        <f t="shared" si="18"/>
        <v>154.32</v>
      </c>
      <c r="MW22" s="68">
        <f t="shared" si="18"/>
        <v>153.62</v>
      </c>
      <c r="MX22" s="68">
        <f t="shared" si="18"/>
        <v>152.91</v>
      </c>
      <c r="MY22" s="68">
        <f t="shared" si="18"/>
        <v>152.21</v>
      </c>
    </row>
    <row r="23" spans="1:363" ht="15.75" x14ac:dyDescent="0.25">
      <c r="A23" s="60" t="s">
        <v>6</v>
      </c>
      <c r="B23" s="65">
        <v>2033</v>
      </c>
      <c r="C23" s="63">
        <v>490.88</v>
      </c>
      <c r="D23" s="63">
        <v>489.84</v>
      </c>
      <c r="E23" s="63">
        <v>488.8</v>
      </c>
      <c r="F23" s="63">
        <v>487.76</v>
      </c>
      <c r="G23" s="63">
        <v>486.72</v>
      </c>
      <c r="H23" s="63">
        <v>485.69</v>
      </c>
      <c r="I23" s="63">
        <v>484.65</v>
      </c>
      <c r="J23" s="63">
        <v>483.61</v>
      </c>
      <c r="K23" s="63">
        <v>482.57</v>
      </c>
      <c r="L23" s="63">
        <v>481.53</v>
      </c>
      <c r="M23" s="63">
        <v>480.5</v>
      </c>
      <c r="N23" s="63">
        <v>479.46</v>
      </c>
      <c r="O23" s="63">
        <v>478.42</v>
      </c>
      <c r="P23" s="63">
        <v>477.38</v>
      </c>
      <c r="Q23" s="63">
        <v>476.34</v>
      </c>
      <c r="R23" s="63">
        <v>475.31</v>
      </c>
      <c r="S23" s="63">
        <v>474.27</v>
      </c>
      <c r="T23" s="63">
        <v>473.23</v>
      </c>
      <c r="U23" s="63">
        <v>472.19</v>
      </c>
      <c r="V23" s="63">
        <v>471.16</v>
      </c>
      <c r="W23" s="63">
        <v>470.12</v>
      </c>
      <c r="X23" s="63">
        <v>469.08</v>
      </c>
      <c r="Y23" s="63">
        <v>468.04</v>
      </c>
      <c r="Z23" s="63">
        <v>467</v>
      </c>
      <c r="AA23" s="63">
        <v>465.97</v>
      </c>
      <c r="AB23" s="63">
        <v>464.93</v>
      </c>
      <c r="AC23" s="63">
        <v>463.89</v>
      </c>
      <c r="AD23" s="63">
        <v>462.86</v>
      </c>
      <c r="AE23" s="63">
        <v>461.82</v>
      </c>
      <c r="AF23" s="63">
        <v>460.78</v>
      </c>
      <c r="AG23" s="63">
        <v>459.74</v>
      </c>
      <c r="AH23" s="63">
        <v>458.71</v>
      </c>
      <c r="AI23" s="63">
        <v>457.67</v>
      </c>
      <c r="AJ23" s="63">
        <v>456.63</v>
      </c>
      <c r="AK23" s="63">
        <v>455.59</v>
      </c>
      <c r="AL23" s="63">
        <v>454.56</v>
      </c>
      <c r="AM23" s="63">
        <v>453.52</v>
      </c>
      <c r="AN23" s="63">
        <v>452.48</v>
      </c>
      <c r="AO23" s="63">
        <v>451.45</v>
      </c>
      <c r="AP23" s="63">
        <v>450.41</v>
      </c>
      <c r="AQ23" s="63">
        <v>449.37</v>
      </c>
      <c r="AR23" s="63">
        <v>448.33</v>
      </c>
      <c r="AS23" s="63">
        <v>447.3</v>
      </c>
      <c r="AT23" s="63">
        <v>446.26</v>
      </c>
      <c r="AU23" s="63">
        <v>445.22</v>
      </c>
      <c r="AV23" s="63">
        <v>444.19</v>
      </c>
      <c r="AW23" s="63">
        <v>443.15</v>
      </c>
      <c r="AX23" s="63">
        <v>442.11</v>
      </c>
      <c r="AY23" s="63">
        <v>441.08</v>
      </c>
      <c r="AZ23" s="63">
        <v>440.04</v>
      </c>
      <c r="BA23" s="63">
        <v>439</v>
      </c>
      <c r="BB23" s="63">
        <v>437.97</v>
      </c>
      <c r="BC23" s="63">
        <v>436.93</v>
      </c>
      <c r="BD23" s="63">
        <v>435.89</v>
      </c>
      <c r="BE23" s="63">
        <v>434.86</v>
      </c>
      <c r="BF23" s="63">
        <v>433.82</v>
      </c>
      <c r="BG23" s="63">
        <v>432.79</v>
      </c>
      <c r="BH23" s="63">
        <v>431.75</v>
      </c>
      <c r="BI23" s="63">
        <v>430.71</v>
      </c>
      <c r="BJ23" s="63">
        <v>429.68</v>
      </c>
      <c r="BK23" s="63">
        <v>428.64</v>
      </c>
      <c r="BL23" s="63">
        <v>427.6</v>
      </c>
      <c r="BM23" s="63">
        <v>426.57</v>
      </c>
      <c r="BN23" s="63">
        <v>425.53</v>
      </c>
      <c r="BO23" s="63">
        <v>424.49</v>
      </c>
      <c r="BP23" s="63">
        <v>423.46</v>
      </c>
      <c r="BQ23" s="63">
        <v>422.42</v>
      </c>
      <c r="BR23" s="63">
        <v>421.38</v>
      </c>
      <c r="BS23" s="63">
        <v>420.35</v>
      </c>
      <c r="BT23" s="63">
        <v>419.31</v>
      </c>
      <c r="BU23" s="63">
        <v>418.28</v>
      </c>
      <c r="BV23" s="63">
        <v>417.24</v>
      </c>
      <c r="BW23" s="63">
        <v>416.21</v>
      </c>
      <c r="BX23" s="63">
        <v>415.17</v>
      </c>
      <c r="BY23" s="63">
        <v>414.14</v>
      </c>
      <c r="BZ23" s="63">
        <v>413.11</v>
      </c>
      <c r="CA23" s="63">
        <v>412.07</v>
      </c>
      <c r="CB23" s="63">
        <v>411.04</v>
      </c>
      <c r="CC23" s="63">
        <v>410.01</v>
      </c>
      <c r="CD23" s="63">
        <v>408.97</v>
      </c>
      <c r="CE23" s="63">
        <v>407.94</v>
      </c>
      <c r="CF23" s="63">
        <v>406.91</v>
      </c>
      <c r="CG23" s="63">
        <v>405.88</v>
      </c>
      <c r="CH23" s="63">
        <v>404.85</v>
      </c>
      <c r="CI23" s="63">
        <v>403.81</v>
      </c>
      <c r="CJ23" s="63">
        <v>402.78</v>
      </c>
      <c r="CK23" s="63">
        <v>401.75</v>
      </c>
      <c r="CL23" s="63">
        <v>400.72</v>
      </c>
      <c r="CM23" s="63">
        <v>399.69</v>
      </c>
      <c r="CN23" s="63">
        <v>398.66</v>
      </c>
      <c r="CO23" s="63">
        <v>397.62</v>
      </c>
      <c r="CP23" s="63">
        <v>396.59</v>
      </c>
      <c r="CQ23" s="63">
        <v>395.56</v>
      </c>
      <c r="CR23" s="63">
        <v>394.53</v>
      </c>
      <c r="CS23" s="63">
        <v>393.5</v>
      </c>
      <c r="CT23" s="63">
        <v>392.47</v>
      </c>
      <c r="CU23" s="63">
        <v>391.44</v>
      </c>
      <c r="CV23" s="63">
        <v>390.41</v>
      </c>
      <c r="CW23" s="63">
        <v>389.38</v>
      </c>
      <c r="CX23" s="63">
        <v>388.35</v>
      </c>
      <c r="CY23" s="63">
        <v>387.32</v>
      </c>
      <c r="CZ23" s="63">
        <v>386.29</v>
      </c>
      <c r="DA23" s="63">
        <v>385.26</v>
      </c>
      <c r="DB23" s="63">
        <v>384.24</v>
      </c>
      <c r="DC23" s="63">
        <v>383.21</v>
      </c>
      <c r="DD23" s="63">
        <v>382.18</v>
      </c>
      <c r="DE23" s="63">
        <v>381.15</v>
      </c>
      <c r="DF23" s="63">
        <v>380.12</v>
      </c>
      <c r="DG23" s="63">
        <v>379.1</v>
      </c>
      <c r="DH23" s="63">
        <v>378.07</v>
      </c>
      <c r="DI23" s="63">
        <v>377.04</v>
      </c>
      <c r="DJ23" s="63">
        <v>376.02</v>
      </c>
      <c r="DK23" s="63">
        <v>374.99</v>
      </c>
      <c r="DL23" s="63">
        <v>373.97</v>
      </c>
      <c r="DM23" s="63">
        <v>372.94</v>
      </c>
      <c r="DN23" s="63">
        <v>371.92</v>
      </c>
      <c r="DO23" s="63">
        <v>370.89</v>
      </c>
      <c r="DP23" s="63">
        <v>369.87</v>
      </c>
      <c r="DQ23" s="63">
        <v>368.84</v>
      </c>
      <c r="DR23" s="63">
        <v>367.82</v>
      </c>
      <c r="DS23" s="63">
        <v>366.8</v>
      </c>
      <c r="DT23" s="63">
        <v>365.78</v>
      </c>
      <c r="DU23" s="63">
        <v>364.76</v>
      </c>
      <c r="DV23" s="63">
        <v>363.74</v>
      </c>
      <c r="DW23" s="63">
        <v>362.72</v>
      </c>
      <c r="DX23" s="63">
        <v>361.7</v>
      </c>
      <c r="DY23" s="63">
        <v>360.68</v>
      </c>
      <c r="DZ23" s="63">
        <v>359.66</v>
      </c>
      <c r="EA23" s="63">
        <v>358.65</v>
      </c>
      <c r="EB23" s="63">
        <v>357.63</v>
      </c>
      <c r="EC23" s="63">
        <v>356.61</v>
      </c>
      <c r="ED23" s="63">
        <v>355.6</v>
      </c>
      <c r="EE23" s="63">
        <v>354.58</v>
      </c>
      <c r="EF23" s="63">
        <v>353.57</v>
      </c>
      <c r="EG23" s="63">
        <v>352.56</v>
      </c>
      <c r="EH23" s="63">
        <v>351.55</v>
      </c>
      <c r="EI23" s="63">
        <v>350.54</v>
      </c>
      <c r="EJ23" s="63">
        <v>349.54</v>
      </c>
      <c r="EK23" s="63">
        <v>348.53</v>
      </c>
      <c r="EL23" s="63">
        <v>347.52</v>
      </c>
      <c r="EM23" s="63">
        <v>346.51</v>
      </c>
      <c r="EN23" s="63">
        <v>345.51</v>
      </c>
      <c r="EO23" s="63">
        <v>344.5</v>
      </c>
      <c r="EP23" s="63">
        <v>343.49</v>
      </c>
      <c r="EQ23" s="63">
        <v>342.49</v>
      </c>
      <c r="ER23" s="63">
        <v>341.49</v>
      </c>
      <c r="ES23" s="63">
        <v>340.49</v>
      </c>
      <c r="ET23" s="63">
        <v>339.49</v>
      </c>
      <c r="EU23" s="63">
        <v>338.48</v>
      </c>
      <c r="EV23" s="63">
        <v>337.48</v>
      </c>
      <c r="EW23" s="63">
        <v>336.49</v>
      </c>
      <c r="EX23" s="63">
        <v>335.49</v>
      </c>
      <c r="EY23" s="63">
        <v>334.49</v>
      </c>
      <c r="EZ23" s="63">
        <v>333.49</v>
      </c>
      <c r="FA23" s="63">
        <v>332.49</v>
      </c>
      <c r="FB23" s="63">
        <v>331.49</v>
      </c>
      <c r="FC23" s="63">
        <v>330.5</v>
      </c>
      <c r="FD23" s="63">
        <v>329.5</v>
      </c>
      <c r="FE23" s="63">
        <v>328.51</v>
      </c>
      <c r="FF23" s="63">
        <v>327.51</v>
      </c>
      <c r="FG23" s="63">
        <v>326.52999999999997</v>
      </c>
      <c r="FH23" s="63">
        <v>325.54000000000002</v>
      </c>
      <c r="FI23" s="63">
        <v>324.54000000000002</v>
      </c>
      <c r="FJ23" s="63">
        <v>323.56</v>
      </c>
      <c r="FK23" s="63">
        <v>322.57</v>
      </c>
      <c r="FL23" s="63">
        <v>321.57</v>
      </c>
      <c r="FM23" s="63">
        <v>320.58999999999997</v>
      </c>
      <c r="FN23" s="63">
        <v>319.60000000000002</v>
      </c>
      <c r="FO23" s="63">
        <v>318.62</v>
      </c>
      <c r="FP23" s="63">
        <v>317.63</v>
      </c>
      <c r="FQ23" s="63">
        <v>316.64999999999998</v>
      </c>
      <c r="FR23" s="63">
        <v>315.67</v>
      </c>
      <c r="FS23" s="63">
        <v>314.68</v>
      </c>
      <c r="FT23" s="63">
        <v>313.7</v>
      </c>
      <c r="FU23" s="63">
        <v>312.72000000000003</v>
      </c>
      <c r="FV23" s="63">
        <v>311.74</v>
      </c>
      <c r="FW23" s="63">
        <v>310.76</v>
      </c>
      <c r="FX23" s="63">
        <v>309.77999999999997</v>
      </c>
      <c r="FY23" s="63">
        <v>308.79000000000002</v>
      </c>
      <c r="FZ23" s="63">
        <v>307.82</v>
      </c>
      <c r="GA23" s="63">
        <v>306.83999999999997</v>
      </c>
      <c r="GB23" s="63">
        <v>305.85000000000002</v>
      </c>
      <c r="GC23" s="63">
        <v>304.89</v>
      </c>
      <c r="GD23" s="63">
        <v>303.91000000000003</v>
      </c>
      <c r="GE23" s="63">
        <v>302.94</v>
      </c>
      <c r="GF23" s="63">
        <v>301.97000000000003</v>
      </c>
      <c r="GG23" s="63">
        <v>300.99</v>
      </c>
      <c r="GH23" s="63">
        <v>300.01</v>
      </c>
      <c r="GI23" s="63">
        <v>299.04000000000002</v>
      </c>
      <c r="GJ23" s="63">
        <v>298.07</v>
      </c>
      <c r="GK23" s="63">
        <v>297.10000000000002</v>
      </c>
      <c r="GL23" s="63">
        <v>296.14</v>
      </c>
      <c r="GM23" s="63">
        <v>295.17</v>
      </c>
      <c r="GN23" s="63">
        <v>294.20999999999998</v>
      </c>
      <c r="GO23" s="63">
        <v>293.25</v>
      </c>
      <c r="GP23" s="63">
        <v>292.29000000000002</v>
      </c>
      <c r="GQ23" s="63">
        <v>291.32</v>
      </c>
      <c r="GR23" s="63">
        <v>290.37</v>
      </c>
      <c r="GS23" s="63">
        <v>289.41000000000003</v>
      </c>
      <c r="GT23" s="63">
        <v>288.45</v>
      </c>
      <c r="GU23" s="63">
        <v>287.5</v>
      </c>
      <c r="GV23" s="63">
        <v>286.54000000000002</v>
      </c>
      <c r="GW23" s="63">
        <v>285.57</v>
      </c>
      <c r="GX23" s="63">
        <v>284.63</v>
      </c>
      <c r="GY23" s="63">
        <v>283.68</v>
      </c>
      <c r="GZ23" s="63">
        <v>282.72000000000003</v>
      </c>
      <c r="HA23" s="63">
        <v>281.76</v>
      </c>
      <c r="HB23" s="63">
        <v>280.82</v>
      </c>
      <c r="HC23" s="63">
        <v>279.88</v>
      </c>
      <c r="HD23" s="63">
        <v>278.93</v>
      </c>
      <c r="HE23" s="63">
        <v>277.98</v>
      </c>
      <c r="HF23" s="63">
        <v>277.04000000000002</v>
      </c>
      <c r="HG23" s="63">
        <v>276.08999999999997</v>
      </c>
      <c r="HH23" s="63">
        <v>275.14999999999998</v>
      </c>
      <c r="HI23" s="63">
        <v>274.20999999999998</v>
      </c>
      <c r="HJ23" s="63">
        <v>273.26</v>
      </c>
      <c r="HK23" s="63">
        <v>272.32</v>
      </c>
      <c r="HL23" s="63">
        <v>271.39</v>
      </c>
      <c r="HM23" s="63">
        <v>270.45999999999998</v>
      </c>
      <c r="HN23" s="63">
        <v>269.52999999999997</v>
      </c>
      <c r="HO23" s="63">
        <v>268.58999999999997</v>
      </c>
      <c r="HP23" s="63">
        <v>267.67</v>
      </c>
      <c r="HQ23" s="63">
        <v>266.74</v>
      </c>
      <c r="HR23" s="63">
        <v>265.81</v>
      </c>
      <c r="HS23" s="63">
        <v>264.88</v>
      </c>
      <c r="HT23" s="63">
        <v>263.95999999999998</v>
      </c>
      <c r="HU23" s="63">
        <v>263.02999999999997</v>
      </c>
      <c r="HV23" s="63">
        <v>262.10000000000002</v>
      </c>
      <c r="HW23" s="63">
        <v>261.18</v>
      </c>
      <c r="HX23" s="63">
        <v>260.26</v>
      </c>
      <c r="HY23" s="63">
        <v>259.33999999999997</v>
      </c>
      <c r="HZ23" s="63">
        <v>258.43</v>
      </c>
      <c r="IA23" s="63">
        <v>257.51</v>
      </c>
      <c r="IB23" s="63">
        <v>256.58999999999997</v>
      </c>
      <c r="IC23" s="63">
        <v>255.67</v>
      </c>
      <c r="ID23" s="63">
        <v>254.76</v>
      </c>
      <c r="IE23" s="63">
        <v>253.85</v>
      </c>
      <c r="IF23" s="63">
        <v>252.93</v>
      </c>
      <c r="IG23" s="63">
        <v>252.02</v>
      </c>
      <c r="IH23" s="63">
        <v>251.11</v>
      </c>
      <c r="II23" s="63">
        <v>250.2</v>
      </c>
      <c r="IJ23" s="63">
        <v>249.29</v>
      </c>
      <c r="IK23" s="63">
        <v>248.38</v>
      </c>
      <c r="IL23" s="63">
        <v>247.48</v>
      </c>
      <c r="IM23" s="63">
        <v>246.57</v>
      </c>
      <c r="IN23" s="63">
        <v>245.67</v>
      </c>
      <c r="IO23" s="63">
        <v>244.77</v>
      </c>
      <c r="IP23" s="63">
        <v>243.87</v>
      </c>
      <c r="IQ23" s="63">
        <v>242.97</v>
      </c>
      <c r="IR23" s="63">
        <v>242.07</v>
      </c>
      <c r="IS23" s="63">
        <v>241.17</v>
      </c>
      <c r="IT23" s="63">
        <v>240.27</v>
      </c>
      <c r="IU23" s="63">
        <v>239.38</v>
      </c>
      <c r="IV23" s="63">
        <v>238.49</v>
      </c>
      <c r="IW23" s="63">
        <v>237.61</v>
      </c>
      <c r="IX23" s="63">
        <v>236.72</v>
      </c>
      <c r="IY23" s="63">
        <v>235.84</v>
      </c>
      <c r="IZ23" s="63">
        <v>234.96</v>
      </c>
      <c r="JA23" s="63">
        <v>234.08</v>
      </c>
      <c r="JB23" s="63">
        <v>233.2</v>
      </c>
      <c r="JC23" s="63">
        <v>232.32</v>
      </c>
      <c r="JD23" s="63">
        <v>231.44</v>
      </c>
      <c r="JE23" s="63">
        <v>230.56</v>
      </c>
      <c r="JF23" s="63">
        <v>229.69</v>
      </c>
      <c r="JG23" s="63">
        <v>228.81</v>
      </c>
      <c r="JH23" s="63">
        <v>227.94</v>
      </c>
      <c r="JI23" s="63">
        <v>227.07</v>
      </c>
      <c r="JJ23" s="63">
        <v>226.2</v>
      </c>
      <c r="JK23" s="63">
        <v>225.33</v>
      </c>
      <c r="JL23" s="63">
        <v>224.46</v>
      </c>
      <c r="JM23" s="63">
        <v>223.59</v>
      </c>
      <c r="JN23" s="63">
        <v>222.73</v>
      </c>
      <c r="JO23" s="63">
        <v>221.86</v>
      </c>
      <c r="JP23" s="63">
        <v>221</v>
      </c>
      <c r="JQ23" s="63">
        <v>220.14</v>
      </c>
      <c r="JR23" s="63">
        <v>219.27</v>
      </c>
      <c r="JS23" s="63">
        <v>218.41</v>
      </c>
      <c r="JT23" s="63">
        <v>217.55</v>
      </c>
      <c r="JU23" s="63">
        <v>216.68</v>
      </c>
      <c r="JV23" s="63">
        <v>215.82</v>
      </c>
      <c r="JW23" s="63">
        <v>214.96</v>
      </c>
      <c r="JX23" s="63">
        <v>214.1</v>
      </c>
      <c r="JY23" s="63">
        <v>213.24</v>
      </c>
      <c r="JZ23" s="63">
        <v>212.38</v>
      </c>
      <c r="KA23" s="63">
        <v>211.52</v>
      </c>
      <c r="KB23" s="63">
        <v>210.66</v>
      </c>
      <c r="KC23" s="63">
        <v>209.81</v>
      </c>
      <c r="KD23" s="63">
        <v>208.95</v>
      </c>
      <c r="KE23" s="63">
        <v>208.1</v>
      </c>
      <c r="KF23" s="63">
        <v>207.24</v>
      </c>
      <c r="KG23" s="63">
        <v>206.39</v>
      </c>
      <c r="KH23" s="63">
        <v>205.54</v>
      </c>
      <c r="KI23" s="63">
        <v>204.69</v>
      </c>
      <c r="KJ23" s="63">
        <v>203.84</v>
      </c>
      <c r="KK23" s="63">
        <v>203</v>
      </c>
      <c r="KL23" s="63">
        <v>202.15</v>
      </c>
      <c r="KM23" s="63">
        <v>201.31</v>
      </c>
      <c r="KN23" s="63">
        <v>200.46</v>
      </c>
      <c r="KO23" s="63">
        <v>199.62</v>
      </c>
      <c r="KP23" s="63">
        <v>198.78</v>
      </c>
      <c r="KQ23" s="63">
        <v>197.94</v>
      </c>
      <c r="KR23" s="68">
        <f t="shared" si="22"/>
        <v>197.27</v>
      </c>
      <c r="KS23" s="68">
        <f t="shared" si="22"/>
        <v>196.48</v>
      </c>
      <c r="KT23" s="68">
        <f t="shared" si="22"/>
        <v>195.66</v>
      </c>
      <c r="KU23" s="68">
        <f t="shared" si="22"/>
        <v>194.87</v>
      </c>
      <c r="KV23" s="68">
        <f t="shared" si="22"/>
        <v>194.09</v>
      </c>
      <c r="KW23" s="68">
        <f t="shared" si="22"/>
        <v>193.3</v>
      </c>
      <c r="KX23" s="68">
        <f t="shared" si="22"/>
        <v>192.51</v>
      </c>
      <c r="KY23" s="68">
        <f t="shared" si="22"/>
        <v>191.73</v>
      </c>
      <c r="KZ23" s="68">
        <f t="shared" si="22"/>
        <v>190.94</v>
      </c>
      <c r="LA23" s="68">
        <f t="shared" si="22"/>
        <v>190.16</v>
      </c>
      <c r="LB23" s="68">
        <f t="shared" si="22"/>
        <v>189.38</v>
      </c>
      <c r="LC23" s="68">
        <f t="shared" si="22"/>
        <v>188.6</v>
      </c>
      <c r="LD23" s="68">
        <f t="shared" si="22"/>
        <v>187.82</v>
      </c>
      <c r="LE23" s="68">
        <f t="shared" si="22"/>
        <v>187.04</v>
      </c>
      <c r="LF23" s="68">
        <f t="shared" si="22"/>
        <v>186.27</v>
      </c>
      <c r="LG23" s="68">
        <f t="shared" si="22"/>
        <v>185.5</v>
      </c>
      <c r="LH23" s="68">
        <f t="shared" si="21"/>
        <v>184.72</v>
      </c>
      <c r="LI23" s="68">
        <f t="shared" si="21"/>
        <v>183.95</v>
      </c>
      <c r="LJ23" s="68">
        <f t="shared" si="17"/>
        <v>183.18</v>
      </c>
      <c r="LK23" s="68">
        <f t="shared" si="17"/>
        <v>182.41</v>
      </c>
      <c r="LL23" s="68">
        <f t="shared" si="17"/>
        <v>181.64</v>
      </c>
      <c r="LM23" s="68">
        <f t="shared" si="17"/>
        <v>180.88</v>
      </c>
      <c r="LN23" s="68">
        <f t="shared" si="17"/>
        <v>180.11</v>
      </c>
      <c r="LO23" s="68">
        <f t="shared" si="17"/>
        <v>179.35</v>
      </c>
      <c r="LP23" s="68">
        <f t="shared" si="17"/>
        <v>178.59</v>
      </c>
      <c r="LQ23" s="68">
        <f t="shared" si="17"/>
        <v>177.83</v>
      </c>
      <c r="LR23" s="68">
        <f t="shared" si="17"/>
        <v>177.07</v>
      </c>
      <c r="LS23" s="68">
        <f t="shared" si="17"/>
        <v>176.31</v>
      </c>
      <c r="LT23" s="68">
        <f t="shared" si="17"/>
        <v>175.56</v>
      </c>
      <c r="LU23" s="68">
        <f t="shared" si="17"/>
        <v>174.81</v>
      </c>
      <c r="LV23" s="68">
        <f t="shared" si="17"/>
        <v>174.05</v>
      </c>
      <c r="LW23" s="68">
        <f t="shared" si="17"/>
        <v>173.3</v>
      </c>
      <c r="LX23" s="68">
        <f t="shared" si="17"/>
        <v>172.55</v>
      </c>
      <c r="LY23" s="68">
        <f t="shared" si="17"/>
        <v>171.8</v>
      </c>
      <c r="LZ23" s="68">
        <f t="shared" si="19"/>
        <v>171.06</v>
      </c>
      <c r="MA23" s="68">
        <f t="shared" si="19"/>
        <v>170.31</v>
      </c>
      <c r="MB23" s="68">
        <f t="shared" si="19"/>
        <v>169.57</v>
      </c>
      <c r="MC23" s="68">
        <f t="shared" si="19"/>
        <v>168.83</v>
      </c>
      <c r="MD23" s="68">
        <f t="shared" si="19"/>
        <v>168.09</v>
      </c>
      <c r="ME23" s="68">
        <f t="shared" si="19"/>
        <v>167.36</v>
      </c>
      <c r="MF23" s="68">
        <f t="shared" si="19"/>
        <v>166.62</v>
      </c>
      <c r="MG23" s="68">
        <f t="shared" si="19"/>
        <v>165.89</v>
      </c>
      <c r="MH23" s="68">
        <f t="shared" si="19"/>
        <v>165.15</v>
      </c>
      <c r="MI23" s="68">
        <f t="shared" si="19"/>
        <v>164.42</v>
      </c>
      <c r="MJ23" s="68">
        <f t="shared" si="19"/>
        <v>163.69</v>
      </c>
      <c r="MK23" s="68">
        <f t="shared" si="19"/>
        <v>162.96</v>
      </c>
      <c r="ML23" s="68">
        <f t="shared" si="19"/>
        <v>162.24</v>
      </c>
      <c r="MM23" s="68">
        <f t="shared" si="19"/>
        <v>161.51</v>
      </c>
      <c r="MN23" s="68">
        <f t="shared" si="19"/>
        <v>160.79</v>
      </c>
      <c r="MO23" s="68">
        <f>MO22+0.75</f>
        <v>160.07</v>
      </c>
      <c r="MP23" s="68">
        <f t="shared" si="19"/>
        <v>159.35</v>
      </c>
      <c r="MQ23" s="68">
        <f t="shared" si="19"/>
        <v>158.63999999999999</v>
      </c>
      <c r="MR23" s="68">
        <f t="shared" si="19"/>
        <v>157.91999999999999</v>
      </c>
      <c r="MS23" s="68">
        <f t="shared" si="19"/>
        <v>157.21</v>
      </c>
      <c r="MT23" s="68">
        <f t="shared" si="18"/>
        <v>156.49</v>
      </c>
      <c r="MU23" s="68">
        <f t="shared" si="18"/>
        <v>155.78</v>
      </c>
      <c r="MV23" s="68">
        <f t="shared" si="18"/>
        <v>155.07</v>
      </c>
      <c r="MW23" s="68">
        <f t="shared" si="18"/>
        <v>154.37</v>
      </c>
      <c r="MX23" s="68">
        <f t="shared" si="18"/>
        <v>153.66</v>
      </c>
      <c r="MY23" s="68">
        <f t="shared" si="18"/>
        <v>152.96</v>
      </c>
    </row>
    <row r="24" spans="1:363" ht="15.75" x14ac:dyDescent="0.25">
      <c r="A24" s="60" t="s">
        <v>6</v>
      </c>
      <c r="B24" s="65">
        <v>2034</v>
      </c>
      <c r="C24" s="63">
        <v>491.81</v>
      </c>
      <c r="D24" s="63">
        <v>490.77</v>
      </c>
      <c r="E24" s="63">
        <v>489.73</v>
      </c>
      <c r="F24" s="63">
        <v>488.69</v>
      </c>
      <c r="G24" s="63">
        <v>487.65</v>
      </c>
      <c r="H24" s="63">
        <v>486.62</v>
      </c>
      <c r="I24" s="63">
        <v>485.58</v>
      </c>
      <c r="J24" s="63">
        <v>484.54</v>
      </c>
      <c r="K24" s="63">
        <v>483.5</v>
      </c>
      <c r="L24" s="63">
        <v>482.46</v>
      </c>
      <c r="M24" s="63">
        <v>481.43</v>
      </c>
      <c r="N24" s="63">
        <v>480.39</v>
      </c>
      <c r="O24" s="63">
        <v>479.35</v>
      </c>
      <c r="P24" s="63">
        <v>478.31</v>
      </c>
      <c r="Q24" s="63">
        <v>477.28</v>
      </c>
      <c r="R24" s="63">
        <v>476.24</v>
      </c>
      <c r="S24" s="63">
        <v>475.2</v>
      </c>
      <c r="T24" s="63">
        <v>474.16</v>
      </c>
      <c r="U24" s="63">
        <v>473.13</v>
      </c>
      <c r="V24" s="63">
        <v>472.09</v>
      </c>
      <c r="W24" s="63">
        <v>471.05</v>
      </c>
      <c r="X24" s="63">
        <v>470.01</v>
      </c>
      <c r="Y24" s="63">
        <v>468.97</v>
      </c>
      <c r="Z24" s="63">
        <v>467.94</v>
      </c>
      <c r="AA24" s="63">
        <v>466.9</v>
      </c>
      <c r="AB24" s="63">
        <v>465.86</v>
      </c>
      <c r="AC24" s="63">
        <v>464.82</v>
      </c>
      <c r="AD24" s="63">
        <v>463.79</v>
      </c>
      <c r="AE24" s="63">
        <v>462.75</v>
      </c>
      <c r="AF24" s="63">
        <v>461.71</v>
      </c>
      <c r="AG24" s="63">
        <v>460.68</v>
      </c>
      <c r="AH24" s="63">
        <v>459.64</v>
      </c>
      <c r="AI24" s="63">
        <v>458.6</v>
      </c>
      <c r="AJ24" s="63">
        <v>457.56</v>
      </c>
      <c r="AK24" s="63">
        <v>456.53</v>
      </c>
      <c r="AL24" s="63">
        <v>455.49</v>
      </c>
      <c r="AM24" s="63">
        <v>454.45</v>
      </c>
      <c r="AN24" s="63">
        <v>453.42</v>
      </c>
      <c r="AO24" s="63">
        <v>452.38</v>
      </c>
      <c r="AP24" s="63">
        <v>451.34</v>
      </c>
      <c r="AQ24" s="63">
        <v>450.3</v>
      </c>
      <c r="AR24" s="63">
        <v>449.27</v>
      </c>
      <c r="AS24" s="63">
        <v>448.23</v>
      </c>
      <c r="AT24" s="63">
        <v>447.19</v>
      </c>
      <c r="AU24" s="63">
        <v>446.16</v>
      </c>
      <c r="AV24" s="63">
        <v>445.12</v>
      </c>
      <c r="AW24" s="63">
        <v>444.08</v>
      </c>
      <c r="AX24" s="63">
        <v>443.05</v>
      </c>
      <c r="AY24" s="63">
        <v>442.01</v>
      </c>
      <c r="AZ24" s="63">
        <v>440.97</v>
      </c>
      <c r="BA24" s="63">
        <v>439.94</v>
      </c>
      <c r="BB24" s="63">
        <v>438.9</v>
      </c>
      <c r="BC24" s="63">
        <v>437.86</v>
      </c>
      <c r="BD24" s="63">
        <v>436.83</v>
      </c>
      <c r="BE24" s="63">
        <v>435.79</v>
      </c>
      <c r="BF24" s="63">
        <v>434.75</v>
      </c>
      <c r="BG24" s="63">
        <v>433.72</v>
      </c>
      <c r="BH24" s="63">
        <v>432.68</v>
      </c>
      <c r="BI24" s="63">
        <v>431.64</v>
      </c>
      <c r="BJ24" s="63">
        <v>430.61</v>
      </c>
      <c r="BK24" s="63">
        <v>429.57</v>
      </c>
      <c r="BL24" s="63">
        <v>428.53</v>
      </c>
      <c r="BM24" s="63">
        <v>427.5</v>
      </c>
      <c r="BN24" s="63">
        <v>426.46</v>
      </c>
      <c r="BO24" s="63">
        <v>425.42</v>
      </c>
      <c r="BP24" s="63">
        <v>424.39</v>
      </c>
      <c r="BQ24" s="63">
        <v>423.35</v>
      </c>
      <c r="BR24" s="63">
        <v>422.31</v>
      </c>
      <c r="BS24" s="63">
        <v>421.28</v>
      </c>
      <c r="BT24" s="63">
        <v>420.24</v>
      </c>
      <c r="BU24" s="63">
        <v>419.21</v>
      </c>
      <c r="BV24" s="63">
        <v>418.17</v>
      </c>
      <c r="BW24" s="63">
        <v>417.14</v>
      </c>
      <c r="BX24" s="63">
        <v>416.1</v>
      </c>
      <c r="BY24" s="63">
        <v>415.07</v>
      </c>
      <c r="BZ24" s="63">
        <v>414.03</v>
      </c>
      <c r="CA24" s="63">
        <v>413</v>
      </c>
      <c r="CB24" s="63">
        <v>411.97</v>
      </c>
      <c r="CC24" s="63">
        <v>410.93</v>
      </c>
      <c r="CD24" s="63">
        <v>409.9</v>
      </c>
      <c r="CE24" s="63">
        <v>408.87</v>
      </c>
      <c r="CF24" s="63">
        <v>407.84</v>
      </c>
      <c r="CG24" s="63">
        <v>406.81</v>
      </c>
      <c r="CH24" s="63">
        <v>405.77</v>
      </c>
      <c r="CI24" s="63">
        <v>404.74</v>
      </c>
      <c r="CJ24" s="63">
        <v>403.71</v>
      </c>
      <c r="CK24" s="63">
        <v>402.68</v>
      </c>
      <c r="CL24" s="63">
        <v>401.64</v>
      </c>
      <c r="CM24" s="63">
        <v>400.61</v>
      </c>
      <c r="CN24" s="63">
        <v>399.58</v>
      </c>
      <c r="CO24" s="63">
        <v>398.55</v>
      </c>
      <c r="CP24" s="63">
        <v>397.52</v>
      </c>
      <c r="CQ24" s="63">
        <v>396.49</v>
      </c>
      <c r="CR24" s="63">
        <v>395.45</v>
      </c>
      <c r="CS24" s="63">
        <v>394.42</v>
      </c>
      <c r="CT24" s="63">
        <v>393.39</v>
      </c>
      <c r="CU24" s="63">
        <v>392.36</v>
      </c>
      <c r="CV24" s="63">
        <v>391.33</v>
      </c>
      <c r="CW24" s="63">
        <v>390.3</v>
      </c>
      <c r="CX24" s="63">
        <v>389.27</v>
      </c>
      <c r="CY24" s="63">
        <v>388.24</v>
      </c>
      <c r="CZ24" s="63">
        <v>387.21</v>
      </c>
      <c r="DA24" s="63">
        <v>386.18</v>
      </c>
      <c r="DB24" s="63">
        <v>385.16</v>
      </c>
      <c r="DC24" s="63">
        <v>384.13</v>
      </c>
      <c r="DD24" s="63">
        <v>383.1</v>
      </c>
      <c r="DE24" s="63">
        <v>382.07</v>
      </c>
      <c r="DF24" s="63">
        <v>381.04</v>
      </c>
      <c r="DG24" s="63">
        <v>380.01</v>
      </c>
      <c r="DH24" s="63">
        <v>378.99</v>
      </c>
      <c r="DI24" s="63">
        <v>377.96</v>
      </c>
      <c r="DJ24" s="63">
        <v>376.94</v>
      </c>
      <c r="DK24" s="63">
        <v>375.91</v>
      </c>
      <c r="DL24" s="63">
        <v>374.88</v>
      </c>
      <c r="DM24" s="63">
        <v>373.86</v>
      </c>
      <c r="DN24" s="63">
        <v>372.83</v>
      </c>
      <c r="DO24" s="63">
        <v>371.81</v>
      </c>
      <c r="DP24" s="63">
        <v>370.78</v>
      </c>
      <c r="DQ24" s="63">
        <v>369.76</v>
      </c>
      <c r="DR24" s="63">
        <v>368.73</v>
      </c>
      <c r="DS24" s="63">
        <v>367.71</v>
      </c>
      <c r="DT24" s="63">
        <v>366.69</v>
      </c>
      <c r="DU24" s="63">
        <v>365.67</v>
      </c>
      <c r="DV24" s="63">
        <v>364.65</v>
      </c>
      <c r="DW24" s="63">
        <v>363.63</v>
      </c>
      <c r="DX24" s="63">
        <v>362.61</v>
      </c>
      <c r="DY24" s="63">
        <v>361.59</v>
      </c>
      <c r="DZ24" s="63">
        <v>360.57</v>
      </c>
      <c r="EA24" s="63">
        <v>359.56</v>
      </c>
      <c r="EB24" s="63">
        <v>358.54</v>
      </c>
      <c r="EC24" s="63">
        <v>357.52</v>
      </c>
      <c r="ED24" s="63">
        <v>356.51</v>
      </c>
      <c r="EE24" s="63">
        <v>355.49</v>
      </c>
      <c r="EF24" s="63">
        <v>354.48</v>
      </c>
      <c r="EG24" s="63">
        <v>353.47</v>
      </c>
      <c r="EH24" s="63">
        <v>352.46</v>
      </c>
      <c r="EI24" s="63">
        <v>351.45</v>
      </c>
      <c r="EJ24" s="63">
        <v>350.44</v>
      </c>
      <c r="EK24" s="63">
        <v>349.43</v>
      </c>
      <c r="EL24" s="63">
        <v>348.42</v>
      </c>
      <c r="EM24" s="63">
        <v>347.42</v>
      </c>
      <c r="EN24" s="63">
        <v>346.41</v>
      </c>
      <c r="EO24" s="63">
        <v>345.4</v>
      </c>
      <c r="EP24" s="63">
        <v>344.4</v>
      </c>
      <c r="EQ24" s="63">
        <v>343.39</v>
      </c>
      <c r="ER24" s="63">
        <v>342.39</v>
      </c>
      <c r="ES24" s="63">
        <v>341.39</v>
      </c>
      <c r="ET24" s="63">
        <v>340.38</v>
      </c>
      <c r="EU24" s="63">
        <v>339.38</v>
      </c>
      <c r="EV24" s="63">
        <v>338.38</v>
      </c>
      <c r="EW24" s="63">
        <v>337.38</v>
      </c>
      <c r="EX24" s="63">
        <v>336.38</v>
      </c>
      <c r="EY24" s="63">
        <v>335.38</v>
      </c>
      <c r="EZ24" s="63">
        <v>334.38</v>
      </c>
      <c r="FA24" s="63">
        <v>333.38</v>
      </c>
      <c r="FB24" s="63">
        <v>332.39</v>
      </c>
      <c r="FC24" s="63">
        <v>331.39</v>
      </c>
      <c r="FD24" s="63">
        <v>330.4</v>
      </c>
      <c r="FE24" s="63">
        <v>329.4</v>
      </c>
      <c r="FF24" s="63">
        <v>328.41</v>
      </c>
      <c r="FG24" s="63">
        <v>327.42</v>
      </c>
      <c r="FH24" s="63">
        <v>326.43</v>
      </c>
      <c r="FI24" s="63">
        <v>325.44</v>
      </c>
      <c r="FJ24" s="63">
        <v>324.45</v>
      </c>
      <c r="FK24" s="63">
        <v>323.45999999999998</v>
      </c>
      <c r="FL24" s="63">
        <v>322.47000000000003</v>
      </c>
      <c r="FM24" s="63">
        <v>321.48</v>
      </c>
      <c r="FN24" s="63">
        <v>320.49</v>
      </c>
      <c r="FO24" s="63">
        <v>319.5</v>
      </c>
      <c r="FP24" s="63">
        <v>318.51</v>
      </c>
      <c r="FQ24" s="63">
        <v>317.52999999999997</v>
      </c>
      <c r="FR24" s="63">
        <v>316.54000000000002</v>
      </c>
      <c r="FS24" s="63">
        <v>315.57</v>
      </c>
      <c r="FT24" s="63">
        <v>314.57</v>
      </c>
      <c r="FU24" s="63">
        <v>313.60000000000002</v>
      </c>
      <c r="FV24" s="63">
        <v>312.62</v>
      </c>
      <c r="FW24" s="63">
        <v>311.64</v>
      </c>
      <c r="FX24" s="63">
        <v>310.64999999999998</v>
      </c>
      <c r="FY24" s="63">
        <v>309.67</v>
      </c>
      <c r="FZ24" s="63">
        <v>308.69</v>
      </c>
      <c r="GA24" s="63">
        <v>307.70999999999998</v>
      </c>
      <c r="GB24" s="63">
        <v>306.74</v>
      </c>
      <c r="GC24" s="63">
        <v>305.76</v>
      </c>
      <c r="GD24" s="63">
        <v>304.79000000000002</v>
      </c>
      <c r="GE24" s="63">
        <v>303.81</v>
      </c>
      <c r="GF24" s="63">
        <v>302.83999999999997</v>
      </c>
      <c r="GG24" s="63">
        <v>301.85000000000002</v>
      </c>
      <c r="GH24" s="63">
        <v>300.89</v>
      </c>
      <c r="GI24" s="63">
        <v>299.92</v>
      </c>
      <c r="GJ24" s="63">
        <v>298.95</v>
      </c>
      <c r="GK24" s="63">
        <v>297.98</v>
      </c>
      <c r="GL24" s="63">
        <v>297.01</v>
      </c>
      <c r="GM24" s="63">
        <v>296.04000000000002</v>
      </c>
      <c r="GN24" s="63">
        <v>295.07</v>
      </c>
      <c r="GO24" s="63">
        <v>294.10000000000002</v>
      </c>
      <c r="GP24" s="63">
        <v>293.14999999999998</v>
      </c>
      <c r="GQ24" s="63">
        <v>292.19</v>
      </c>
      <c r="GR24" s="63">
        <v>291.23</v>
      </c>
      <c r="GS24" s="63">
        <v>290.26</v>
      </c>
      <c r="GT24" s="63">
        <v>289.31</v>
      </c>
      <c r="GU24" s="63">
        <v>288.35000000000002</v>
      </c>
      <c r="GV24" s="63">
        <v>287.39</v>
      </c>
      <c r="GW24" s="63">
        <v>286.44</v>
      </c>
      <c r="GX24" s="63">
        <v>285.48</v>
      </c>
      <c r="GY24" s="63">
        <v>284.52999999999997</v>
      </c>
      <c r="GZ24" s="63">
        <v>283.57</v>
      </c>
      <c r="HA24" s="63">
        <v>282.63</v>
      </c>
      <c r="HB24" s="63">
        <v>281.67</v>
      </c>
      <c r="HC24" s="63">
        <v>280.73</v>
      </c>
      <c r="HD24" s="63">
        <v>279.77999999999997</v>
      </c>
      <c r="HE24" s="63">
        <v>278.82</v>
      </c>
      <c r="HF24" s="63">
        <v>277.88</v>
      </c>
      <c r="HG24" s="63">
        <v>276.94</v>
      </c>
      <c r="HH24" s="63">
        <v>275.99</v>
      </c>
      <c r="HI24" s="63">
        <v>275.04000000000002</v>
      </c>
      <c r="HJ24" s="63">
        <v>274.10000000000002</v>
      </c>
      <c r="HK24" s="63">
        <v>273.16000000000003</v>
      </c>
      <c r="HL24" s="63">
        <v>272.23</v>
      </c>
      <c r="HM24" s="63">
        <v>271.29000000000002</v>
      </c>
      <c r="HN24" s="63">
        <v>270.35000000000002</v>
      </c>
      <c r="HO24" s="63">
        <v>269.43</v>
      </c>
      <c r="HP24" s="63">
        <v>268.5</v>
      </c>
      <c r="HQ24" s="63">
        <v>267.57</v>
      </c>
      <c r="HR24" s="63">
        <v>266.64</v>
      </c>
      <c r="HS24" s="63">
        <v>265.70999999999998</v>
      </c>
      <c r="HT24" s="63">
        <v>264.79000000000002</v>
      </c>
      <c r="HU24" s="63">
        <v>263.85000000000002</v>
      </c>
      <c r="HV24" s="63">
        <v>262.93</v>
      </c>
      <c r="HW24" s="63">
        <v>262.01</v>
      </c>
      <c r="HX24" s="63">
        <v>261.08999999999997</v>
      </c>
      <c r="HY24" s="63">
        <v>260.17</v>
      </c>
      <c r="HZ24" s="63">
        <v>259.25</v>
      </c>
      <c r="IA24" s="63">
        <v>258.32</v>
      </c>
      <c r="IB24" s="63">
        <v>257.41000000000003</v>
      </c>
      <c r="IC24" s="63">
        <v>256.49</v>
      </c>
      <c r="ID24" s="63">
        <v>255.58</v>
      </c>
      <c r="IE24" s="63">
        <v>254.66</v>
      </c>
      <c r="IF24" s="63">
        <v>253.75</v>
      </c>
      <c r="IG24" s="63">
        <v>252.83</v>
      </c>
      <c r="IH24" s="63">
        <v>251.92</v>
      </c>
      <c r="II24" s="63">
        <v>251.01</v>
      </c>
      <c r="IJ24" s="63">
        <v>250.1</v>
      </c>
      <c r="IK24" s="63">
        <v>249.19</v>
      </c>
      <c r="IL24" s="63">
        <v>248.28</v>
      </c>
      <c r="IM24" s="63">
        <v>247.38</v>
      </c>
      <c r="IN24" s="63">
        <v>246.47</v>
      </c>
      <c r="IO24" s="63">
        <v>245.57</v>
      </c>
      <c r="IP24" s="63">
        <v>244.67</v>
      </c>
      <c r="IQ24" s="63">
        <v>243.77</v>
      </c>
      <c r="IR24" s="63">
        <v>242.87</v>
      </c>
      <c r="IS24" s="63">
        <v>241.97</v>
      </c>
      <c r="IT24" s="63">
        <v>241.07</v>
      </c>
      <c r="IU24" s="63">
        <v>240.17</v>
      </c>
      <c r="IV24" s="63">
        <v>239.28</v>
      </c>
      <c r="IW24" s="63">
        <v>238.4</v>
      </c>
      <c r="IX24" s="63">
        <v>237.51</v>
      </c>
      <c r="IY24" s="63">
        <v>236.63</v>
      </c>
      <c r="IZ24" s="63">
        <v>235.74</v>
      </c>
      <c r="JA24" s="63">
        <v>234.86</v>
      </c>
      <c r="JB24" s="63">
        <v>233.98</v>
      </c>
      <c r="JC24" s="63">
        <v>233.1</v>
      </c>
      <c r="JD24" s="63">
        <v>232.22</v>
      </c>
      <c r="JE24" s="63">
        <v>231.34</v>
      </c>
      <c r="JF24" s="63">
        <v>230.46</v>
      </c>
      <c r="JG24" s="63">
        <v>229.59</v>
      </c>
      <c r="JH24" s="63">
        <v>228.71</v>
      </c>
      <c r="JI24" s="63">
        <v>227.84</v>
      </c>
      <c r="JJ24" s="63">
        <v>226.97</v>
      </c>
      <c r="JK24" s="63">
        <v>226.1</v>
      </c>
      <c r="JL24" s="63">
        <v>225.23</v>
      </c>
      <c r="JM24" s="63">
        <v>224.36</v>
      </c>
      <c r="JN24" s="63">
        <v>223.49</v>
      </c>
      <c r="JO24" s="63">
        <v>222.62</v>
      </c>
      <c r="JP24" s="63">
        <v>221.76</v>
      </c>
      <c r="JQ24" s="63">
        <v>220.89</v>
      </c>
      <c r="JR24" s="63">
        <v>220.03</v>
      </c>
      <c r="JS24" s="63">
        <v>219.17</v>
      </c>
      <c r="JT24" s="63">
        <v>218.3</v>
      </c>
      <c r="JU24" s="63">
        <v>217.44</v>
      </c>
      <c r="JV24" s="63">
        <v>216.57</v>
      </c>
      <c r="JW24" s="63">
        <v>215.71</v>
      </c>
      <c r="JX24" s="63">
        <v>214.84</v>
      </c>
      <c r="JY24" s="63">
        <v>213.98</v>
      </c>
      <c r="JZ24" s="63">
        <v>213.12</v>
      </c>
      <c r="KA24" s="63">
        <v>212.26</v>
      </c>
      <c r="KB24" s="63">
        <v>211.4</v>
      </c>
      <c r="KC24" s="63">
        <v>210.54</v>
      </c>
      <c r="KD24" s="63">
        <v>209.69</v>
      </c>
      <c r="KE24" s="63">
        <v>208.83</v>
      </c>
      <c r="KF24" s="63">
        <v>207.98</v>
      </c>
      <c r="KG24" s="63">
        <v>207.12</v>
      </c>
      <c r="KH24" s="63">
        <v>206.27</v>
      </c>
      <c r="KI24" s="63">
        <v>205.42</v>
      </c>
      <c r="KJ24" s="63">
        <v>204.57</v>
      </c>
      <c r="KK24" s="63">
        <v>203.72</v>
      </c>
      <c r="KL24" s="63">
        <v>202.87</v>
      </c>
      <c r="KM24" s="63">
        <v>202.02</v>
      </c>
      <c r="KN24" s="63">
        <v>201.18</v>
      </c>
      <c r="KO24" s="63">
        <v>200.33</v>
      </c>
      <c r="KP24" s="63">
        <v>199.49</v>
      </c>
      <c r="KQ24" s="63">
        <v>198.65</v>
      </c>
      <c r="KR24" s="68">
        <f t="shared" si="22"/>
        <v>198.02</v>
      </c>
      <c r="KS24" s="68">
        <f t="shared" si="22"/>
        <v>197.23</v>
      </c>
      <c r="KT24" s="68">
        <f t="shared" si="22"/>
        <v>196.41</v>
      </c>
      <c r="KU24" s="68">
        <f t="shared" si="22"/>
        <v>195.62</v>
      </c>
      <c r="KV24" s="68">
        <f t="shared" si="22"/>
        <v>194.84</v>
      </c>
      <c r="KW24" s="68">
        <f t="shared" si="22"/>
        <v>194.05</v>
      </c>
      <c r="KX24" s="68">
        <f t="shared" si="22"/>
        <v>193.26</v>
      </c>
      <c r="KY24" s="68">
        <f t="shared" si="22"/>
        <v>192.48</v>
      </c>
      <c r="KZ24" s="68">
        <f t="shared" si="22"/>
        <v>191.69</v>
      </c>
      <c r="LA24" s="68">
        <f t="shared" si="22"/>
        <v>190.91</v>
      </c>
      <c r="LB24" s="68">
        <f t="shared" si="22"/>
        <v>190.13</v>
      </c>
      <c r="LC24" s="68">
        <f t="shared" si="22"/>
        <v>189.35</v>
      </c>
      <c r="LD24" s="68">
        <f t="shared" si="22"/>
        <v>188.57</v>
      </c>
      <c r="LE24" s="68">
        <f t="shared" si="22"/>
        <v>187.79</v>
      </c>
      <c r="LF24" s="68">
        <f t="shared" si="22"/>
        <v>187.02</v>
      </c>
      <c r="LG24" s="68">
        <f t="shared" si="22"/>
        <v>186.25</v>
      </c>
      <c r="LH24" s="68">
        <f t="shared" si="21"/>
        <v>185.47</v>
      </c>
      <c r="LI24" s="68">
        <f t="shared" si="21"/>
        <v>184.7</v>
      </c>
      <c r="LJ24" s="68">
        <f t="shared" si="17"/>
        <v>183.93</v>
      </c>
      <c r="LK24" s="68">
        <f t="shared" si="17"/>
        <v>183.16</v>
      </c>
      <c r="LL24" s="68">
        <f t="shared" si="17"/>
        <v>182.39</v>
      </c>
      <c r="LM24" s="68">
        <f t="shared" si="17"/>
        <v>181.63</v>
      </c>
      <c r="LN24" s="68">
        <f t="shared" si="17"/>
        <v>180.86</v>
      </c>
      <c r="LO24" s="68">
        <f t="shared" si="17"/>
        <v>180.1</v>
      </c>
      <c r="LP24" s="68">
        <f t="shared" si="17"/>
        <v>179.34</v>
      </c>
      <c r="LQ24" s="68">
        <f t="shared" si="17"/>
        <v>178.58</v>
      </c>
      <c r="LR24" s="68">
        <f t="shared" si="17"/>
        <v>177.82</v>
      </c>
      <c r="LS24" s="68">
        <f t="shared" si="17"/>
        <v>177.06</v>
      </c>
      <c r="LT24" s="68">
        <f t="shared" si="17"/>
        <v>176.31</v>
      </c>
      <c r="LU24" s="68">
        <f t="shared" si="17"/>
        <v>175.56</v>
      </c>
      <c r="LV24" s="68">
        <f t="shared" si="17"/>
        <v>174.8</v>
      </c>
      <c r="LW24" s="68">
        <f t="shared" si="17"/>
        <v>174.05</v>
      </c>
      <c r="LX24" s="68">
        <f t="shared" si="17"/>
        <v>173.3</v>
      </c>
      <c r="LY24" s="68">
        <f t="shared" si="17"/>
        <v>172.55</v>
      </c>
      <c r="LZ24" s="68">
        <f t="shared" si="19"/>
        <v>171.81</v>
      </c>
      <c r="MA24" s="68">
        <f t="shared" si="19"/>
        <v>171.06</v>
      </c>
      <c r="MB24" s="68">
        <f t="shared" si="19"/>
        <v>170.32</v>
      </c>
      <c r="MC24" s="68">
        <f t="shared" si="19"/>
        <v>169.58</v>
      </c>
      <c r="MD24" s="68">
        <f t="shared" si="19"/>
        <v>168.84</v>
      </c>
      <c r="ME24" s="68">
        <f t="shared" si="19"/>
        <v>168.11</v>
      </c>
      <c r="MF24" s="68">
        <f t="shared" si="19"/>
        <v>167.37</v>
      </c>
      <c r="MG24" s="68">
        <f t="shared" si="19"/>
        <v>166.64</v>
      </c>
      <c r="MH24" s="68">
        <f t="shared" si="19"/>
        <v>165.9</v>
      </c>
      <c r="MI24" s="68">
        <f t="shared" si="19"/>
        <v>165.17</v>
      </c>
      <c r="MJ24" s="68">
        <f t="shared" si="19"/>
        <v>164.44</v>
      </c>
      <c r="MK24" s="68">
        <f t="shared" si="19"/>
        <v>163.71</v>
      </c>
      <c r="ML24" s="68">
        <f t="shared" si="19"/>
        <v>162.99</v>
      </c>
      <c r="MM24" s="68">
        <f t="shared" si="19"/>
        <v>162.26</v>
      </c>
      <c r="MN24" s="68">
        <f t="shared" si="19"/>
        <v>161.54</v>
      </c>
      <c r="MO24" s="68">
        <f t="shared" si="19"/>
        <v>160.82</v>
      </c>
      <c r="MP24" s="68">
        <f t="shared" si="19"/>
        <v>160.1</v>
      </c>
      <c r="MQ24" s="68">
        <f t="shared" si="19"/>
        <v>159.38999999999999</v>
      </c>
      <c r="MR24" s="68">
        <f t="shared" si="19"/>
        <v>158.66999999999999</v>
      </c>
      <c r="MS24" s="68">
        <f t="shared" si="19"/>
        <v>157.96</v>
      </c>
      <c r="MT24" s="68">
        <f t="shared" si="18"/>
        <v>157.24</v>
      </c>
      <c r="MU24" s="68">
        <f t="shared" si="18"/>
        <v>156.53</v>
      </c>
      <c r="MV24" s="68">
        <f t="shared" si="18"/>
        <v>155.82</v>
      </c>
      <c r="MW24" s="68">
        <f t="shared" si="18"/>
        <v>155.12</v>
      </c>
      <c r="MX24" s="68">
        <f t="shared" si="18"/>
        <v>154.41</v>
      </c>
      <c r="MY24" s="68">
        <f t="shared" si="18"/>
        <v>153.71</v>
      </c>
    </row>
    <row r="25" spans="1:363" ht="15.75" x14ac:dyDescent="0.25">
      <c r="A25" s="60" t="s">
        <v>6</v>
      </c>
      <c r="B25" s="65">
        <v>2035</v>
      </c>
      <c r="C25" s="63">
        <v>492.73</v>
      </c>
      <c r="D25" s="63">
        <v>491.69</v>
      </c>
      <c r="E25" s="63">
        <v>490.65</v>
      </c>
      <c r="F25" s="63">
        <v>489.62</v>
      </c>
      <c r="G25" s="63">
        <v>488.58</v>
      </c>
      <c r="H25" s="63">
        <v>487.54</v>
      </c>
      <c r="I25" s="63">
        <v>486.5</v>
      </c>
      <c r="J25" s="63">
        <v>485.47</v>
      </c>
      <c r="K25" s="63">
        <v>484.43</v>
      </c>
      <c r="L25" s="63">
        <v>483.39</v>
      </c>
      <c r="M25" s="63">
        <v>482.35</v>
      </c>
      <c r="N25" s="63">
        <v>481.31</v>
      </c>
      <c r="O25" s="63">
        <v>480.28</v>
      </c>
      <c r="P25" s="63">
        <v>479.24</v>
      </c>
      <c r="Q25" s="63">
        <v>478.2</v>
      </c>
      <c r="R25" s="63">
        <v>477.16</v>
      </c>
      <c r="S25" s="63">
        <v>476.13</v>
      </c>
      <c r="T25" s="63">
        <v>475.09</v>
      </c>
      <c r="U25" s="63">
        <v>474.05</v>
      </c>
      <c r="V25" s="63">
        <v>473.01</v>
      </c>
      <c r="W25" s="63">
        <v>471.98</v>
      </c>
      <c r="X25" s="63">
        <v>470.94</v>
      </c>
      <c r="Y25" s="63">
        <v>469.9</v>
      </c>
      <c r="Z25" s="63">
        <v>468.86</v>
      </c>
      <c r="AA25" s="63">
        <v>467.83</v>
      </c>
      <c r="AB25" s="63">
        <v>466.79</v>
      </c>
      <c r="AC25" s="63">
        <v>465.75</v>
      </c>
      <c r="AD25" s="63">
        <v>464.71</v>
      </c>
      <c r="AE25" s="63">
        <v>463.68</v>
      </c>
      <c r="AF25" s="63">
        <v>462.64</v>
      </c>
      <c r="AG25" s="63">
        <v>461.6</v>
      </c>
      <c r="AH25" s="63">
        <v>460.56</v>
      </c>
      <c r="AI25" s="63">
        <v>459.53</v>
      </c>
      <c r="AJ25" s="63">
        <v>458.49</v>
      </c>
      <c r="AK25" s="63">
        <v>457.45</v>
      </c>
      <c r="AL25" s="63">
        <v>456.42</v>
      </c>
      <c r="AM25" s="63">
        <v>455.38</v>
      </c>
      <c r="AN25" s="63">
        <v>454.34</v>
      </c>
      <c r="AO25" s="63">
        <v>453.3</v>
      </c>
      <c r="AP25" s="63">
        <v>452.27</v>
      </c>
      <c r="AQ25" s="63">
        <v>451.23</v>
      </c>
      <c r="AR25" s="63">
        <v>450.19</v>
      </c>
      <c r="AS25" s="63">
        <v>449.16</v>
      </c>
      <c r="AT25" s="63">
        <v>448.12</v>
      </c>
      <c r="AU25" s="63">
        <v>447.08</v>
      </c>
      <c r="AV25" s="63">
        <v>446.05</v>
      </c>
      <c r="AW25" s="63">
        <v>445.01</v>
      </c>
      <c r="AX25" s="63">
        <v>443.97</v>
      </c>
      <c r="AY25" s="63">
        <v>442.93</v>
      </c>
      <c r="AZ25" s="63">
        <v>441.9</v>
      </c>
      <c r="BA25" s="63">
        <v>440.86</v>
      </c>
      <c r="BB25" s="63">
        <v>439.83</v>
      </c>
      <c r="BC25" s="63">
        <v>438.79</v>
      </c>
      <c r="BD25" s="63">
        <v>437.75</v>
      </c>
      <c r="BE25" s="63">
        <v>436.72</v>
      </c>
      <c r="BF25" s="63">
        <v>435.68</v>
      </c>
      <c r="BG25" s="63">
        <v>434.64</v>
      </c>
      <c r="BH25" s="63">
        <v>433.61</v>
      </c>
      <c r="BI25" s="63">
        <v>432.57</v>
      </c>
      <c r="BJ25" s="63">
        <v>431.53</v>
      </c>
      <c r="BK25" s="63">
        <v>430.5</v>
      </c>
      <c r="BL25" s="63">
        <v>429.46</v>
      </c>
      <c r="BM25" s="63">
        <v>428.42</v>
      </c>
      <c r="BN25" s="63">
        <v>427.38</v>
      </c>
      <c r="BO25" s="63">
        <v>426.35</v>
      </c>
      <c r="BP25" s="63">
        <v>425.31</v>
      </c>
      <c r="BQ25" s="63">
        <v>424.27</v>
      </c>
      <c r="BR25" s="63">
        <v>423.24</v>
      </c>
      <c r="BS25" s="63">
        <v>422.2</v>
      </c>
      <c r="BT25" s="63">
        <v>421.17</v>
      </c>
      <c r="BU25" s="63">
        <v>420.13</v>
      </c>
      <c r="BV25" s="63">
        <v>419.09</v>
      </c>
      <c r="BW25" s="63">
        <v>418.06</v>
      </c>
      <c r="BX25" s="63">
        <v>417.03</v>
      </c>
      <c r="BY25" s="63">
        <v>415.99</v>
      </c>
      <c r="BZ25" s="63">
        <v>414.96</v>
      </c>
      <c r="CA25" s="63">
        <v>413.92</v>
      </c>
      <c r="CB25" s="63">
        <v>412.89</v>
      </c>
      <c r="CC25" s="63">
        <v>411.86</v>
      </c>
      <c r="CD25" s="63">
        <v>410.82</v>
      </c>
      <c r="CE25" s="63">
        <v>409.79</v>
      </c>
      <c r="CF25" s="63">
        <v>408.76</v>
      </c>
      <c r="CG25" s="63">
        <v>407.73</v>
      </c>
      <c r="CH25" s="63">
        <v>406.69</v>
      </c>
      <c r="CI25" s="63">
        <v>405.66</v>
      </c>
      <c r="CJ25" s="63">
        <v>404.63</v>
      </c>
      <c r="CK25" s="63">
        <v>403.6</v>
      </c>
      <c r="CL25" s="63">
        <v>402.56</v>
      </c>
      <c r="CM25" s="63">
        <v>401.53</v>
      </c>
      <c r="CN25" s="63">
        <v>400.5</v>
      </c>
      <c r="CO25" s="63">
        <v>399.47</v>
      </c>
      <c r="CP25" s="63">
        <v>398.44</v>
      </c>
      <c r="CQ25" s="63">
        <v>397.4</v>
      </c>
      <c r="CR25" s="63">
        <v>396.37</v>
      </c>
      <c r="CS25" s="63">
        <v>395.34</v>
      </c>
      <c r="CT25" s="63">
        <v>394.31</v>
      </c>
      <c r="CU25" s="63">
        <v>393.28</v>
      </c>
      <c r="CV25" s="63">
        <v>392.25</v>
      </c>
      <c r="CW25" s="63">
        <v>391.22</v>
      </c>
      <c r="CX25" s="63">
        <v>390.19</v>
      </c>
      <c r="CY25" s="63">
        <v>389.16</v>
      </c>
      <c r="CZ25" s="63">
        <v>388.13</v>
      </c>
      <c r="DA25" s="63">
        <v>387.1</v>
      </c>
      <c r="DB25" s="63">
        <v>386.07</v>
      </c>
      <c r="DC25" s="63">
        <v>385.04</v>
      </c>
      <c r="DD25" s="63">
        <v>384.01</v>
      </c>
      <c r="DE25" s="63">
        <v>382.98</v>
      </c>
      <c r="DF25" s="63">
        <v>381.96</v>
      </c>
      <c r="DG25" s="63">
        <v>380.93</v>
      </c>
      <c r="DH25" s="63">
        <v>379.9</v>
      </c>
      <c r="DI25" s="63">
        <v>378.87</v>
      </c>
      <c r="DJ25" s="63">
        <v>377.85</v>
      </c>
      <c r="DK25" s="63">
        <v>376.82</v>
      </c>
      <c r="DL25" s="63">
        <v>375.79</v>
      </c>
      <c r="DM25" s="63">
        <v>374.77</v>
      </c>
      <c r="DN25" s="63">
        <v>373.74</v>
      </c>
      <c r="DO25" s="63">
        <v>372.72</v>
      </c>
      <c r="DP25" s="63">
        <v>371.69</v>
      </c>
      <c r="DQ25" s="63">
        <v>370.67</v>
      </c>
      <c r="DR25" s="63">
        <v>369.64</v>
      </c>
      <c r="DS25" s="63">
        <v>368.62</v>
      </c>
      <c r="DT25" s="63">
        <v>367.6</v>
      </c>
      <c r="DU25" s="63">
        <v>366.58</v>
      </c>
      <c r="DV25" s="63">
        <v>365.56</v>
      </c>
      <c r="DW25" s="63">
        <v>364.54</v>
      </c>
      <c r="DX25" s="63">
        <v>363.52</v>
      </c>
      <c r="DY25" s="63">
        <v>362.5</v>
      </c>
      <c r="DZ25" s="63">
        <v>361.48</v>
      </c>
      <c r="EA25" s="63">
        <v>360.46</v>
      </c>
      <c r="EB25" s="63">
        <v>359.44</v>
      </c>
      <c r="EC25" s="63">
        <v>358.43</v>
      </c>
      <c r="ED25" s="63">
        <v>357.41</v>
      </c>
      <c r="EE25" s="63">
        <v>356.39</v>
      </c>
      <c r="EF25" s="63">
        <v>355.38</v>
      </c>
      <c r="EG25" s="63">
        <v>354.37</v>
      </c>
      <c r="EH25" s="63">
        <v>353.36</v>
      </c>
      <c r="EI25" s="63">
        <v>352.35</v>
      </c>
      <c r="EJ25" s="63">
        <v>351.34</v>
      </c>
      <c r="EK25" s="63">
        <v>350.33</v>
      </c>
      <c r="EL25" s="63">
        <v>349.32</v>
      </c>
      <c r="EM25" s="63">
        <v>348.31</v>
      </c>
      <c r="EN25" s="63">
        <v>347.31</v>
      </c>
      <c r="EO25" s="63">
        <v>346.3</v>
      </c>
      <c r="EP25" s="63">
        <v>345.29</v>
      </c>
      <c r="EQ25" s="63">
        <v>344.28</v>
      </c>
      <c r="ER25" s="63">
        <v>343.28</v>
      </c>
      <c r="ES25" s="63">
        <v>342.28</v>
      </c>
      <c r="ET25" s="63">
        <v>341.28</v>
      </c>
      <c r="EU25" s="63">
        <v>340.28</v>
      </c>
      <c r="EV25" s="63">
        <v>339.27</v>
      </c>
      <c r="EW25" s="63">
        <v>338.27</v>
      </c>
      <c r="EX25" s="63">
        <v>337.27</v>
      </c>
      <c r="EY25" s="63">
        <v>336.27</v>
      </c>
      <c r="EZ25" s="63">
        <v>335.27</v>
      </c>
      <c r="FA25" s="63">
        <v>334.27</v>
      </c>
      <c r="FB25" s="63">
        <v>333.27</v>
      </c>
      <c r="FC25" s="63">
        <v>332.28</v>
      </c>
      <c r="FD25" s="63">
        <v>331.28</v>
      </c>
      <c r="FE25" s="63">
        <v>330.29</v>
      </c>
      <c r="FF25" s="63">
        <v>329.3</v>
      </c>
      <c r="FG25" s="63">
        <v>328.3</v>
      </c>
      <c r="FH25" s="63">
        <v>327.31</v>
      </c>
      <c r="FI25" s="63">
        <v>326.32</v>
      </c>
      <c r="FJ25" s="63">
        <v>325.32</v>
      </c>
      <c r="FK25" s="63">
        <v>324.33999999999997</v>
      </c>
      <c r="FL25" s="63">
        <v>323.35000000000002</v>
      </c>
      <c r="FM25" s="63">
        <v>322.35000000000002</v>
      </c>
      <c r="FN25" s="63">
        <v>321.37</v>
      </c>
      <c r="FO25" s="63">
        <v>320.38</v>
      </c>
      <c r="FP25" s="63">
        <v>319.39999999999998</v>
      </c>
      <c r="FQ25" s="63">
        <v>318.41000000000003</v>
      </c>
      <c r="FR25" s="63">
        <v>317.43</v>
      </c>
      <c r="FS25" s="63">
        <v>316.44</v>
      </c>
      <c r="FT25" s="63">
        <v>315.45999999999998</v>
      </c>
      <c r="FU25" s="63">
        <v>314.47000000000003</v>
      </c>
      <c r="FV25" s="63">
        <v>313.49</v>
      </c>
      <c r="FW25" s="63">
        <v>312.51</v>
      </c>
      <c r="FX25" s="63">
        <v>311.52999999999997</v>
      </c>
      <c r="FY25" s="63">
        <v>310.54000000000002</v>
      </c>
      <c r="FZ25" s="63">
        <v>309.57</v>
      </c>
      <c r="GA25" s="63">
        <v>308.58999999999997</v>
      </c>
      <c r="GB25" s="63">
        <v>307.60000000000002</v>
      </c>
      <c r="GC25" s="63">
        <v>306.63</v>
      </c>
      <c r="GD25" s="63">
        <v>305.64999999999998</v>
      </c>
      <c r="GE25" s="63">
        <v>304.68</v>
      </c>
      <c r="GF25" s="63">
        <v>303.7</v>
      </c>
      <c r="GG25" s="63">
        <v>302.73</v>
      </c>
      <c r="GH25" s="63">
        <v>301.76</v>
      </c>
      <c r="GI25" s="63">
        <v>300.77999999999997</v>
      </c>
      <c r="GJ25" s="63">
        <v>299.81</v>
      </c>
      <c r="GK25" s="63">
        <v>298.83999999999997</v>
      </c>
      <c r="GL25" s="63">
        <v>297.87</v>
      </c>
      <c r="GM25" s="63">
        <v>296.89999999999998</v>
      </c>
      <c r="GN25" s="63">
        <v>295.93</v>
      </c>
      <c r="GO25" s="63">
        <v>294.97000000000003</v>
      </c>
      <c r="GP25" s="63">
        <v>294.01</v>
      </c>
      <c r="GQ25" s="63">
        <v>293.04000000000002</v>
      </c>
      <c r="GR25" s="63">
        <v>292.07</v>
      </c>
      <c r="GS25" s="63">
        <v>291.12</v>
      </c>
      <c r="GT25" s="63">
        <v>290.16000000000003</v>
      </c>
      <c r="GU25" s="63">
        <v>289.2</v>
      </c>
      <c r="GV25" s="63">
        <v>288.25</v>
      </c>
      <c r="GW25" s="63">
        <v>287.29000000000002</v>
      </c>
      <c r="GX25" s="63">
        <v>286.32</v>
      </c>
      <c r="GY25" s="63">
        <v>285.38</v>
      </c>
      <c r="GZ25" s="63">
        <v>284.42</v>
      </c>
      <c r="HA25" s="63">
        <v>283.47000000000003</v>
      </c>
      <c r="HB25" s="63">
        <v>282.51</v>
      </c>
      <c r="HC25" s="63">
        <v>281.57</v>
      </c>
      <c r="HD25" s="63">
        <v>280.62</v>
      </c>
      <c r="HE25" s="63">
        <v>279.67</v>
      </c>
      <c r="HF25" s="63">
        <v>278.72000000000003</v>
      </c>
      <c r="HG25" s="63">
        <v>277.77999999999997</v>
      </c>
      <c r="HH25" s="63">
        <v>276.82</v>
      </c>
      <c r="HI25" s="63">
        <v>275.88</v>
      </c>
      <c r="HJ25" s="63">
        <v>274.94</v>
      </c>
      <c r="HK25" s="63">
        <v>274</v>
      </c>
      <c r="HL25" s="63">
        <v>273.06</v>
      </c>
      <c r="HM25" s="63">
        <v>272.13</v>
      </c>
      <c r="HN25" s="63">
        <v>271.19</v>
      </c>
      <c r="HO25" s="63">
        <v>270.26</v>
      </c>
      <c r="HP25" s="63">
        <v>269.32</v>
      </c>
      <c r="HQ25" s="63">
        <v>268.39999999999998</v>
      </c>
      <c r="HR25" s="63">
        <v>267.47000000000003</v>
      </c>
      <c r="HS25" s="63">
        <v>266.54000000000002</v>
      </c>
      <c r="HT25" s="63">
        <v>265.60000000000002</v>
      </c>
      <c r="HU25" s="63">
        <v>264.68</v>
      </c>
      <c r="HV25" s="63">
        <v>263.76</v>
      </c>
      <c r="HW25" s="63">
        <v>262.82</v>
      </c>
      <c r="HX25" s="63">
        <v>261.91000000000003</v>
      </c>
      <c r="HY25" s="63">
        <v>260.99</v>
      </c>
      <c r="HZ25" s="63">
        <v>260.06</v>
      </c>
      <c r="IA25" s="63">
        <v>259.14</v>
      </c>
      <c r="IB25" s="63">
        <v>258.22000000000003</v>
      </c>
      <c r="IC25" s="63">
        <v>257.31</v>
      </c>
      <c r="ID25" s="63">
        <v>256.39</v>
      </c>
      <c r="IE25" s="63">
        <v>255.47</v>
      </c>
      <c r="IF25" s="63">
        <v>254.56</v>
      </c>
      <c r="IG25" s="63">
        <v>253.64</v>
      </c>
      <c r="IH25" s="63">
        <v>252.73</v>
      </c>
      <c r="II25" s="63">
        <v>251.81</v>
      </c>
      <c r="IJ25" s="63">
        <v>250.9</v>
      </c>
      <c r="IK25" s="63">
        <v>249.99</v>
      </c>
      <c r="IL25" s="63">
        <v>249.09</v>
      </c>
      <c r="IM25" s="63">
        <v>248.18</v>
      </c>
      <c r="IN25" s="63">
        <v>247.27</v>
      </c>
      <c r="IO25" s="63">
        <v>246.37</v>
      </c>
      <c r="IP25" s="63">
        <v>245.46</v>
      </c>
      <c r="IQ25" s="63">
        <v>244.56</v>
      </c>
      <c r="IR25" s="63">
        <v>243.66</v>
      </c>
      <c r="IS25" s="63">
        <v>242.76</v>
      </c>
      <c r="IT25" s="63">
        <v>241.86</v>
      </c>
      <c r="IU25" s="63">
        <v>240.96</v>
      </c>
      <c r="IV25" s="63">
        <v>240.07</v>
      </c>
      <c r="IW25" s="63">
        <v>239.18</v>
      </c>
      <c r="IX25" s="63">
        <v>238.29</v>
      </c>
      <c r="IY25" s="63">
        <v>237.41</v>
      </c>
      <c r="IZ25" s="63">
        <v>236.52</v>
      </c>
      <c r="JA25" s="63">
        <v>235.64</v>
      </c>
      <c r="JB25" s="63">
        <v>234.76</v>
      </c>
      <c r="JC25" s="63">
        <v>233.87</v>
      </c>
      <c r="JD25" s="63">
        <v>232.99</v>
      </c>
      <c r="JE25" s="63">
        <v>232.11</v>
      </c>
      <c r="JF25" s="63">
        <v>231.24</v>
      </c>
      <c r="JG25" s="63">
        <v>230.36</v>
      </c>
      <c r="JH25" s="63">
        <v>229.48</v>
      </c>
      <c r="JI25" s="63">
        <v>228.61</v>
      </c>
      <c r="JJ25" s="63">
        <v>227.73</v>
      </c>
      <c r="JK25" s="63">
        <v>226.86</v>
      </c>
      <c r="JL25" s="63">
        <v>225.99</v>
      </c>
      <c r="JM25" s="63">
        <v>225.12</v>
      </c>
      <c r="JN25" s="63">
        <v>224.25</v>
      </c>
      <c r="JO25" s="63">
        <v>223.38</v>
      </c>
      <c r="JP25" s="63">
        <v>222.52</v>
      </c>
      <c r="JQ25" s="63">
        <v>221.65</v>
      </c>
      <c r="JR25" s="63">
        <v>220.78</v>
      </c>
      <c r="JS25" s="63">
        <v>219.92</v>
      </c>
      <c r="JT25" s="63">
        <v>219.05</v>
      </c>
      <c r="JU25" s="63">
        <v>218.18</v>
      </c>
      <c r="JV25" s="63">
        <v>217.32</v>
      </c>
      <c r="JW25" s="63">
        <v>216.45</v>
      </c>
      <c r="JX25" s="63">
        <v>215.59</v>
      </c>
      <c r="JY25" s="63">
        <v>214.72</v>
      </c>
      <c r="JZ25" s="63">
        <v>213.86</v>
      </c>
      <c r="KA25" s="63">
        <v>213</v>
      </c>
      <c r="KB25" s="63">
        <v>212.14</v>
      </c>
      <c r="KC25" s="63">
        <v>211.28</v>
      </c>
      <c r="KD25" s="63">
        <v>210.42</v>
      </c>
      <c r="KE25" s="63">
        <v>209.56</v>
      </c>
      <c r="KF25" s="63">
        <v>208.7</v>
      </c>
      <c r="KG25" s="63">
        <v>207.85</v>
      </c>
      <c r="KH25" s="63">
        <v>206.99</v>
      </c>
      <c r="KI25" s="63">
        <v>206.14</v>
      </c>
      <c r="KJ25" s="63">
        <v>205.29</v>
      </c>
      <c r="KK25" s="63">
        <v>204.44</v>
      </c>
      <c r="KL25" s="63">
        <v>203.59</v>
      </c>
      <c r="KM25" s="63">
        <v>202.74</v>
      </c>
      <c r="KN25" s="63">
        <v>201.89</v>
      </c>
      <c r="KO25" s="63">
        <v>201.04</v>
      </c>
      <c r="KP25" s="63">
        <v>200.2</v>
      </c>
      <c r="KQ25" s="63">
        <v>199.35</v>
      </c>
      <c r="KR25" s="68">
        <f t="shared" si="22"/>
        <v>198.77</v>
      </c>
      <c r="KS25" s="68">
        <f t="shared" si="22"/>
        <v>197.98</v>
      </c>
      <c r="KT25" s="68">
        <f t="shared" si="22"/>
        <v>197.16</v>
      </c>
      <c r="KU25" s="68">
        <f t="shared" si="22"/>
        <v>196.37</v>
      </c>
      <c r="KV25" s="68">
        <f t="shared" si="22"/>
        <v>195.59</v>
      </c>
      <c r="KW25" s="68">
        <f t="shared" si="22"/>
        <v>194.8</v>
      </c>
      <c r="KX25" s="68">
        <f t="shared" si="22"/>
        <v>194.01</v>
      </c>
      <c r="KY25" s="68">
        <f t="shared" si="22"/>
        <v>193.23</v>
      </c>
      <c r="KZ25" s="68">
        <f t="shared" si="22"/>
        <v>192.44</v>
      </c>
      <c r="LA25" s="68">
        <f t="shared" si="22"/>
        <v>191.66</v>
      </c>
      <c r="LB25" s="68">
        <f t="shared" si="22"/>
        <v>190.88</v>
      </c>
      <c r="LC25" s="68">
        <f t="shared" si="22"/>
        <v>190.1</v>
      </c>
      <c r="LD25" s="68">
        <f t="shared" si="22"/>
        <v>189.32</v>
      </c>
      <c r="LE25" s="68">
        <f t="shared" si="22"/>
        <v>188.54</v>
      </c>
      <c r="LF25" s="68">
        <f t="shared" si="22"/>
        <v>187.77</v>
      </c>
      <c r="LG25" s="68">
        <f t="shared" si="22"/>
        <v>187</v>
      </c>
      <c r="LH25" s="68">
        <f t="shared" si="21"/>
        <v>186.22</v>
      </c>
      <c r="LI25" s="68">
        <f t="shared" si="21"/>
        <v>185.45</v>
      </c>
      <c r="LJ25" s="68">
        <f t="shared" si="21"/>
        <v>184.68</v>
      </c>
      <c r="LK25" s="68">
        <f t="shared" si="21"/>
        <v>183.91</v>
      </c>
      <c r="LL25" s="68">
        <f t="shared" si="21"/>
        <v>183.14</v>
      </c>
      <c r="LM25" s="68">
        <f t="shared" si="21"/>
        <v>182.38</v>
      </c>
      <c r="LN25" s="68">
        <f t="shared" si="21"/>
        <v>181.61</v>
      </c>
      <c r="LO25" s="68">
        <f t="shared" si="21"/>
        <v>180.85</v>
      </c>
      <c r="LP25" s="68">
        <f t="shared" si="21"/>
        <v>180.09</v>
      </c>
      <c r="LQ25" s="68">
        <f t="shared" si="21"/>
        <v>179.33</v>
      </c>
      <c r="LR25" s="68">
        <f t="shared" si="21"/>
        <v>178.57</v>
      </c>
      <c r="LS25" s="68">
        <f t="shared" si="21"/>
        <v>177.81</v>
      </c>
      <c r="LT25" s="68">
        <f t="shared" si="21"/>
        <v>177.06</v>
      </c>
      <c r="LU25" s="68">
        <f t="shared" si="21"/>
        <v>176.31</v>
      </c>
      <c r="LV25" s="68">
        <f t="shared" si="21"/>
        <v>175.55</v>
      </c>
      <c r="LW25" s="68">
        <f t="shared" si="21"/>
        <v>174.8</v>
      </c>
      <c r="LX25" s="68">
        <f t="shared" ref="LX25:MM40" si="23">LX24+0.75</f>
        <v>174.05</v>
      </c>
      <c r="LY25" s="68">
        <f t="shared" si="23"/>
        <v>173.3</v>
      </c>
      <c r="LZ25" s="68">
        <f t="shared" si="19"/>
        <v>172.56</v>
      </c>
      <c r="MA25" s="68">
        <f t="shared" si="19"/>
        <v>171.81</v>
      </c>
      <c r="MB25" s="68">
        <f t="shared" si="19"/>
        <v>171.07</v>
      </c>
      <c r="MC25" s="68">
        <f t="shared" si="19"/>
        <v>170.33</v>
      </c>
      <c r="MD25" s="68">
        <f t="shared" si="19"/>
        <v>169.59</v>
      </c>
      <c r="ME25" s="68">
        <f t="shared" si="19"/>
        <v>168.86</v>
      </c>
      <c r="MF25" s="68">
        <f t="shared" si="19"/>
        <v>168.12</v>
      </c>
      <c r="MG25" s="68">
        <f t="shared" si="19"/>
        <v>167.39</v>
      </c>
      <c r="MH25" s="68">
        <f t="shared" si="19"/>
        <v>166.65</v>
      </c>
      <c r="MI25" s="68">
        <f t="shared" si="19"/>
        <v>165.92</v>
      </c>
      <c r="MJ25" s="68">
        <f t="shared" si="19"/>
        <v>165.19</v>
      </c>
      <c r="MK25" s="68">
        <f t="shared" si="19"/>
        <v>164.46</v>
      </c>
      <c r="ML25" s="68">
        <f t="shared" si="19"/>
        <v>163.74</v>
      </c>
      <c r="MM25" s="68">
        <f t="shared" si="19"/>
        <v>163.01</v>
      </c>
      <c r="MN25" s="68">
        <f t="shared" si="19"/>
        <v>162.29</v>
      </c>
      <c r="MO25" s="68">
        <f t="shared" si="19"/>
        <v>161.57</v>
      </c>
      <c r="MP25" s="68">
        <f t="shared" si="19"/>
        <v>160.85</v>
      </c>
      <c r="MQ25" s="68">
        <f t="shared" si="19"/>
        <v>160.13999999999999</v>
      </c>
      <c r="MR25" s="68">
        <f t="shared" si="19"/>
        <v>159.41999999999999</v>
      </c>
      <c r="MS25" s="68">
        <f t="shared" si="19"/>
        <v>158.71</v>
      </c>
      <c r="MT25" s="68">
        <f t="shared" si="18"/>
        <v>157.99</v>
      </c>
      <c r="MU25" s="68">
        <f t="shared" si="18"/>
        <v>157.28</v>
      </c>
      <c r="MV25" s="68">
        <f t="shared" si="18"/>
        <v>156.57</v>
      </c>
      <c r="MW25" s="68">
        <f t="shared" si="18"/>
        <v>155.87</v>
      </c>
      <c r="MX25" s="68">
        <f t="shared" si="18"/>
        <v>155.16</v>
      </c>
      <c r="MY25" s="68">
        <f>MY24+0.75</f>
        <v>154.46</v>
      </c>
    </row>
    <row r="26" spans="1:363" ht="15.75" x14ac:dyDescent="0.25">
      <c r="A26" s="60" t="s">
        <v>6</v>
      </c>
      <c r="B26" s="65">
        <v>2036</v>
      </c>
      <c r="C26" s="63">
        <v>493.65</v>
      </c>
      <c r="D26" s="63">
        <v>492.61</v>
      </c>
      <c r="E26" s="63">
        <v>491.57</v>
      </c>
      <c r="F26" s="63">
        <v>490.53</v>
      </c>
      <c r="G26" s="63">
        <v>489.5</v>
      </c>
      <c r="H26" s="63">
        <v>488.46</v>
      </c>
      <c r="I26" s="63">
        <v>487.42</v>
      </c>
      <c r="J26" s="63">
        <v>486.38</v>
      </c>
      <c r="K26" s="63">
        <v>485.35</v>
      </c>
      <c r="L26" s="63">
        <v>484.31</v>
      </c>
      <c r="M26" s="63">
        <v>483.27</v>
      </c>
      <c r="N26" s="63">
        <v>482.23</v>
      </c>
      <c r="O26" s="63">
        <v>481.2</v>
      </c>
      <c r="P26" s="63">
        <v>480.16</v>
      </c>
      <c r="Q26" s="63">
        <v>479.12</v>
      </c>
      <c r="R26" s="63">
        <v>478.08</v>
      </c>
      <c r="S26" s="63">
        <v>477.04</v>
      </c>
      <c r="T26" s="63">
        <v>476.01</v>
      </c>
      <c r="U26" s="63">
        <v>474.97</v>
      </c>
      <c r="V26" s="63">
        <v>473.93</v>
      </c>
      <c r="W26" s="63">
        <v>472.89</v>
      </c>
      <c r="X26" s="63">
        <v>471.86</v>
      </c>
      <c r="Y26" s="63">
        <v>470.82</v>
      </c>
      <c r="Z26" s="63">
        <v>469.78</v>
      </c>
      <c r="AA26" s="63">
        <v>468.75</v>
      </c>
      <c r="AB26" s="63">
        <v>467.71</v>
      </c>
      <c r="AC26" s="63">
        <v>466.67</v>
      </c>
      <c r="AD26" s="63">
        <v>465.63</v>
      </c>
      <c r="AE26" s="63">
        <v>464.6</v>
      </c>
      <c r="AF26" s="63">
        <v>463.56</v>
      </c>
      <c r="AG26" s="63">
        <v>462.52</v>
      </c>
      <c r="AH26" s="63">
        <v>461.48</v>
      </c>
      <c r="AI26" s="63">
        <v>460.45</v>
      </c>
      <c r="AJ26" s="63">
        <v>459.41</v>
      </c>
      <c r="AK26" s="63">
        <v>458.37</v>
      </c>
      <c r="AL26" s="63">
        <v>457.34</v>
      </c>
      <c r="AM26" s="63">
        <v>456.3</v>
      </c>
      <c r="AN26" s="63">
        <v>455.26</v>
      </c>
      <c r="AO26" s="63">
        <v>454.22</v>
      </c>
      <c r="AP26" s="63">
        <v>453.19</v>
      </c>
      <c r="AQ26" s="63">
        <v>452.15</v>
      </c>
      <c r="AR26" s="63">
        <v>451.11</v>
      </c>
      <c r="AS26" s="63">
        <v>450.08</v>
      </c>
      <c r="AT26" s="63">
        <v>449.04</v>
      </c>
      <c r="AU26" s="63">
        <v>448</v>
      </c>
      <c r="AV26" s="63">
        <v>446.96</v>
      </c>
      <c r="AW26" s="63">
        <v>445.93</v>
      </c>
      <c r="AX26" s="63">
        <v>444.89</v>
      </c>
      <c r="AY26" s="63">
        <v>443.85</v>
      </c>
      <c r="AZ26" s="63">
        <v>442.82</v>
      </c>
      <c r="BA26" s="63">
        <v>441.78</v>
      </c>
      <c r="BB26" s="63">
        <v>440.74</v>
      </c>
      <c r="BC26" s="63">
        <v>439.71</v>
      </c>
      <c r="BD26" s="63">
        <v>438.67</v>
      </c>
      <c r="BE26" s="63">
        <v>437.63</v>
      </c>
      <c r="BF26" s="63">
        <v>436.6</v>
      </c>
      <c r="BG26" s="63">
        <v>435.56</v>
      </c>
      <c r="BH26" s="63">
        <v>434.52</v>
      </c>
      <c r="BI26" s="63">
        <v>433.49</v>
      </c>
      <c r="BJ26" s="63">
        <v>432.45</v>
      </c>
      <c r="BK26" s="63">
        <v>431.41</v>
      </c>
      <c r="BL26" s="63">
        <v>430.38</v>
      </c>
      <c r="BM26" s="63">
        <v>429.34</v>
      </c>
      <c r="BN26" s="63">
        <v>428.3</v>
      </c>
      <c r="BO26" s="63">
        <v>427.27</v>
      </c>
      <c r="BP26" s="63">
        <v>426.23</v>
      </c>
      <c r="BQ26" s="63">
        <v>425.19</v>
      </c>
      <c r="BR26" s="63">
        <v>424.16</v>
      </c>
      <c r="BS26" s="63">
        <v>423.12</v>
      </c>
      <c r="BT26" s="63">
        <v>422.08</v>
      </c>
      <c r="BU26" s="63">
        <v>421.05</v>
      </c>
      <c r="BV26" s="63">
        <v>420.01</v>
      </c>
      <c r="BW26" s="63">
        <v>418.98</v>
      </c>
      <c r="BX26" s="63">
        <v>417.94</v>
      </c>
      <c r="BY26" s="63">
        <v>416.91</v>
      </c>
      <c r="BZ26" s="63">
        <v>415.87</v>
      </c>
      <c r="CA26" s="63">
        <v>414.84</v>
      </c>
      <c r="CB26" s="63">
        <v>413.81</v>
      </c>
      <c r="CC26" s="63">
        <v>412.77</v>
      </c>
      <c r="CD26" s="63">
        <v>411.74</v>
      </c>
      <c r="CE26" s="63">
        <v>410.71</v>
      </c>
      <c r="CF26" s="63">
        <v>409.67</v>
      </c>
      <c r="CG26" s="63">
        <v>408.64</v>
      </c>
      <c r="CH26" s="63">
        <v>407.61</v>
      </c>
      <c r="CI26" s="63">
        <v>406.58</v>
      </c>
      <c r="CJ26" s="63">
        <v>405.54</v>
      </c>
      <c r="CK26" s="63">
        <v>404.51</v>
      </c>
      <c r="CL26" s="63">
        <v>403.48</v>
      </c>
      <c r="CM26" s="63">
        <v>402.45</v>
      </c>
      <c r="CN26" s="63">
        <v>401.41</v>
      </c>
      <c r="CO26" s="63">
        <v>400.38</v>
      </c>
      <c r="CP26" s="63">
        <v>399.35</v>
      </c>
      <c r="CQ26" s="63">
        <v>398.32</v>
      </c>
      <c r="CR26" s="63">
        <v>397.28</v>
      </c>
      <c r="CS26" s="63">
        <v>396.25</v>
      </c>
      <c r="CT26" s="63">
        <v>395.22</v>
      </c>
      <c r="CU26" s="63">
        <v>394.19</v>
      </c>
      <c r="CV26" s="63">
        <v>393.16</v>
      </c>
      <c r="CW26" s="63">
        <v>392.13</v>
      </c>
      <c r="CX26" s="63">
        <v>391.1</v>
      </c>
      <c r="CY26" s="63">
        <v>390.07</v>
      </c>
      <c r="CZ26" s="63">
        <v>389.04</v>
      </c>
      <c r="DA26" s="63">
        <v>388.01</v>
      </c>
      <c r="DB26" s="63">
        <v>386.98</v>
      </c>
      <c r="DC26" s="63">
        <v>385.95</v>
      </c>
      <c r="DD26" s="63">
        <v>384.92</v>
      </c>
      <c r="DE26" s="63">
        <v>383.89</v>
      </c>
      <c r="DF26" s="63">
        <v>382.86</v>
      </c>
      <c r="DG26" s="63">
        <v>381.83</v>
      </c>
      <c r="DH26" s="63">
        <v>380.81</v>
      </c>
      <c r="DI26" s="63">
        <v>379.78</v>
      </c>
      <c r="DJ26" s="63">
        <v>378.75</v>
      </c>
      <c r="DK26" s="63">
        <v>377.73</v>
      </c>
      <c r="DL26" s="63">
        <v>376.7</v>
      </c>
      <c r="DM26" s="63">
        <v>375.67</v>
      </c>
      <c r="DN26" s="63">
        <v>374.65</v>
      </c>
      <c r="DO26" s="63">
        <v>373.62</v>
      </c>
      <c r="DP26" s="63">
        <v>372.6</v>
      </c>
      <c r="DQ26" s="63">
        <v>371.57</v>
      </c>
      <c r="DR26" s="63">
        <v>370.54</v>
      </c>
      <c r="DS26" s="63">
        <v>369.52</v>
      </c>
      <c r="DT26" s="63">
        <v>368.5</v>
      </c>
      <c r="DU26" s="63">
        <v>367.48</v>
      </c>
      <c r="DV26" s="63">
        <v>366.46</v>
      </c>
      <c r="DW26" s="63">
        <v>365.44</v>
      </c>
      <c r="DX26" s="63">
        <v>364.42</v>
      </c>
      <c r="DY26" s="63">
        <v>363.4</v>
      </c>
      <c r="DZ26" s="63">
        <v>362.38</v>
      </c>
      <c r="EA26" s="63">
        <v>361.36</v>
      </c>
      <c r="EB26" s="63">
        <v>360.34</v>
      </c>
      <c r="EC26" s="63">
        <v>359.32</v>
      </c>
      <c r="ED26" s="63">
        <v>358.31</v>
      </c>
      <c r="EE26" s="63">
        <v>357.29</v>
      </c>
      <c r="EF26" s="63">
        <v>356.28</v>
      </c>
      <c r="EG26" s="63">
        <v>355.27</v>
      </c>
      <c r="EH26" s="63">
        <v>354.26</v>
      </c>
      <c r="EI26" s="63">
        <v>353.24</v>
      </c>
      <c r="EJ26" s="63">
        <v>352.23</v>
      </c>
      <c r="EK26" s="63">
        <v>351.23</v>
      </c>
      <c r="EL26" s="63">
        <v>350.22</v>
      </c>
      <c r="EM26" s="63">
        <v>349.21</v>
      </c>
      <c r="EN26" s="63">
        <v>348.2</v>
      </c>
      <c r="EO26" s="63">
        <v>347.19</v>
      </c>
      <c r="EP26" s="63">
        <v>346.18</v>
      </c>
      <c r="EQ26" s="63">
        <v>345.18</v>
      </c>
      <c r="ER26" s="63">
        <v>344.17</v>
      </c>
      <c r="ES26" s="63">
        <v>343.17</v>
      </c>
      <c r="ET26" s="63">
        <v>342.17</v>
      </c>
      <c r="EU26" s="63">
        <v>341.16</v>
      </c>
      <c r="EV26" s="63">
        <v>340.16</v>
      </c>
      <c r="EW26" s="63">
        <v>339.16</v>
      </c>
      <c r="EX26" s="63">
        <v>338.16</v>
      </c>
      <c r="EY26" s="63">
        <v>337.16</v>
      </c>
      <c r="EZ26" s="63">
        <v>336.16</v>
      </c>
      <c r="FA26" s="63">
        <v>335.16</v>
      </c>
      <c r="FB26" s="63">
        <v>334.16</v>
      </c>
      <c r="FC26" s="63">
        <v>333.16</v>
      </c>
      <c r="FD26" s="63">
        <v>332.16</v>
      </c>
      <c r="FE26" s="63">
        <v>331.17</v>
      </c>
      <c r="FF26" s="63">
        <v>330.18</v>
      </c>
      <c r="FG26" s="63">
        <v>329.18</v>
      </c>
      <c r="FH26" s="63">
        <v>328.19</v>
      </c>
      <c r="FI26" s="63">
        <v>327.2</v>
      </c>
      <c r="FJ26" s="63">
        <v>326.20999999999998</v>
      </c>
      <c r="FK26" s="63">
        <v>325.22000000000003</v>
      </c>
      <c r="FL26" s="63">
        <v>324.23</v>
      </c>
      <c r="FM26" s="63">
        <v>323.24</v>
      </c>
      <c r="FN26" s="63">
        <v>322.25</v>
      </c>
      <c r="FO26" s="63">
        <v>321.26</v>
      </c>
      <c r="FP26" s="63">
        <v>320.26</v>
      </c>
      <c r="FQ26" s="63">
        <v>319.27999999999997</v>
      </c>
      <c r="FR26" s="63">
        <v>318.29000000000002</v>
      </c>
      <c r="FS26" s="63">
        <v>317.31</v>
      </c>
      <c r="FT26" s="63">
        <v>316.32</v>
      </c>
      <c r="FU26" s="63">
        <v>315.33999999999997</v>
      </c>
      <c r="FV26" s="63">
        <v>314.35000000000002</v>
      </c>
      <c r="FW26" s="63">
        <v>313.38</v>
      </c>
      <c r="FX26" s="63">
        <v>312.39</v>
      </c>
      <c r="FY26" s="63">
        <v>311.41000000000003</v>
      </c>
      <c r="FZ26" s="63">
        <v>310.43</v>
      </c>
      <c r="GA26" s="63">
        <v>309.45</v>
      </c>
      <c r="GB26" s="63">
        <v>308.47000000000003</v>
      </c>
      <c r="GC26" s="63">
        <v>307.49</v>
      </c>
      <c r="GD26" s="63">
        <v>306.51</v>
      </c>
      <c r="GE26" s="63">
        <v>305.54000000000002</v>
      </c>
      <c r="GF26" s="63">
        <v>304.56</v>
      </c>
      <c r="GG26" s="63">
        <v>303.58999999999997</v>
      </c>
      <c r="GH26" s="63">
        <v>302.60000000000002</v>
      </c>
      <c r="GI26" s="63">
        <v>301.64</v>
      </c>
      <c r="GJ26" s="63">
        <v>300.67</v>
      </c>
      <c r="GK26" s="63">
        <v>299.69</v>
      </c>
      <c r="GL26" s="63">
        <v>298.72000000000003</v>
      </c>
      <c r="GM26" s="63">
        <v>297.75</v>
      </c>
      <c r="GN26" s="63">
        <v>296.79000000000002</v>
      </c>
      <c r="GO26" s="63">
        <v>295.82</v>
      </c>
      <c r="GP26" s="63">
        <v>294.85000000000002</v>
      </c>
      <c r="GQ26" s="63">
        <v>293.89999999999998</v>
      </c>
      <c r="GR26" s="63">
        <v>292.93</v>
      </c>
      <c r="GS26" s="63">
        <v>291.97000000000003</v>
      </c>
      <c r="GT26" s="63">
        <v>291.01</v>
      </c>
      <c r="GU26" s="63">
        <v>290.04000000000002</v>
      </c>
      <c r="GV26" s="63">
        <v>289.08999999999997</v>
      </c>
      <c r="GW26" s="63">
        <v>288.13</v>
      </c>
      <c r="GX26" s="63">
        <v>287.18</v>
      </c>
      <c r="GY26" s="63">
        <v>286.22000000000003</v>
      </c>
      <c r="GZ26" s="63">
        <v>285.26</v>
      </c>
      <c r="HA26" s="63">
        <v>284.31</v>
      </c>
      <c r="HB26" s="63">
        <v>283.35000000000002</v>
      </c>
      <c r="HC26" s="63">
        <v>282.41000000000003</v>
      </c>
      <c r="HD26" s="63">
        <v>281.45999999999998</v>
      </c>
      <c r="HE26" s="63">
        <v>280.51</v>
      </c>
      <c r="HF26" s="63">
        <v>279.56</v>
      </c>
      <c r="HG26" s="63">
        <v>278.60000000000002</v>
      </c>
      <c r="HH26" s="63">
        <v>277.66000000000003</v>
      </c>
      <c r="HI26" s="63">
        <v>276.72000000000003</v>
      </c>
      <c r="HJ26" s="63">
        <v>275.76</v>
      </c>
      <c r="HK26" s="63">
        <v>274.82</v>
      </c>
      <c r="HL26" s="63">
        <v>273.89</v>
      </c>
      <c r="HM26" s="63">
        <v>272.95</v>
      </c>
      <c r="HN26" s="63">
        <v>272.01</v>
      </c>
      <c r="HO26" s="63">
        <v>271.08999999999997</v>
      </c>
      <c r="HP26" s="63">
        <v>270.14999999999998</v>
      </c>
      <c r="HQ26" s="63">
        <v>269.22000000000003</v>
      </c>
      <c r="HR26" s="63">
        <v>268.29000000000002</v>
      </c>
      <c r="HS26" s="63">
        <v>267.35000000000002</v>
      </c>
      <c r="HT26" s="63">
        <v>266.43</v>
      </c>
      <c r="HU26" s="63">
        <v>265.5</v>
      </c>
      <c r="HV26" s="63">
        <v>264.57</v>
      </c>
      <c r="HW26" s="63">
        <v>263.64999999999998</v>
      </c>
      <c r="HX26" s="63">
        <v>262.72000000000003</v>
      </c>
      <c r="HY26" s="63">
        <v>261.79000000000002</v>
      </c>
      <c r="HZ26" s="63">
        <v>260.88</v>
      </c>
      <c r="IA26" s="63">
        <v>259.95999999999998</v>
      </c>
      <c r="IB26" s="63">
        <v>259.02999999999997</v>
      </c>
      <c r="IC26" s="63">
        <v>258.10000000000002</v>
      </c>
      <c r="ID26" s="63">
        <v>257.2</v>
      </c>
      <c r="IE26" s="63">
        <v>256.27999999999997</v>
      </c>
      <c r="IF26" s="63">
        <v>255.36</v>
      </c>
      <c r="IG26" s="63">
        <v>254.44</v>
      </c>
      <c r="IH26" s="63">
        <v>253.53</v>
      </c>
      <c r="II26" s="63">
        <v>252.61</v>
      </c>
      <c r="IJ26" s="63">
        <v>251.7</v>
      </c>
      <c r="IK26" s="63">
        <v>250.79</v>
      </c>
      <c r="IL26" s="63">
        <v>249.88</v>
      </c>
      <c r="IM26" s="63">
        <v>248.97</v>
      </c>
      <c r="IN26" s="63">
        <v>248.07</v>
      </c>
      <c r="IO26" s="63">
        <v>247.16</v>
      </c>
      <c r="IP26" s="63">
        <v>246.25</v>
      </c>
      <c r="IQ26" s="63">
        <v>245.35</v>
      </c>
      <c r="IR26" s="63">
        <v>244.45</v>
      </c>
      <c r="IS26" s="63">
        <v>243.54</v>
      </c>
      <c r="IT26" s="63">
        <v>242.64</v>
      </c>
      <c r="IU26" s="63">
        <v>241.74</v>
      </c>
      <c r="IV26" s="63">
        <v>240.85</v>
      </c>
      <c r="IW26" s="63">
        <v>239.96</v>
      </c>
      <c r="IX26" s="63">
        <v>239.07</v>
      </c>
      <c r="IY26" s="63">
        <v>238.19</v>
      </c>
      <c r="IZ26" s="63">
        <v>237.3</v>
      </c>
      <c r="JA26" s="63">
        <v>236.41</v>
      </c>
      <c r="JB26" s="63">
        <v>235.53</v>
      </c>
      <c r="JC26" s="63">
        <v>234.65</v>
      </c>
      <c r="JD26" s="63">
        <v>233.77</v>
      </c>
      <c r="JE26" s="63">
        <v>232.88</v>
      </c>
      <c r="JF26" s="63">
        <v>232</v>
      </c>
      <c r="JG26" s="63">
        <v>231.12</v>
      </c>
      <c r="JH26" s="63">
        <v>230.25</v>
      </c>
      <c r="JI26" s="63">
        <v>229.37</v>
      </c>
      <c r="JJ26" s="63">
        <v>228.5</v>
      </c>
      <c r="JK26" s="63">
        <v>227.62</v>
      </c>
      <c r="JL26" s="63">
        <v>226.75</v>
      </c>
      <c r="JM26" s="63">
        <v>225.88</v>
      </c>
      <c r="JN26" s="63">
        <v>225.01</v>
      </c>
      <c r="JO26" s="63">
        <v>224.14</v>
      </c>
      <c r="JP26" s="63">
        <v>223.27</v>
      </c>
      <c r="JQ26" s="63">
        <v>222.4</v>
      </c>
      <c r="JR26" s="63">
        <v>221.53</v>
      </c>
      <c r="JS26" s="63">
        <v>220.67</v>
      </c>
      <c r="JT26" s="63">
        <v>219.8</v>
      </c>
      <c r="JU26" s="63">
        <v>218.93</v>
      </c>
      <c r="JV26" s="63">
        <v>218.06</v>
      </c>
      <c r="JW26" s="63">
        <v>217.19</v>
      </c>
      <c r="JX26" s="63">
        <v>216.33</v>
      </c>
      <c r="JY26" s="63">
        <v>215.46</v>
      </c>
      <c r="JZ26" s="63">
        <v>214.6</v>
      </c>
      <c r="KA26" s="63">
        <v>213.73</v>
      </c>
      <c r="KB26" s="63">
        <v>212.87</v>
      </c>
      <c r="KC26" s="63">
        <v>212.01</v>
      </c>
      <c r="KD26" s="63">
        <v>211.15</v>
      </c>
      <c r="KE26" s="63">
        <v>210.29</v>
      </c>
      <c r="KF26" s="63">
        <v>209.43</v>
      </c>
      <c r="KG26" s="63">
        <v>208.57</v>
      </c>
      <c r="KH26" s="63">
        <v>207.72</v>
      </c>
      <c r="KI26" s="63">
        <v>206.86</v>
      </c>
      <c r="KJ26" s="63">
        <v>206.01</v>
      </c>
      <c r="KK26" s="63">
        <v>205.15</v>
      </c>
      <c r="KL26" s="63">
        <v>204.3</v>
      </c>
      <c r="KM26" s="63">
        <v>203.45</v>
      </c>
      <c r="KN26" s="63">
        <v>202.6</v>
      </c>
      <c r="KO26" s="63">
        <v>201.75</v>
      </c>
      <c r="KP26" s="63">
        <v>200.9</v>
      </c>
      <c r="KQ26" s="63">
        <v>200.06</v>
      </c>
      <c r="KR26" s="68">
        <f t="shared" si="22"/>
        <v>199.52</v>
      </c>
      <c r="KS26" s="68">
        <f t="shared" si="22"/>
        <v>198.73</v>
      </c>
      <c r="KT26" s="68">
        <f t="shared" si="22"/>
        <v>197.91</v>
      </c>
      <c r="KU26" s="68">
        <f t="shared" si="22"/>
        <v>197.12</v>
      </c>
      <c r="KV26" s="68">
        <f t="shared" si="22"/>
        <v>196.34</v>
      </c>
      <c r="KW26" s="68">
        <f t="shared" si="22"/>
        <v>195.55</v>
      </c>
      <c r="KX26" s="68">
        <f t="shared" si="22"/>
        <v>194.76</v>
      </c>
      <c r="KY26" s="68">
        <f t="shared" si="22"/>
        <v>193.98</v>
      </c>
      <c r="KZ26" s="68">
        <f t="shared" si="22"/>
        <v>193.19</v>
      </c>
      <c r="LA26" s="68">
        <f t="shared" si="22"/>
        <v>192.41</v>
      </c>
      <c r="LB26" s="68">
        <f t="shared" si="22"/>
        <v>191.63</v>
      </c>
      <c r="LC26" s="68">
        <f t="shared" si="22"/>
        <v>190.85</v>
      </c>
      <c r="LD26" s="68">
        <f t="shared" si="22"/>
        <v>190.07</v>
      </c>
      <c r="LE26" s="68">
        <f t="shared" si="22"/>
        <v>189.29</v>
      </c>
      <c r="LF26" s="68">
        <f t="shared" si="22"/>
        <v>188.52</v>
      </c>
      <c r="LG26" s="68">
        <f t="shared" si="22"/>
        <v>187.75</v>
      </c>
      <c r="LH26" s="68">
        <f t="shared" si="21"/>
        <v>186.97</v>
      </c>
      <c r="LI26" s="68">
        <f t="shared" si="21"/>
        <v>186.2</v>
      </c>
      <c r="LJ26" s="68">
        <f t="shared" si="21"/>
        <v>185.43</v>
      </c>
      <c r="LK26" s="68">
        <f t="shared" si="21"/>
        <v>184.66</v>
      </c>
      <c r="LL26" s="68">
        <f t="shared" si="21"/>
        <v>183.89</v>
      </c>
      <c r="LM26" s="68">
        <f t="shared" si="21"/>
        <v>183.13</v>
      </c>
      <c r="LN26" s="68">
        <f t="shared" si="21"/>
        <v>182.36</v>
      </c>
      <c r="LO26" s="68">
        <f t="shared" si="21"/>
        <v>181.6</v>
      </c>
      <c r="LP26" s="68">
        <f t="shared" si="21"/>
        <v>180.84</v>
      </c>
      <c r="LQ26" s="68">
        <f t="shared" si="21"/>
        <v>180.08</v>
      </c>
      <c r="LR26" s="68">
        <f t="shared" si="21"/>
        <v>179.32</v>
      </c>
      <c r="LS26" s="68">
        <f t="shared" si="21"/>
        <v>178.56</v>
      </c>
      <c r="LT26" s="68">
        <f t="shared" si="21"/>
        <v>177.81</v>
      </c>
      <c r="LU26" s="68">
        <f t="shared" si="21"/>
        <v>177.06</v>
      </c>
      <c r="LV26" s="68">
        <f t="shared" si="21"/>
        <v>176.3</v>
      </c>
      <c r="LW26" s="68">
        <f t="shared" si="21"/>
        <v>175.55</v>
      </c>
      <c r="LX26" s="68">
        <f t="shared" si="23"/>
        <v>174.8</v>
      </c>
      <c r="LY26" s="68">
        <f t="shared" si="23"/>
        <v>174.05</v>
      </c>
      <c r="LZ26" s="68">
        <f t="shared" si="19"/>
        <v>173.31</v>
      </c>
      <c r="MA26" s="68">
        <f t="shared" si="19"/>
        <v>172.56</v>
      </c>
      <c r="MB26" s="68">
        <f t="shared" si="19"/>
        <v>171.82</v>
      </c>
      <c r="MC26" s="68">
        <f t="shared" si="19"/>
        <v>171.08</v>
      </c>
      <c r="MD26" s="68">
        <f t="shared" si="19"/>
        <v>170.34</v>
      </c>
      <c r="ME26" s="68">
        <f t="shared" si="19"/>
        <v>169.61</v>
      </c>
      <c r="MF26" s="68">
        <f t="shared" si="19"/>
        <v>168.87</v>
      </c>
      <c r="MG26" s="68">
        <f t="shared" si="19"/>
        <v>168.14</v>
      </c>
      <c r="MH26" s="68">
        <f t="shared" si="19"/>
        <v>167.4</v>
      </c>
      <c r="MI26" s="68">
        <f t="shared" si="19"/>
        <v>166.67</v>
      </c>
      <c r="MJ26" s="68">
        <f t="shared" si="19"/>
        <v>165.94</v>
      </c>
      <c r="MK26" s="68">
        <f t="shared" si="19"/>
        <v>165.21</v>
      </c>
      <c r="ML26" s="68">
        <f t="shared" si="19"/>
        <v>164.49</v>
      </c>
      <c r="MM26" s="68">
        <f t="shared" si="19"/>
        <v>163.76</v>
      </c>
      <c r="MN26" s="68">
        <f t="shared" si="19"/>
        <v>163.04</v>
      </c>
      <c r="MO26" s="68">
        <f t="shared" si="19"/>
        <v>162.32</v>
      </c>
      <c r="MP26" s="68">
        <f t="shared" si="19"/>
        <v>161.6</v>
      </c>
      <c r="MQ26" s="68">
        <f t="shared" si="19"/>
        <v>160.88999999999999</v>
      </c>
      <c r="MR26" s="68">
        <f t="shared" si="19"/>
        <v>160.16999999999999</v>
      </c>
      <c r="MS26" s="68">
        <f t="shared" si="19"/>
        <v>159.46</v>
      </c>
      <c r="MT26" s="68">
        <f t="shared" si="18"/>
        <v>158.74</v>
      </c>
      <c r="MU26" s="68">
        <f t="shared" si="18"/>
        <v>158.03</v>
      </c>
      <c r="MV26" s="68">
        <f t="shared" si="18"/>
        <v>157.32</v>
      </c>
      <c r="MW26" s="68">
        <f t="shared" si="18"/>
        <v>156.62</v>
      </c>
      <c r="MX26" s="68">
        <f t="shared" si="18"/>
        <v>155.91</v>
      </c>
      <c r="MY26" s="68">
        <f t="shared" si="18"/>
        <v>155.21</v>
      </c>
    </row>
    <row r="27" spans="1:363" ht="15.75" x14ac:dyDescent="0.25">
      <c r="A27" s="60" t="s">
        <v>6</v>
      </c>
      <c r="B27" s="65">
        <v>2037</v>
      </c>
      <c r="C27" s="63">
        <v>494.56</v>
      </c>
      <c r="D27" s="63">
        <v>493.52</v>
      </c>
      <c r="E27" s="63">
        <v>492.48</v>
      </c>
      <c r="F27" s="63">
        <v>491.45</v>
      </c>
      <c r="G27" s="63">
        <v>490.41</v>
      </c>
      <c r="H27" s="63">
        <v>489.37</v>
      </c>
      <c r="I27" s="63">
        <v>488.33</v>
      </c>
      <c r="J27" s="63">
        <v>487.3</v>
      </c>
      <c r="K27" s="63">
        <v>486.26</v>
      </c>
      <c r="L27" s="63">
        <v>485.22</v>
      </c>
      <c r="M27" s="63">
        <v>484.18</v>
      </c>
      <c r="N27" s="63">
        <v>483.15</v>
      </c>
      <c r="O27" s="63">
        <v>482.11</v>
      </c>
      <c r="P27" s="63">
        <v>481.07</v>
      </c>
      <c r="Q27" s="63">
        <v>480.03</v>
      </c>
      <c r="R27" s="63">
        <v>478.99</v>
      </c>
      <c r="S27" s="63">
        <v>477.96</v>
      </c>
      <c r="T27" s="63">
        <v>476.92</v>
      </c>
      <c r="U27" s="63">
        <v>475.88</v>
      </c>
      <c r="V27" s="63">
        <v>474.84</v>
      </c>
      <c r="W27" s="63">
        <v>473.81</v>
      </c>
      <c r="X27" s="63">
        <v>472.77</v>
      </c>
      <c r="Y27" s="63">
        <v>471.73</v>
      </c>
      <c r="Z27" s="63">
        <v>470.7</v>
      </c>
      <c r="AA27" s="63">
        <v>469.66</v>
      </c>
      <c r="AB27" s="63">
        <v>468.62</v>
      </c>
      <c r="AC27" s="63">
        <v>467.58</v>
      </c>
      <c r="AD27" s="63">
        <v>466.55</v>
      </c>
      <c r="AE27" s="63">
        <v>465.51</v>
      </c>
      <c r="AF27" s="63">
        <v>464.47</v>
      </c>
      <c r="AG27" s="63">
        <v>463.43</v>
      </c>
      <c r="AH27" s="63">
        <v>462.4</v>
      </c>
      <c r="AI27" s="63">
        <v>461.36</v>
      </c>
      <c r="AJ27" s="63">
        <v>460.32</v>
      </c>
      <c r="AK27" s="63">
        <v>459.29</v>
      </c>
      <c r="AL27" s="63">
        <v>458.25</v>
      </c>
      <c r="AM27" s="63">
        <v>457.21</v>
      </c>
      <c r="AN27" s="63">
        <v>456.17</v>
      </c>
      <c r="AO27" s="63">
        <v>455.14</v>
      </c>
      <c r="AP27" s="63">
        <v>454.1</v>
      </c>
      <c r="AQ27" s="63">
        <v>453.06</v>
      </c>
      <c r="AR27" s="63">
        <v>452.03</v>
      </c>
      <c r="AS27" s="63">
        <v>450.99</v>
      </c>
      <c r="AT27" s="63">
        <v>449.95</v>
      </c>
      <c r="AU27" s="63">
        <v>448.91</v>
      </c>
      <c r="AV27" s="63">
        <v>447.88</v>
      </c>
      <c r="AW27" s="63">
        <v>446.84</v>
      </c>
      <c r="AX27" s="63">
        <v>445.8</v>
      </c>
      <c r="AY27" s="63">
        <v>444.77</v>
      </c>
      <c r="AZ27" s="63">
        <v>443.73</v>
      </c>
      <c r="BA27" s="63">
        <v>442.69</v>
      </c>
      <c r="BB27" s="63">
        <v>441.66</v>
      </c>
      <c r="BC27" s="63">
        <v>440.62</v>
      </c>
      <c r="BD27" s="63">
        <v>439.58</v>
      </c>
      <c r="BE27" s="63">
        <v>438.55</v>
      </c>
      <c r="BF27" s="63">
        <v>437.51</v>
      </c>
      <c r="BG27" s="63">
        <v>436.47</v>
      </c>
      <c r="BH27" s="63">
        <v>435.44</v>
      </c>
      <c r="BI27" s="63">
        <v>434.4</v>
      </c>
      <c r="BJ27" s="63">
        <v>433.36</v>
      </c>
      <c r="BK27" s="63">
        <v>432.33</v>
      </c>
      <c r="BL27" s="63">
        <v>431.29</v>
      </c>
      <c r="BM27" s="63">
        <v>430.25</v>
      </c>
      <c r="BN27" s="63">
        <v>429.21</v>
      </c>
      <c r="BO27" s="63">
        <v>428.18</v>
      </c>
      <c r="BP27" s="63">
        <v>427.14</v>
      </c>
      <c r="BQ27" s="63">
        <v>426.1</v>
      </c>
      <c r="BR27" s="63">
        <v>425.07</v>
      </c>
      <c r="BS27" s="63">
        <v>424.03</v>
      </c>
      <c r="BT27" s="63">
        <v>422.99</v>
      </c>
      <c r="BU27" s="63">
        <v>421.96</v>
      </c>
      <c r="BV27" s="63">
        <v>420.92</v>
      </c>
      <c r="BW27" s="63">
        <v>419.89</v>
      </c>
      <c r="BX27" s="63">
        <v>418.85</v>
      </c>
      <c r="BY27" s="63">
        <v>417.82</v>
      </c>
      <c r="BZ27" s="63">
        <v>416.78</v>
      </c>
      <c r="CA27" s="63">
        <v>415.75</v>
      </c>
      <c r="CB27" s="63">
        <v>414.72</v>
      </c>
      <c r="CC27" s="63">
        <v>413.68</v>
      </c>
      <c r="CD27" s="63">
        <v>412.65</v>
      </c>
      <c r="CE27" s="63">
        <v>411.62</v>
      </c>
      <c r="CF27" s="63">
        <v>410.58</v>
      </c>
      <c r="CG27" s="63">
        <v>409.55</v>
      </c>
      <c r="CH27" s="63">
        <v>408.52</v>
      </c>
      <c r="CI27" s="63">
        <v>407.48</v>
      </c>
      <c r="CJ27" s="63">
        <v>406.45</v>
      </c>
      <c r="CK27" s="63">
        <v>405.42</v>
      </c>
      <c r="CL27" s="63">
        <v>404.39</v>
      </c>
      <c r="CM27" s="63">
        <v>403.35</v>
      </c>
      <c r="CN27" s="63">
        <v>402.32</v>
      </c>
      <c r="CO27" s="63">
        <v>401.29</v>
      </c>
      <c r="CP27" s="63">
        <v>400.25</v>
      </c>
      <c r="CQ27" s="63">
        <v>399.22</v>
      </c>
      <c r="CR27" s="63">
        <v>398.19</v>
      </c>
      <c r="CS27" s="63">
        <v>397.16</v>
      </c>
      <c r="CT27" s="63">
        <v>396.13</v>
      </c>
      <c r="CU27" s="63">
        <v>395.09</v>
      </c>
      <c r="CV27" s="63">
        <v>394.06</v>
      </c>
      <c r="CW27" s="63">
        <v>393.03</v>
      </c>
      <c r="CX27" s="63">
        <v>392</v>
      </c>
      <c r="CY27" s="63">
        <v>390.97</v>
      </c>
      <c r="CZ27" s="63">
        <v>389.94</v>
      </c>
      <c r="DA27" s="63">
        <v>388.91</v>
      </c>
      <c r="DB27" s="63">
        <v>387.88</v>
      </c>
      <c r="DC27" s="63">
        <v>386.85</v>
      </c>
      <c r="DD27" s="63">
        <v>385.82</v>
      </c>
      <c r="DE27" s="63">
        <v>384.79</v>
      </c>
      <c r="DF27" s="63">
        <v>383.77</v>
      </c>
      <c r="DG27" s="63">
        <v>382.74</v>
      </c>
      <c r="DH27" s="63">
        <v>381.71</v>
      </c>
      <c r="DI27" s="63">
        <v>380.68</v>
      </c>
      <c r="DJ27" s="63">
        <v>379.65</v>
      </c>
      <c r="DK27" s="63">
        <v>378.63</v>
      </c>
      <c r="DL27" s="63">
        <v>377.6</v>
      </c>
      <c r="DM27" s="63">
        <v>376.57</v>
      </c>
      <c r="DN27" s="63">
        <v>375.55</v>
      </c>
      <c r="DO27" s="63">
        <v>374.52</v>
      </c>
      <c r="DP27" s="63">
        <v>373.49</v>
      </c>
      <c r="DQ27" s="63">
        <v>372.47</v>
      </c>
      <c r="DR27" s="63">
        <v>371.44</v>
      </c>
      <c r="DS27" s="63">
        <v>370.42</v>
      </c>
      <c r="DT27" s="63">
        <v>369.39</v>
      </c>
      <c r="DU27" s="63">
        <v>368.37</v>
      </c>
      <c r="DV27" s="63">
        <v>367.35</v>
      </c>
      <c r="DW27" s="63">
        <v>366.33</v>
      </c>
      <c r="DX27" s="63">
        <v>365.31</v>
      </c>
      <c r="DY27" s="63">
        <v>364.29</v>
      </c>
      <c r="DZ27" s="63">
        <v>363.27</v>
      </c>
      <c r="EA27" s="63">
        <v>362.25</v>
      </c>
      <c r="EB27" s="63">
        <v>361.23</v>
      </c>
      <c r="EC27" s="63">
        <v>360.22</v>
      </c>
      <c r="ED27" s="63">
        <v>359.2</v>
      </c>
      <c r="EE27" s="63">
        <v>358.18</v>
      </c>
      <c r="EF27" s="63">
        <v>357.17</v>
      </c>
      <c r="EG27" s="63">
        <v>356.16</v>
      </c>
      <c r="EH27" s="63">
        <v>355.15</v>
      </c>
      <c r="EI27" s="63">
        <v>354.13</v>
      </c>
      <c r="EJ27" s="63">
        <v>353.12</v>
      </c>
      <c r="EK27" s="63">
        <v>352.11</v>
      </c>
      <c r="EL27" s="63">
        <v>351.1</v>
      </c>
      <c r="EM27" s="63">
        <v>350.09</v>
      </c>
      <c r="EN27" s="63">
        <v>349.08</v>
      </c>
      <c r="EO27" s="63">
        <v>348.08</v>
      </c>
      <c r="EP27" s="63">
        <v>347.07</v>
      </c>
      <c r="EQ27" s="63">
        <v>346.06</v>
      </c>
      <c r="ER27" s="63">
        <v>345.06</v>
      </c>
      <c r="ES27" s="63">
        <v>344.05</v>
      </c>
      <c r="ET27" s="63">
        <v>343.05</v>
      </c>
      <c r="EU27" s="63">
        <v>342.05</v>
      </c>
      <c r="EV27" s="63">
        <v>341.04</v>
      </c>
      <c r="EW27" s="63">
        <v>340.04</v>
      </c>
      <c r="EX27" s="63">
        <v>339.04</v>
      </c>
      <c r="EY27" s="63">
        <v>338.04</v>
      </c>
      <c r="EZ27" s="63">
        <v>337.04</v>
      </c>
      <c r="FA27" s="63">
        <v>336.04</v>
      </c>
      <c r="FB27" s="63">
        <v>335.04</v>
      </c>
      <c r="FC27" s="63">
        <v>334.04</v>
      </c>
      <c r="FD27" s="63">
        <v>333.04</v>
      </c>
      <c r="FE27" s="63">
        <v>332.05</v>
      </c>
      <c r="FF27" s="63">
        <v>331.05</v>
      </c>
      <c r="FG27" s="63">
        <v>330.06</v>
      </c>
      <c r="FH27" s="63">
        <v>329.07</v>
      </c>
      <c r="FI27" s="63">
        <v>328.07</v>
      </c>
      <c r="FJ27" s="63">
        <v>327.07</v>
      </c>
      <c r="FK27" s="63">
        <v>326.08999999999997</v>
      </c>
      <c r="FL27" s="63">
        <v>325.10000000000002</v>
      </c>
      <c r="FM27" s="63">
        <v>324.10000000000002</v>
      </c>
      <c r="FN27" s="63">
        <v>323.12</v>
      </c>
      <c r="FO27" s="63">
        <v>322.13</v>
      </c>
      <c r="FP27" s="63">
        <v>321.14</v>
      </c>
      <c r="FQ27" s="63">
        <v>320.14999999999998</v>
      </c>
      <c r="FR27" s="63">
        <v>319.17</v>
      </c>
      <c r="FS27" s="63">
        <v>318.18</v>
      </c>
      <c r="FT27" s="63">
        <v>317.19</v>
      </c>
      <c r="FU27" s="63">
        <v>316.20999999999998</v>
      </c>
      <c r="FV27" s="63">
        <v>315.23</v>
      </c>
      <c r="FW27" s="63">
        <v>314.24</v>
      </c>
      <c r="FX27" s="63">
        <v>313.26</v>
      </c>
      <c r="FY27" s="63">
        <v>312.26</v>
      </c>
      <c r="FZ27" s="63">
        <v>311.29000000000002</v>
      </c>
      <c r="GA27" s="63">
        <v>310.31</v>
      </c>
      <c r="GB27" s="63">
        <v>309.32</v>
      </c>
      <c r="GC27" s="63">
        <v>308.35000000000002</v>
      </c>
      <c r="GD27" s="63">
        <v>307.38</v>
      </c>
      <c r="GE27" s="63">
        <v>306.39999999999998</v>
      </c>
      <c r="GF27" s="63">
        <v>305.42</v>
      </c>
      <c r="GG27" s="63">
        <v>304.44</v>
      </c>
      <c r="GH27" s="63">
        <v>303.47000000000003</v>
      </c>
      <c r="GI27" s="63">
        <v>302.49</v>
      </c>
      <c r="GJ27" s="63">
        <v>301.51</v>
      </c>
      <c r="GK27" s="63">
        <v>300.54000000000002</v>
      </c>
      <c r="GL27" s="63">
        <v>299.57</v>
      </c>
      <c r="GM27" s="63">
        <v>298.60000000000002</v>
      </c>
      <c r="GN27" s="63">
        <v>297.64</v>
      </c>
      <c r="GO27" s="63">
        <v>296.67</v>
      </c>
      <c r="GP27" s="63">
        <v>295.70999999999998</v>
      </c>
      <c r="GQ27" s="63">
        <v>294.74</v>
      </c>
      <c r="GR27" s="63">
        <v>293.77999999999997</v>
      </c>
      <c r="GS27" s="63">
        <v>292.82</v>
      </c>
      <c r="GT27" s="63">
        <v>291.85000000000002</v>
      </c>
      <c r="GU27" s="63">
        <v>290.89</v>
      </c>
      <c r="GV27" s="63">
        <v>289.93</v>
      </c>
      <c r="GW27" s="63">
        <v>288.97000000000003</v>
      </c>
      <c r="GX27" s="63">
        <v>288.01</v>
      </c>
      <c r="GY27" s="63">
        <v>287.06</v>
      </c>
      <c r="GZ27" s="63">
        <v>286.10000000000002</v>
      </c>
      <c r="HA27" s="63">
        <v>285.14999999999998</v>
      </c>
      <c r="HB27" s="63">
        <v>284.2</v>
      </c>
      <c r="HC27" s="63">
        <v>283.24</v>
      </c>
      <c r="HD27" s="63">
        <v>282.29000000000002</v>
      </c>
      <c r="HE27" s="63">
        <v>281.33999999999997</v>
      </c>
      <c r="HF27" s="63">
        <v>280.39</v>
      </c>
      <c r="HG27" s="63">
        <v>279.44</v>
      </c>
      <c r="HH27" s="63">
        <v>278.49</v>
      </c>
      <c r="HI27" s="63">
        <v>277.54000000000002</v>
      </c>
      <c r="HJ27" s="63">
        <v>276.60000000000002</v>
      </c>
      <c r="HK27" s="63">
        <v>275.64999999999998</v>
      </c>
      <c r="HL27" s="63">
        <v>274.72000000000003</v>
      </c>
      <c r="HM27" s="63">
        <v>273.77999999999997</v>
      </c>
      <c r="HN27" s="63">
        <v>272.83999999999997</v>
      </c>
      <c r="HO27" s="63">
        <v>271.91000000000003</v>
      </c>
      <c r="HP27" s="63">
        <v>270.97000000000003</v>
      </c>
      <c r="HQ27" s="63">
        <v>270.04000000000002</v>
      </c>
      <c r="HR27" s="63">
        <v>269.10000000000002</v>
      </c>
      <c r="HS27" s="63">
        <v>268.18</v>
      </c>
      <c r="HT27" s="63">
        <v>267.25</v>
      </c>
      <c r="HU27" s="63">
        <v>266.32</v>
      </c>
      <c r="HV27" s="63">
        <v>265.39</v>
      </c>
      <c r="HW27" s="63">
        <v>264.45999999999998</v>
      </c>
      <c r="HX27" s="63">
        <v>263.52999999999997</v>
      </c>
      <c r="HY27" s="63">
        <v>262.60000000000002</v>
      </c>
      <c r="HZ27" s="63">
        <v>261.69</v>
      </c>
      <c r="IA27" s="63">
        <v>260.76</v>
      </c>
      <c r="IB27" s="63">
        <v>259.83999999999997</v>
      </c>
      <c r="IC27" s="63">
        <v>258.92</v>
      </c>
      <c r="ID27" s="63">
        <v>258</v>
      </c>
      <c r="IE27" s="63">
        <v>257.07</v>
      </c>
      <c r="IF27" s="63">
        <v>256.16000000000003</v>
      </c>
      <c r="IG27" s="63">
        <v>255.24</v>
      </c>
      <c r="IH27" s="63">
        <v>254.33</v>
      </c>
      <c r="II27" s="63">
        <v>253.41</v>
      </c>
      <c r="IJ27" s="63">
        <v>252.5</v>
      </c>
      <c r="IK27" s="63">
        <v>251.59</v>
      </c>
      <c r="IL27" s="63">
        <v>250.68</v>
      </c>
      <c r="IM27" s="63">
        <v>249.77</v>
      </c>
      <c r="IN27" s="63">
        <v>248.86</v>
      </c>
      <c r="IO27" s="63">
        <v>247.95</v>
      </c>
      <c r="IP27" s="63">
        <v>247.04</v>
      </c>
      <c r="IQ27" s="63">
        <v>246.14</v>
      </c>
      <c r="IR27" s="63">
        <v>245.23</v>
      </c>
      <c r="IS27" s="63">
        <v>244.33</v>
      </c>
      <c r="IT27" s="63">
        <v>243.42</v>
      </c>
      <c r="IU27" s="63">
        <v>242.52</v>
      </c>
      <c r="IV27" s="63">
        <v>241.63</v>
      </c>
      <c r="IW27" s="63">
        <v>240.74</v>
      </c>
      <c r="IX27" s="63">
        <v>239.85</v>
      </c>
      <c r="IY27" s="63">
        <v>238.96</v>
      </c>
      <c r="IZ27" s="63">
        <v>238.07</v>
      </c>
      <c r="JA27" s="63">
        <v>237.19</v>
      </c>
      <c r="JB27" s="63">
        <v>236.3</v>
      </c>
      <c r="JC27" s="63">
        <v>235.42</v>
      </c>
      <c r="JD27" s="63">
        <v>234.53</v>
      </c>
      <c r="JE27" s="63">
        <v>233.65</v>
      </c>
      <c r="JF27" s="63">
        <v>232.77</v>
      </c>
      <c r="JG27" s="63">
        <v>231.89</v>
      </c>
      <c r="JH27" s="63">
        <v>231.01</v>
      </c>
      <c r="JI27" s="63">
        <v>230.13</v>
      </c>
      <c r="JJ27" s="63">
        <v>229.26</v>
      </c>
      <c r="JK27" s="63">
        <v>228.38</v>
      </c>
      <c r="JL27" s="63">
        <v>227.51</v>
      </c>
      <c r="JM27" s="63">
        <v>226.63</v>
      </c>
      <c r="JN27" s="63">
        <v>225.76</v>
      </c>
      <c r="JO27" s="63">
        <v>224.89</v>
      </c>
      <c r="JP27" s="63">
        <v>224.02</v>
      </c>
      <c r="JQ27" s="63">
        <v>223.15</v>
      </c>
      <c r="JR27" s="63">
        <v>222.28</v>
      </c>
      <c r="JS27" s="63">
        <v>221.41</v>
      </c>
      <c r="JT27" s="63">
        <v>220.54</v>
      </c>
      <c r="JU27" s="63">
        <v>219.67</v>
      </c>
      <c r="JV27" s="63">
        <v>218.8</v>
      </c>
      <c r="JW27" s="63">
        <v>217.93</v>
      </c>
      <c r="JX27" s="63">
        <v>217.06</v>
      </c>
      <c r="JY27" s="63">
        <v>216.19</v>
      </c>
      <c r="JZ27" s="63">
        <v>215.33</v>
      </c>
      <c r="KA27" s="63">
        <v>214.46</v>
      </c>
      <c r="KB27" s="63">
        <v>213.6</v>
      </c>
      <c r="KC27" s="63">
        <v>212.73</v>
      </c>
      <c r="KD27" s="63">
        <v>211.87</v>
      </c>
      <c r="KE27" s="63">
        <v>211.01</v>
      </c>
      <c r="KF27" s="63">
        <v>210.15</v>
      </c>
      <c r="KG27" s="63">
        <v>209.29</v>
      </c>
      <c r="KH27" s="63">
        <v>208.43</v>
      </c>
      <c r="KI27" s="63">
        <v>207.58</v>
      </c>
      <c r="KJ27" s="63">
        <v>206.72</v>
      </c>
      <c r="KK27" s="63">
        <v>205.86</v>
      </c>
      <c r="KL27" s="63">
        <v>205.01</v>
      </c>
      <c r="KM27" s="63">
        <v>204.16</v>
      </c>
      <c r="KN27" s="63">
        <v>203.31</v>
      </c>
      <c r="KO27" s="63">
        <v>202.46</v>
      </c>
      <c r="KP27" s="63">
        <v>201.61</v>
      </c>
      <c r="KQ27" s="63">
        <v>200.76</v>
      </c>
      <c r="KR27" s="68">
        <f t="shared" si="22"/>
        <v>200.27</v>
      </c>
      <c r="KS27" s="68">
        <f t="shared" si="22"/>
        <v>199.48</v>
      </c>
      <c r="KT27" s="68">
        <f t="shared" si="22"/>
        <v>198.66</v>
      </c>
      <c r="KU27" s="68">
        <f t="shared" si="22"/>
        <v>197.87</v>
      </c>
      <c r="KV27" s="68">
        <f t="shared" si="22"/>
        <v>197.09</v>
      </c>
      <c r="KW27" s="68">
        <f t="shared" si="22"/>
        <v>196.3</v>
      </c>
      <c r="KX27" s="68">
        <f t="shared" si="22"/>
        <v>195.51</v>
      </c>
      <c r="KY27" s="68">
        <f t="shared" si="22"/>
        <v>194.73</v>
      </c>
      <c r="KZ27" s="68">
        <f t="shared" si="22"/>
        <v>193.94</v>
      </c>
      <c r="LA27" s="68">
        <f t="shared" si="22"/>
        <v>193.16</v>
      </c>
      <c r="LB27" s="68">
        <f t="shared" si="22"/>
        <v>192.38</v>
      </c>
      <c r="LC27" s="68">
        <f t="shared" si="22"/>
        <v>191.6</v>
      </c>
      <c r="LD27" s="68">
        <f t="shared" si="22"/>
        <v>190.82</v>
      </c>
      <c r="LE27" s="68">
        <f t="shared" si="22"/>
        <v>190.04</v>
      </c>
      <c r="LF27" s="68">
        <f t="shared" si="22"/>
        <v>189.27</v>
      </c>
      <c r="LG27" s="68">
        <f t="shared" si="22"/>
        <v>188.5</v>
      </c>
      <c r="LH27" s="68">
        <f t="shared" si="21"/>
        <v>187.72</v>
      </c>
      <c r="LI27" s="68">
        <f t="shared" si="21"/>
        <v>186.95</v>
      </c>
      <c r="LJ27" s="68">
        <f t="shared" si="21"/>
        <v>186.18</v>
      </c>
      <c r="LK27" s="68">
        <f t="shared" si="21"/>
        <v>185.41</v>
      </c>
      <c r="LL27" s="68">
        <f t="shared" si="21"/>
        <v>184.64</v>
      </c>
      <c r="LM27" s="68">
        <f t="shared" si="21"/>
        <v>183.88</v>
      </c>
      <c r="LN27" s="68">
        <f t="shared" si="21"/>
        <v>183.11</v>
      </c>
      <c r="LO27" s="68">
        <f t="shared" si="21"/>
        <v>182.35</v>
      </c>
      <c r="LP27" s="68">
        <f t="shared" si="21"/>
        <v>181.59</v>
      </c>
      <c r="LQ27" s="68">
        <f t="shared" si="21"/>
        <v>180.83</v>
      </c>
      <c r="LR27" s="68">
        <f t="shared" si="21"/>
        <v>180.07</v>
      </c>
      <c r="LS27" s="68">
        <f t="shared" si="21"/>
        <v>179.31</v>
      </c>
      <c r="LT27" s="68">
        <f t="shared" si="21"/>
        <v>178.56</v>
      </c>
      <c r="LU27" s="68">
        <f t="shared" si="21"/>
        <v>177.81</v>
      </c>
      <c r="LV27" s="68">
        <f t="shared" si="21"/>
        <v>177.05</v>
      </c>
      <c r="LW27" s="68">
        <f t="shared" si="21"/>
        <v>176.3</v>
      </c>
      <c r="LX27" s="68">
        <f t="shared" si="23"/>
        <v>175.55</v>
      </c>
      <c r="LY27" s="68">
        <f t="shared" si="23"/>
        <v>174.8</v>
      </c>
      <c r="LZ27" s="68">
        <f t="shared" si="19"/>
        <v>174.06</v>
      </c>
      <c r="MA27" s="68">
        <f t="shared" si="19"/>
        <v>173.31</v>
      </c>
      <c r="MB27" s="68">
        <f t="shared" si="19"/>
        <v>172.57</v>
      </c>
      <c r="MC27" s="68">
        <f t="shared" si="19"/>
        <v>171.83</v>
      </c>
      <c r="MD27" s="68">
        <f t="shared" si="19"/>
        <v>171.09</v>
      </c>
      <c r="ME27" s="68">
        <f t="shared" si="19"/>
        <v>170.36</v>
      </c>
      <c r="MF27" s="68">
        <f t="shared" si="19"/>
        <v>169.62</v>
      </c>
      <c r="MG27" s="68">
        <f t="shared" si="19"/>
        <v>168.89</v>
      </c>
      <c r="MH27" s="68">
        <f t="shared" si="19"/>
        <v>168.15</v>
      </c>
      <c r="MI27" s="68">
        <f t="shared" si="19"/>
        <v>167.42</v>
      </c>
      <c r="MJ27" s="68">
        <f t="shared" si="19"/>
        <v>166.69</v>
      </c>
      <c r="MK27" s="68">
        <f t="shared" si="19"/>
        <v>165.96</v>
      </c>
      <c r="ML27" s="68">
        <f t="shared" si="19"/>
        <v>165.24</v>
      </c>
      <c r="MM27" s="68">
        <f t="shared" si="19"/>
        <v>164.51</v>
      </c>
      <c r="MN27" s="68">
        <f t="shared" si="19"/>
        <v>163.79</v>
      </c>
      <c r="MO27" s="68">
        <f t="shared" si="19"/>
        <v>163.07</v>
      </c>
      <c r="MP27" s="68">
        <f t="shared" si="19"/>
        <v>162.35</v>
      </c>
      <c r="MQ27" s="68">
        <f t="shared" si="19"/>
        <v>161.63999999999999</v>
      </c>
      <c r="MR27" s="68">
        <f t="shared" si="19"/>
        <v>160.91999999999999</v>
      </c>
      <c r="MS27" s="68">
        <f t="shared" si="19"/>
        <v>160.21</v>
      </c>
      <c r="MT27" s="68">
        <f t="shared" si="18"/>
        <v>159.49</v>
      </c>
      <c r="MU27" s="68">
        <f t="shared" si="18"/>
        <v>158.78</v>
      </c>
      <c r="MV27" s="68">
        <f t="shared" si="18"/>
        <v>158.07</v>
      </c>
      <c r="MW27" s="68">
        <f t="shared" si="18"/>
        <v>157.37</v>
      </c>
      <c r="MX27" s="68">
        <f t="shared" si="18"/>
        <v>156.66</v>
      </c>
      <c r="MY27" s="68">
        <f t="shared" si="18"/>
        <v>155.96</v>
      </c>
    </row>
    <row r="28" spans="1:363" ht="15.75" x14ac:dyDescent="0.25">
      <c r="A28" s="60" t="s">
        <v>6</v>
      </c>
      <c r="B28" s="65">
        <v>2038</v>
      </c>
      <c r="C28" s="63">
        <v>495.46</v>
      </c>
      <c r="D28" s="63">
        <v>494.43</v>
      </c>
      <c r="E28" s="63">
        <v>493.39</v>
      </c>
      <c r="F28" s="63">
        <v>492.35</v>
      </c>
      <c r="G28" s="63">
        <v>491.31</v>
      </c>
      <c r="H28" s="63">
        <v>490.28</v>
      </c>
      <c r="I28" s="63">
        <v>489.24</v>
      </c>
      <c r="J28" s="63">
        <v>488.2</v>
      </c>
      <c r="K28" s="63">
        <v>487.16</v>
      </c>
      <c r="L28" s="63">
        <v>486.13</v>
      </c>
      <c r="M28" s="63">
        <v>485.09</v>
      </c>
      <c r="N28" s="63">
        <v>484.05</v>
      </c>
      <c r="O28" s="63">
        <v>483.01</v>
      </c>
      <c r="P28" s="63">
        <v>481.98</v>
      </c>
      <c r="Q28" s="63">
        <v>480.94</v>
      </c>
      <c r="R28" s="63">
        <v>479.9</v>
      </c>
      <c r="S28" s="63">
        <v>478.86</v>
      </c>
      <c r="T28" s="63">
        <v>477.83</v>
      </c>
      <c r="U28" s="63">
        <v>476.79</v>
      </c>
      <c r="V28" s="63">
        <v>475.75</v>
      </c>
      <c r="W28" s="63">
        <v>474.71</v>
      </c>
      <c r="X28" s="63">
        <v>473.68</v>
      </c>
      <c r="Y28" s="63">
        <v>472.64</v>
      </c>
      <c r="Z28" s="63">
        <v>471.6</v>
      </c>
      <c r="AA28" s="63">
        <v>470.56</v>
      </c>
      <c r="AB28" s="63">
        <v>469.53</v>
      </c>
      <c r="AC28" s="63">
        <v>468.49</v>
      </c>
      <c r="AD28" s="63">
        <v>467.45</v>
      </c>
      <c r="AE28" s="63">
        <v>466.42</v>
      </c>
      <c r="AF28" s="63">
        <v>465.38</v>
      </c>
      <c r="AG28" s="63">
        <v>464.34</v>
      </c>
      <c r="AH28" s="63">
        <v>463.3</v>
      </c>
      <c r="AI28" s="63">
        <v>462.27</v>
      </c>
      <c r="AJ28" s="63">
        <v>461.23</v>
      </c>
      <c r="AK28" s="63">
        <v>460.19</v>
      </c>
      <c r="AL28" s="63">
        <v>459.16</v>
      </c>
      <c r="AM28" s="63">
        <v>458.12</v>
      </c>
      <c r="AN28" s="63">
        <v>457.08</v>
      </c>
      <c r="AO28" s="63">
        <v>456.04</v>
      </c>
      <c r="AP28" s="63">
        <v>455.01</v>
      </c>
      <c r="AQ28" s="63">
        <v>453.97</v>
      </c>
      <c r="AR28" s="63">
        <v>452.93</v>
      </c>
      <c r="AS28" s="63">
        <v>451.9</v>
      </c>
      <c r="AT28" s="63">
        <v>450.86</v>
      </c>
      <c r="AU28" s="63">
        <v>449.82</v>
      </c>
      <c r="AV28" s="63">
        <v>448.78</v>
      </c>
      <c r="AW28" s="63">
        <v>447.75</v>
      </c>
      <c r="AX28" s="63">
        <v>446.71</v>
      </c>
      <c r="AY28" s="63">
        <v>445.67</v>
      </c>
      <c r="AZ28" s="63">
        <v>444.64</v>
      </c>
      <c r="BA28" s="63">
        <v>443.6</v>
      </c>
      <c r="BB28" s="63">
        <v>442.56</v>
      </c>
      <c r="BC28" s="63">
        <v>441.53</v>
      </c>
      <c r="BD28" s="63">
        <v>440.49</v>
      </c>
      <c r="BE28" s="63">
        <v>439.45</v>
      </c>
      <c r="BF28" s="63">
        <v>438.42</v>
      </c>
      <c r="BG28" s="63">
        <v>437.38</v>
      </c>
      <c r="BH28" s="63">
        <v>436.34</v>
      </c>
      <c r="BI28" s="63">
        <v>435.31</v>
      </c>
      <c r="BJ28" s="63">
        <v>434.27</v>
      </c>
      <c r="BK28" s="63">
        <v>433.23</v>
      </c>
      <c r="BL28" s="63">
        <v>432.2</v>
      </c>
      <c r="BM28" s="63">
        <v>431.16</v>
      </c>
      <c r="BN28" s="63">
        <v>430.12</v>
      </c>
      <c r="BO28" s="63">
        <v>429.08</v>
      </c>
      <c r="BP28" s="63">
        <v>428.05</v>
      </c>
      <c r="BQ28" s="63">
        <v>427.01</v>
      </c>
      <c r="BR28" s="63">
        <v>425.97</v>
      </c>
      <c r="BS28" s="63">
        <v>424.94</v>
      </c>
      <c r="BT28" s="63">
        <v>423.9</v>
      </c>
      <c r="BU28" s="63">
        <v>422.86</v>
      </c>
      <c r="BV28" s="63">
        <v>421.83</v>
      </c>
      <c r="BW28" s="63">
        <v>420.79</v>
      </c>
      <c r="BX28" s="63">
        <v>419.76</v>
      </c>
      <c r="BY28" s="63">
        <v>418.72</v>
      </c>
      <c r="BZ28" s="63">
        <v>417.69</v>
      </c>
      <c r="CA28" s="63">
        <v>416.65</v>
      </c>
      <c r="CB28" s="63">
        <v>415.62</v>
      </c>
      <c r="CC28" s="63">
        <v>414.59</v>
      </c>
      <c r="CD28" s="63">
        <v>413.55</v>
      </c>
      <c r="CE28" s="63">
        <v>412.52</v>
      </c>
      <c r="CF28" s="63">
        <v>411.49</v>
      </c>
      <c r="CG28" s="63">
        <v>410.45</v>
      </c>
      <c r="CH28" s="63">
        <v>409.42</v>
      </c>
      <c r="CI28" s="63">
        <v>408.39</v>
      </c>
      <c r="CJ28" s="63">
        <v>407.35</v>
      </c>
      <c r="CK28" s="63">
        <v>406.32</v>
      </c>
      <c r="CL28" s="63">
        <v>405.29</v>
      </c>
      <c r="CM28" s="63">
        <v>404.25</v>
      </c>
      <c r="CN28" s="63">
        <v>403.22</v>
      </c>
      <c r="CO28" s="63">
        <v>402.19</v>
      </c>
      <c r="CP28" s="63">
        <v>401.16</v>
      </c>
      <c r="CQ28" s="63">
        <v>400.12</v>
      </c>
      <c r="CR28" s="63">
        <v>399.09</v>
      </c>
      <c r="CS28" s="63">
        <v>398.06</v>
      </c>
      <c r="CT28" s="63">
        <v>397.02</v>
      </c>
      <c r="CU28" s="63">
        <v>395.99</v>
      </c>
      <c r="CV28" s="63">
        <v>394.96</v>
      </c>
      <c r="CW28" s="63">
        <v>393.93</v>
      </c>
      <c r="CX28" s="63">
        <v>392.9</v>
      </c>
      <c r="CY28" s="63">
        <v>391.87</v>
      </c>
      <c r="CZ28" s="63">
        <v>390.84</v>
      </c>
      <c r="DA28" s="63">
        <v>389.81</v>
      </c>
      <c r="DB28" s="63">
        <v>388.78</v>
      </c>
      <c r="DC28" s="63">
        <v>387.75</v>
      </c>
      <c r="DD28" s="63">
        <v>386.72</v>
      </c>
      <c r="DE28" s="63">
        <v>385.69</v>
      </c>
      <c r="DF28" s="63">
        <v>384.66</v>
      </c>
      <c r="DG28" s="63">
        <v>383.63</v>
      </c>
      <c r="DH28" s="63">
        <v>382.6</v>
      </c>
      <c r="DI28" s="63">
        <v>381.58</v>
      </c>
      <c r="DJ28" s="63">
        <v>380.55</v>
      </c>
      <c r="DK28" s="63">
        <v>379.52</v>
      </c>
      <c r="DL28" s="63">
        <v>378.49</v>
      </c>
      <c r="DM28" s="63">
        <v>377.47</v>
      </c>
      <c r="DN28" s="63">
        <v>376.44</v>
      </c>
      <c r="DO28" s="63">
        <v>375.41</v>
      </c>
      <c r="DP28" s="63">
        <v>374.39</v>
      </c>
      <c r="DQ28" s="63">
        <v>373.36</v>
      </c>
      <c r="DR28" s="63">
        <v>372.33</v>
      </c>
      <c r="DS28" s="63">
        <v>371.31</v>
      </c>
      <c r="DT28" s="63">
        <v>370.29</v>
      </c>
      <c r="DU28" s="63">
        <v>369.26</v>
      </c>
      <c r="DV28" s="63">
        <v>368.24</v>
      </c>
      <c r="DW28" s="63">
        <v>367.22</v>
      </c>
      <c r="DX28" s="63">
        <v>366.2</v>
      </c>
      <c r="DY28" s="63">
        <v>365.18</v>
      </c>
      <c r="DZ28" s="63">
        <v>364.16</v>
      </c>
      <c r="EA28" s="63">
        <v>363.14</v>
      </c>
      <c r="EB28" s="63">
        <v>362.12</v>
      </c>
      <c r="EC28" s="63">
        <v>361.1</v>
      </c>
      <c r="ED28" s="63">
        <v>360.08</v>
      </c>
      <c r="EE28" s="63">
        <v>359.07</v>
      </c>
      <c r="EF28" s="63">
        <v>358.05</v>
      </c>
      <c r="EG28" s="63">
        <v>357.04</v>
      </c>
      <c r="EH28" s="63">
        <v>356.03</v>
      </c>
      <c r="EI28" s="63">
        <v>355.02</v>
      </c>
      <c r="EJ28" s="63">
        <v>354.01</v>
      </c>
      <c r="EK28" s="63">
        <v>353</v>
      </c>
      <c r="EL28" s="63">
        <v>351.99</v>
      </c>
      <c r="EM28" s="63">
        <v>350.98</v>
      </c>
      <c r="EN28" s="63">
        <v>349.97</v>
      </c>
      <c r="EO28" s="63">
        <v>348.96</v>
      </c>
      <c r="EP28" s="63">
        <v>347.95</v>
      </c>
      <c r="EQ28" s="63">
        <v>346.94</v>
      </c>
      <c r="ER28" s="63">
        <v>345.93</v>
      </c>
      <c r="ES28" s="63">
        <v>344.93</v>
      </c>
      <c r="ET28" s="63">
        <v>343.93</v>
      </c>
      <c r="EU28" s="63">
        <v>342.92</v>
      </c>
      <c r="EV28" s="63">
        <v>341.92</v>
      </c>
      <c r="EW28" s="63">
        <v>340.92</v>
      </c>
      <c r="EX28" s="63">
        <v>339.91</v>
      </c>
      <c r="EY28" s="63">
        <v>338.91</v>
      </c>
      <c r="EZ28" s="63">
        <v>337.91</v>
      </c>
      <c r="FA28" s="63">
        <v>336.91</v>
      </c>
      <c r="FB28" s="63">
        <v>335.91</v>
      </c>
      <c r="FC28" s="63">
        <v>334.91</v>
      </c>
      <c r="FD28" s="63">
        <v>333.91</v>
      </c>
      <c r="FE28" s="63">
        <v>332.92</v>
      </c>
      <c r="FF28" s="63">
        <v>331.92</v>
      </c>
      <c r="FG28" s="63">
        <v>330.93</v>
      </c>
      <c r="FH28" s="63">
        <v>329.94</v>
      </c>
      <c r="FI28" s="63">
        <v>328.94</v>
      </c>
      <c r="FJ28" s="63">
        <v>327.95</v>
      </c>
      <c r="FK28" s="63">
        <v>326.95999999999998</v>
      </c>
      <c r="FL28" s="63">
        <v>325.95999999999998</v>
      </c>
      <c r="FM28" s="63">
        <v>324.97000000000003</v>
      </c>
      <c r="FN28" s="63">
        <v>323.98</v>
      </c>
      <c r="FO28" s="63">
        <v>322.99</v>
      </c>
      <c r="FP28" s="63">
        <v>322</v>
      </c>
      <c r="FQ28" s="63">
        <v>321.01</v>
      </c>
      <c r="FR28" s="63">
        <v>320.02999999999997</v>
      </c>
      <c r="FS28" s="63">
        <v>319.04000000000002</v>
      </c>
      <c r="FT28" s="63">
        <v>318.06</v>
      </c>
      <c r="FU28" s="63">
        <v>317.07</v>
      </c>
      <c r="FV28" s="63">
        <v>316.07</v>
      </c>
      <c r="FW28" s="63">
        <v>315.10000000000002</v>
      </c>
      <c r="FX28" s="63">
        <v>314.12</v>
      </c>
      <c r="FY28" s="63">
        <v>313.13</v>
      </c>
      <c r="FZ28" s="63">
        <v>312.14999999999998</v>
      </c>
      <c r="GA28" s="63">
        <v>311.17</v>
      </c>
      <c r="GB28" s="63">
        <v>310.19</v>
      </c>
      <c r="GC28" s="63">
        <v>309.20999999999998</v>
      </c>
      <c r="GD28" s="63">
        <v>308.23</v>
      </c>
      <c r="GE28" s="63">
        <v>307.25</v>
      </c>
      <c r="GF28" s="63">
        <v>306.26</v>
      </c>
      <c r="GG28" s="63">
        <v>305.29000000000002</v>
      </c>
      <c r="GH28" s="63">
        <v>304.32</v>
      </c>
      <c r="GI28" s="63">
        <v>303.33999999999997</v>
      </c>
      <c r="GJ28" s="63">
        <v>302.37</v>
      </c>
      <c r="GK28" s="63">
        <v>301.39</v>
      </c>
      <c r="GL28" s="63">
        <v>300.42</v>
      </c>
      <c r="GM28" s="63">
        <v>299.45</v>
      </c>
      <c r="GN28" s="63">
        <v>298.48</v>
      </c>
      <c r="GO28" s="63">
        <v>297.51</v>
      </c>
      <c r="GP28" s="63">
        <v>296.54000000000002</v>
      </c>
      <c r="GQ28" s="63">
        <v>295.57</v>
      </c>
      <c r="GR28" s="63">
        <v>294.62</v>
      </c>
      <c r="GS28" s="63">
        <v>293.66000000000003</v>
      </c>
      <c r="GT28" s="63">
        <v>292.69</v>
      </c>
      <c r="GU28" s="63">
        <v>291.73</v>
      </c>
      <c r="GV28" s="63">
        <v>290.76</v>
      </c>
      <c r="GW28" s="63">
        <v>289.81</v>
      </c>
      <c r="GX28" s="63">
        <v>288.85000000000002</v>
      </c>
      <c r="GY28" s="63">
        <v>287.89</v>
      </c>
      <c r="GZ28" s="63">
        <v>286.94</v>
      </c>
      <c r="HA28" s="63">
        <v>285.98</v>
      </c>
      <c r="HB28" s="63">
        <v>285.02999999999997</v>
      </c>
      <c r="HC28" s="63">
        <v>284.07</v>
      </c>
      <c r="HD28" s="63">
        <v>283.12</v>
      </c>
      <c r="HE28" s="63">
        <v>282.17</v>
      </c>
      <c r="HF28" s="63">
        <v>281.22000000000003</v>
      </c>
      <c r="HG28" s="63">
        <v>280.26</v>
      </c>
      <c r="HH28" s="63">
        <v>279.32</v>
      </c>
      <c r="HI28" s="63">
        <v>278.37</v>
      </c>
      <c r="HJ28" s="63">
        <v>277.42</v>
      </c>
      <c r="HK28" s="63">
        <v>276.47000000000003</v>
      </c>
      <c r="HL28" s="63">
        <v>275.54000000000002</v>
      </c>
      <c r="HM28" s="63">
        <v>274.60000000000002</v>
      </c>
      <c r="HN28" s="63">
        <v>273.66000000000003</v>
      </c>
      <c r="HO28" s="63">
        <v>272.72000000000003</v>
      </c>
      <c r="HP28" s="63">
        <v>271.79000000000002</v>
      </c>
      <c r="HQ28" s="63">
        <v>270.85000000000002</v>
      </c>
      <c r="HR28" s="63">
        <v>269.92</v>
      </c>
      <c r="HS28" s="63">
        <v>268.99</v>
      </c>
      <c r="HT28" s="63">
        <v>268.06</v>
      </c>
      <c r="HU28" s="63">
        <v>267.13</v>
      </c>
      <c r="HV28" s="63">
        <v>266.2</v>
      </c>
      <c r="HW28" s="63">
        <v>265.26</v>
      </c>
      <c r="HX28" s="63">
        <v>264.33999999999997</v>
      </c>
      <c r="HY28" s="63">
        <v>263.41000000000003</v>
      </c>
      <c r="HZ28" s="63">
        <v>262.49</v>
      </c>
      <c r="IA28" s="63">
        <v>261.57</v>
      </c>
      <c r="IB28" s="63">
        <v>260.64</v>
      </c>
      <c r="IC28" s="63">
        <v>259.72000000000003</v>
      </c>
      <c r="ID28" s="63">
        <v>258.79000000000002</v>
      </c>
      <c r="IE28" s="63">
        <v>257.88</v>
      </c>
      <c r="IF28" s="63">
        <v>256.95999999999998</v>
      </c>
      <c r="IG28" s="63">
        <v>256.04000000000002</v>
      </c>
      <c r="IH28" s="63">
        <v>255.12</v>
      </c>
      <c r="II28" s="63">
        <v>254.2</v>
      </c>
      <c r="IJ28" s="63">
        <v>253.29</v>
      </c>
      <c r="IK28" s="63">
        <v>252.38</v>
      </c>
      <c r="IL28" s="63">
        <v>251.46</v>
      </c>
      <c r="IM28" s="63">
        <v>250.55</v>
      </c>
      <c r="IN28" s="63">
        <v>249.64</v>
      </c>
      <c r="IO28" s="63">
        <v>248.73</v>
      </c>
      <c r="IP28" s="63">
        <v>247.83</v>
      </c>
      <c r="IQ28" s="63">
        <v>246.92</v>
      </c>
      <c r="IR28" s="63">
        <v>246.01</v>
      </c>
      <c r="IS28" s="63">
        <v>245.11</v>
      </c>
      <c r="IT28" s="63">
        <v>244.2</v>
      </c>
      <c r="IU28" s="63">
        <v>243.3</v>
      </c>
      <c r="IV28" s="63">
        <v>242.41</v>
      </c>
      <c r="IW28" s="63">
        <v>241.51</v>
      </c>
      <c r="IX28" s="63">
        <v>240.62</v>
      </c>
      <c r="IY28" s="63">
        <v>239.73</v>
      </c>
      <c r="IZ28" s="63">
        <v>238.84</v>
      </c>
      <c r="JA28" s="63">
        <v>237.95</v>
      </c>
      <c r="JB28" s="63">
        <v>237.07</v>
      </c>
      <c r="JC28" s="63">
        <v>236.18</v>
      </c>
      <c r="JD28" s="63">
        <v>235.3</v>
      </c>
      <c r="JE28" s="63">
        <v>234.41</v>
      </c>
      <c r="JF28" s="63">
        <v>233.53</v>
      </c>
      <c r="JG28" s="63">
        <v>232.65</v>
      </c>
      <c r="JH28" s="63">
        <v>231.77</v>
      </c>
      <c r="JI28" s="63">
        <v>230.89</v>
      </c>
      <c r="JJ28" s="63">
        <v>230.01</v>
      </c>
      <c r="JK28" s="63">
        <v>229.13</v>
      </c>
      <c r="JL28" s="63">
        <v>228.26</v>
      </c>
      <c r="JM28" s="63">
        <v>227.38</v>
      </c>
      <c r="JN28" s="63">
        <v>226.51</v>
      </c>
      <c r="JO28" s="63">
        <v>225.64</v>
      </c>
      <c r="JP28" s="63">
        <v>224.76</v>
      </c>
      <c r="JQ28" s="63">
        <v>223.89</v>
      </c>
      <c r="JR28" s="63">
        <v>223.02</v>
      </c>
      <c r="JS28" s="63">
        <v>222.15</v>
      </c>
      <c r="JT28" s="63">
        <v>221.28</v>
      </c>
      <c r="JU28" s="63">
        <v>220.41</v>
      </c>
      <c r="JV28" s="63">
        <v>219.54</v>
      </c>
      <c r="JW28" s="63">
        <v>218.66</v>
      </c>
      <c r="JX28" s="63">
        <v>217.79</v>
      </c>
      <c r="JY28" s="63">
        <v>216.93</v>
      </c>
      <c r="JZ28" s="63">
        <v>216.06</v>
      </c>
      <c r="KA28" s="63">
        <v>215.19</v>
      </c>
      <c r="KB28" s="63">
        <v>214.32</v>
      </c>
      <c r="KC28" s="63">
        <v>213.46</v>
      </c>
      <c r="KD28" s="63">
        <v>212.59</v>
      </c>
      <c r="KE28" s="63">
        <v>211.73</v>
      </c>
      <c r="KF28" s="63">
        <v>210.87</v>
      </c>
      <c r="KG28" s="63">
        <v>210.01</v>
      </c>
      <c r="KH28" s="63">
        <v>209.15</v>
      </c>
      <c r="KI28" s="63">
        <v>208.29</v>
      </c>
      <c r="KJ28" s="63">
        <v>207.43</v>
      </c>
      <c r="KK28" s="63">
        <v>206.57</v>
      </c>
      <c r="KL28" s="63">
        <v>205.72</v>
      </c>
      <c r="KM28" s="63">
        <v>204.86</v>
      </c>
      <c r="KN28" s="63">
        <v>204.01</v>
      </c>
      <c r="KO28" s="63">
        <v>203.16</v>
      </c>
      <c r="KP28" s="63">
        <v>202.31</v>
      </c>
      <c r="KQ28" s="63">
        <v>201.46</v>
      </c>
      <c r="KR28" s="68">
        <f t="shared" si="22"/>
        <v>201.02</v>
      </c>
      <c r="KS28" s="68">
        <f t="shared" si="22"/>
        <v>200.23</v>
      </c>
      <c r="KT28" s="68">
        <f t="shared" si="22"/>
        <v>199.41</v>
      </c>
      <c r="KU28" s="68">
        <f t="shared" si="22"/>
        <v>198.62</v>
      </c>
      <c r="KV28" s="68">
        <f t="shared" si="22"/>
        <v>197.84</v>
      </c>
      <c r="KW28" s="68">
        <f t="shared" si="22"/>
        <v>197.05</v>
      </c>
      <c r="KX28" s="68">
        <f t="shared" si="22"/>
        <v>196.26</v>
      </c>
      <c r="KY28" s="68">
        <f t="shared" si="22"/>
        <v>195.48</v>
      </c>
      <c r="KZ28" s="68">
        <f t="shared" si="22"/>
        <v>194.69</v>
      </c>
      <c r="LA28" s="68">
        <f t="shared" si="22"/>
        <v>193.91</v>
      </c>
      <c r="LB28" s="68">
        <f t="shared" si="22"/>
        <v>193.13</v>
      </c>
      <c r="LC28" s="68">
        <f t="shared" si="22"/>
        <v>192.35</v>
      </c>
      <c r="LD28" s="68">
        <f t="shared" si="22"/>
        <v>191.57</v>
      </c>
      <c r="LE28" s="68">
        <f t="shared" si="22"/>
        <v>190.79</v>
      </c>
      <c r="LF28" s="68">
        <f t="shared" si="22"/>
        <v>190.02</v>
      </c>
      <c r="LG28" s="68">
        <f t="shared" si="22"/>
        <v>189.25</v>
      </c>
      <c r="LH28" s="68">
        <f t="shared" si="21"/>
        <v>188.47</v>
      </c>
      <c r="LI28" s="68">
        <f t="shared" si="21"/>
        <v>187.7</v>
      </c>
      <c r="LJ28" s="68">
        <f t="shared" si="21"/>
        <v>186.93</v>
      </c>
      <c r="LK28" s="68">
        <f t="shared" si="21"/>
        <v>186.16</v>
      </c>
      <c r="LL28" s="68">
        <f t="shared" si="21"/>
        <v>185.39</v>
      </c>
      <c r="LM28" s="68">
        <f t="shared" si="21"/>
        <v>184.63</v>
      </c>
      <c r="LN28" s="68">
        <f t="shared" si="21"/>
        <v>183.86</v>
      </c>
      <c r="LO28" s="68">
        <f t="shared" si="21"/>
        <v>183.1</v>
      </c>
      <c r="LP28" s="68">
        <f t="shared" si="21"/>
        <v>182.34</v>
      </c>
      <c r="LQ28" s="68">
        <f t="shared" si="21"/>
        <v>181.58</v>
      </c>
      <c r="LR28" s="68">
        <f t="shared" si="21"/>
        <v>180.82</v>
      </c>
      <c r="LS28" s="68">
        <f t="shared" si="21"/>
        <v>180.06</v>
      </c>
      <c r="LT28" s="68">
        <f t="shared" si="21"/>
        <v>179.31</v>
      </c>
      <c r="LU28" s="68">
        <f t="shared" si="21"/>
        <v>178.56</v>
      </c>
      <c r="LV28" s="68">
        <f t="shared" si="21"/>
        <v>177.8</v>
      </c>
      <c r="LW28" s="68">
        <f t="shared" si="21"/>
        <v>177.05</v>
      </c>
      <c r="LX28" s="68">
        <f t="shared" si="23"/>
        <v>176.3</v>
      </c>
      <c r="LY28" s="68">
        <f t="shared" si="23"/>
        <v>175.55</v>
      </c>
      <c r="LZ28" s="68">
        <f t="shared" si="19"/>
        <v>174.81</v>
      </c>
      <c r="MA28" s="68">
        <f t="shared" si="19"/>
        <v>174.06</v>
      </c>
      <c r="MB28" s="68">
        <f t="shared" si="19"/>
        <v>173.32</v>
      </c>
      <c r="MC28" s="68">
        <f t="shared" si="19"/>
        <v>172.58</v>
      </c>
      <c r="MD28" s="68">
        <f t="shared" si="19"/>
        <v>171.84</v>
      </c>
      <c r="ME28" s="68">
        <f t="shared" si="19"/>
        <v>171.11</v>
      </c>
      <c r="MF28" s="68">
        <f t="shared" si="19"/>
        <v>170.37</v>
      </c>
      <c r="MG28" s="68">
        <f t="shared" si="19"/>
        <v>169.64</v>
      </c>
      <c r="MH28" s="68">
        <f t="shared" si="19"/>
        <v>168.9</v>
      </c>
      <c r="MI28" s="68">
        <f t="shared" si="19"/>
        <v>168.17</v>
      </c>
      <c r="MJ28" s="68">
        <f t="shared" si="19"/>
        <v>167.44</v>
      </c>
      <c r="MK28" s="68">
        <f t="shared" si="19"/>
        <v>166.71</v>
      </c>
      <c r="ML28" s="68">
        <f t="shared" si="19"/>
        <v>165.99</v>
      </c>
      <c r="MM28" s="68">
        <f t="shared" si="19"/>
        <v>165.26</v>
      </c>
      <c r="MN28" s="68">
        <f t="shared" si="19"/>
        <v>164.54</v>
      </c>
      <c r="MO28" s="68">
        <f t="shared" si="19"/>
        <v>163.82</v>
      </c>
      <c r="MP28" s="68">
        <f t="shared" si="19"/>
        <v>163.1</v>
      </c>
      <c r="MQ28" s="68">
        <f t="shared" si="19"/>
        <v>162.38999999999999</v>
      </c>
      <c r="MR28" s="68">
        <f t="shared" si="19"/>
        <v>161.66999999999999</v>
      </c>
      <c r="MS28" s="68">
        <f t="shared" si="19"/>
        <v>160.96</v>
      </c>
      <c r="MT28" s="68">
        <f t="shared" si="18"/>
        <v>160.24</v>
      </c>
      <c r="MU28" s="68">
        <f t="shared" si="18"/>
        <v>159.53</v>
      </c>
      <c r="MV28" s="68">
        <f t="shared" si="18"/>
        <v>158.82</v>
      </c>
      <c r="MW28" s="68">
        <f t="shared" si="18"/>
        <v>158.12</v>
      </c>
      <c r="MX28" s="68">
        <f t="shared" si="18"/>
        <v>157.41</v>
      </c>
      <c r="MY28" s="68">
        <f t="shared" si="18"/>
        <v>156.71</v>
      </c>
    </row>
    <row r="29" spans="1:363" ht="15.75" x14ac:dyDescent="0.25">
      <c r="A29" s="60" t="s">
        <v>6</v>
      </c>
      <c r="B29" s="65">
        <v>2039</v>
      </c>
      <c r="C29" s="63">
        <v>496.36</v>
      </c>
      <c r="D29" s="63">
        <v>495.32</v>
      </c>
      <c r="E29" s="63">
        <v>494.29</v>
      </c>
      <c r="F29" s="63">
        <v>493.25</v>
      </c>
      <c r="G29" s="63">
        <v>492.21</v>
      </c>
      <c r="H29" s="63">
        <v>491.17</v>
      </c>
      <c r="I29" s="63">
        <v>490.14</v>
      </c>
      <c r="J29" s="63">
        <v>489.1</v>
      </c>
      <c r="K29" s="63">
        <v>488.06</v>
      </c>
      <c r="L29" s="63">
        <v>487.02</v>
      </c>
      <c r="M29" s="63">
        <v>485.99</v>
      </c>
      <c r="N29" s="63">
        <v>484.95</v>
      </c>
      <c r="O29" s="63">
        <v>483.91</v>
      </c>
      <c r="P29" s="63">
        <v>482.88</v>
      </c>
      <c r="Q29" s="63">
        <v>481.84</v>
      </c>
      <c r="R29" s="63">
        <v>480.8</v>
      </c>
      <c r="S29" s="63">
        <v>479.76</v>
      </c>
      <c r="T29" s="63">
        <v>478.73</v>
      </c>
      <c r="U29" s="63">
        <v>477.69</v>
      </c>
      <c r="V29" s="63">
        <v>476.65</v>
      </c>
      <c r="W29" s="63">
        <v>475.61</v>
      </c>
      <c r="X29" s="63">
        <v>474.58</v>
      </c>
      <c r="Y29" s="63">
        <v>473.54</v>
      </c>
      <c r="Z29" s="63">
        <v>472.5</v>
      </c>
      <c r="AA29" s="63">
        <v>471.47</v>
      </c>
      <c r="AB29" s="63">
        <v>470.43</v>
      </c>
      <c r="AC29" s="63">
        <v>469.39</v>
      </c>
      <c r="AD29" s="63">
        <v>468.35</v>
      </c>
      <c r="AE29" s="63">
        <v>467.32</v>
      </c>
      <c r="AF29" s="63">
        <v>466.28</v>
      </c>
      <c r="AG29" s="63">
        <v>465.24</v>
      </c>
      <c r="AH29" s="63">
        <v>464.2</v>
      </c>
      <c r="AI29" s="63">
        <v>463.17</v>
      </c>
      <c r="AJ29" s="63">
        <v>462.13</v>
      </c>
      <c r="AK29" s="63">
        <v>461.09</v>
      </c>
      <c r="AL29" s="63">
        <v>460.06</v>
      </c>
      <c r="AM29" s="63">
        <v>459.02</v>
      </c>
      <c r="AN29" s="63">
        <v>457.98</v>
      </c>
      <c r="AO29" s="63">
        <v>456.94</v>
      </c>
      <c r="AP29" s="63">
        <v>455.91</v>
      </c>
      <c r="AQ29" s="63">
        <v>454.87</v>
      </c>
      <c r="AR29" s="63">
        <v>453.83</v>
      </c>
      <c r="AS29" s="63">
        <v>452.8</v>
      </c>
      <c r="AT29" s="63">
        <v>451.76</v>
      </c>
      <c r="AU29" s="63">
        <v>450.72</v>
      </c>
      <c r="AV29" s="63">
        <v>449.69</v>
      </c>
      <c r="AW29" s="63">
        <v>448.65</v>
      </c>
      <c r="AX29" s="63">
        <v>447.61</v>
      </c>
      <c r="AY29" s="63">
        <v>446.57</v>
      </c>
      <c r="AZ29" s="63">
        <v>445.54</v>
      </c>
      <c r="BA29" s="63">
        <v>444.5</v>
      </c>
      <c r="BB29" s="63">
        <v>443.46</v>
      </c>
      <c r="BC29" s="63">
        <v>442.43</v>
      </c>
      <c r="BD29" s="63">
        <v>441.39</v>
      </c>
      <c r="BE29" s="63">
        <v>440.35</v>
      </c>
      <c r="BF29" s="63">
        <v>439.32</v>
      </c>
      <c r="BG29" s="63">
        <v>438.28</v>
      </c>
      <c r="BH29" s="63">
        <v>437.24</v>
      </c>
      <c r="BI29" s="63">
        <v>436.21</v>
      </c>
      <c r="BJ29" s="63">
        <v>435.17</v>
      </c>
      <c r="BK29" s="63">
        <v>434.13</v>
      </c>
      <c r="BL29" s="63">
        <v>433.09</v>
      </c>
      <c r="BM29" s="63">
        <v>432.06</v>
      </c>
      <c r="BN29" s="63">
        <v>431.02</v>
      </c>
      <c r="BO29" s="63">
        <v>429.98</v>
      </c>
      <c r="BP29" s="63">
        <v>428.95</v>
      </c>
      <c r="BQ29" s="63">
        <v>427.91</v>
      </c>
      <c r="BR29" s="63">
        <v>426.87</v>
      </c>
      <c r="BS29" s="63">
        <v>425.83</v>
      </c>
      <c r="BT29" s="63">
        <v>424.8</v>
      </c>
      <c r="BU29" s="63">
        <v>423.76</v>
      </c>
      <c r="BV29" s="63">
        <v>422.73</v>
      </c>
      <c r="BW29" s="63">
        <v>421.69</v>
      </c>
      <c r="BX29" s="63">
        <v>420.66</v>
      </c>
      <c r="BY29" s="63">
        <v>419.62</v>
      </c>
      <c r="BZ29" s="63">
        <v>418.59</v>
      </c>
      <c r="CA29" s="63">
        <v>417.55</v>
      </c>
      <c r="CB29" s="63">
        <v>416.52</v>
      </c>
      <c r="CC29" s="63">
        <v>415.48</v>
      </c>
      <c r="CD29" s="63">
        <v>414.45</v>
      </c>
      <c r="CE29" s="63">
        <v>413.42</v>
      </c>
      <c r="CF29" s="63">
        <v>412.38</v>
      </c>
      <c r="CG29" s="63">
        <v>411.35</v>
      </c>
      <c r="CH29" s="63">
        <v>410.32</v>
      </c>
      <c r="CI29" s="63">
        <v>409.28</v>
      </c>
      <c r="CJ29" s="63">
        <v>408.25</v>
      </c>
      <c r="CK29" s="63">
        <v>407.22</v>
      </c>
      <c r="CL29" s="63">
        <v>406.18</v>
      </c>
      <c r="CM29" s="63">
        <v>405.15</v>
      </c>
      <c r="CN29" s="63">
        <v>404.12</v>
      </c>
      <c r="CO29" s="63">
        <v>403.08</v>
      </c>
      <c r="CP29" s="63">
        <v>402.05</v>
      </c>
      <c r="CQ29" s="63">
        <v>401.02</v>
      </c>
      <c r="CR29" s="63">
        <v>399.98</v>
      </c>
      <c r="CS29" s="63">
        <v>398.95</v>
      </c>
      <c r="CT29" s="63">
        <v>397.92</v>
      </c>
      <c r="CU29" s="63">
        <v>396.89</v>
      </c>
      <c r="CV29" s="63">
        <v>395.85</v>
      </c>
      <c r="CW29" s="63">
        <v>394.82</v>
      </c>
      <c r="CX29" s="63">
        <v>393.79</v>
      </c>
      <c r="CY29" s="63">
        <v>392.76</v>
      </c>
      <c r="CZ29" s="63">
        <v>391.73</v>
      </c>
      <c r="DA29" s="63">
        <v>390.7</v>
      </c>
      <c r="DB29" s="63">
        <v>389.67</v>
      </c>
      <c r="DC29" s="63">
        <v>388.64</v>
      </c>
      <c r="DD29" s="63">
        <v>387.61</v>
      </c>
      <c r="DE29" s="63">
        <v>386.58</v>
      </c>
      <c r="DF29" s="63">
        <v>385.55</v>
      </c>
      <c r="DG29" s="63">
        <v>384.52</v>
      </c>
      <c r="DH29" s="63">
        <v>383.49</v>
      </c>
      <c r="DI29" s="63">
        <v>382.46</v>
      </c>
      <c r="DJ29" s="63">
        <v>381.44</v>
      </c>
      <c r="DK29" s="63">
        <v>380.41</v>
      </c>
      <c r="DL29" s="63">
        <v>379.38</v>
      </c>
      <c r="DM29" s="63">
        <v>378.35</v>
      </c>
      <c r="DN29" s="63">
        <v>377.33</v>
      </c>
      <c r="DO29" s="63">
        <v>376.3</v>
      </c>
      <c r="DP29" s="63">
        <v>375.27</v>
      </c>
      <c r="DQ29" s="63">
        <v>374.25</v>
      </c>
      <c r="DR29" s="63">
        <v>373.22</v>
      </c>
      <c r="DS29" s="63">
        <v>372.19</v>
      </c>
      <c r="DT29" s="63">
        <v>371.17</v>
      </c>
      <c r="DU29" s="63">
        <v>370.15</v>
      </c>
      <c r="DV29" s="63">
        <v>369.13</v>
      </c>
      <c r="DW29" s="63">
        <v>368.1</v>
      </c>
      <c r="DX29" s="63">
        <v>367.08</v>
      </c>
      <c r="DY29" s="63">
        <v>366.06</v>
      </c>
      <c r="DZ29" s="63">
        <v>365.04</v>
      </c>
      <c r="EA29" s="63">
        <v>364.02</v>
      </c>
      <c r="EB29" s="63">
        <v>363</v>
      </c>
      <c r="EC29" s="63">
        <v>361.98</v>
      </c>
      <c r="ED29" s="63">
        <v>360.97</v>
      </c>
      <c r="EE29" s="63">
        <v>359.95</v>
      </c>
      <c r="EF29" s="63">
        <v>358.93</v>
      </c>
      <c r="EG29" s="63">
        <v>357.92</v>
      </c>
      <c r="EH29" s="63">
        <v>356.91</v>
      </c>
      <c r="EI29" s="63">
        <v>355.9</v>
      </c>
      <c r="EJ29" s="63">
        <v>354.88</v>
      </c>
      <c r="EK29" s="63">
        <v>353.87</v>
      </c>
      <c r="EL29" s="63">
        <v>352.86</v>
      </c>
      <c r="EM29" s="63">
        <v>351.85</v>
      </c>
      <c r="EN29" s="63">
        <v>350.84</v>
      </c>
      <c r="EO29" s="63">
        <v>349.83</v>
      </c>
      <c r="EP29" s="63">
        <v>348.82</v>
      </c>
      <c r="EQ29" s="63">
        <v>347.81</v>
      </c>
      <c r="ER29" s="63">
        <v>346.81</v>
      </c>
      <c r="ES29" s="63">
        <v>345.8</v>
      </c>
      <c r="ET29" s="63">
        <v>344.8</v>
      </c>
      <c r="EU29" s="63">
        <v>343.8</v>
      </c>
      <c r="EV29" s="63">
        <v>342.79</v>
      </c>
      <c r="EW29" s="63">
        <v>341.79</v>
      </c>
      <c r="EX29" s="63">
        <v>340.78</v>
      </c>
      <c r="EY29" s="63">
        <v>339.78</v>
      </c>
      <c r="EZ29" s="63">
        <v>338.78</v>
      </c>
      <c r="FA29" s="63">
        <v>337.78</v>
      </c>
      <c r="FB29" s="63">
        <v>336.78</v>
      </c>
      <c r="FC29" s="63">
        <v>335.78</v>
      </c>
      <c r="FD29" s="63">
        <v>334.78</v>
      </c>
      <c r="FE29" s="63">
        <v>333.78</v>
      </c>
      <c r="FF29" s="63">
        <v>332.79</v>
      </c>
      <c r="FG29" s="63">
        <v>331.79</v>
      </c>
      <c r="FH29" s="63">
        <v>330.8</v>
      </c>
      <c r="FI29" s="63">
        <v>329.81</v>
      </c>
      <c r="FJ29" s="63">
        <v>328.81</v>
      </c>
      <c r="FK29" s="63">
        <v>327.82</v>
      </c>
      <c r="FL29" s="63">
        <v>326.82</v>
      </c>
      <c r="FM29" s="63">
        <v>325.82</v>
      </c>
      <c r="FN29" s="63">
        <v>324.83999999999997</v>
      </c>
      <c r="FO29" s="63">
        <v>323.85000000000002</v>
      </c>
      <c r="FP29" s="63">
        <v>322.85000000000002</v>
      </c>
      <c r="FQ29" s="63">
        <v>321.87</v>
      </c>
      <c r="FR29" s="63">
        <v>320.89</v>
      </c>
      <c r="FS29" s="63">
        <v>319.89999999999998</v>
      </c>
      <c r="FT29" s="63">
        <v>318.91000000000003</v>
      </c>
      <c r="FU29" s="63">
        <v>317.92</v>
      </c>
      <c r="FV29" s="63">
        <v>316.94</v>
      </c>
      <c r="FW29" s="63">
        <v>315.95</v>
      </c>
      <c r="FX29" s="63">
        <v>314.97000000000003</v>
      </c>
      <c r="FY29" s="63">
        <v>313.98</v>
      </c>
      <c r="FZ29" s="63">
        <v>313</v>
      </c>
      <c r="GA29" s="63">
        <v>312.01</v>
      </c>
      <c r="GB29" s="63">
        <v>311.04000000000002</v>
      </c>
      <c r="GC29" s="63">
        <v>310.06</v>
      </c>
      <c r="GD29" s="63">
        <v>309.07</v>
      </c>
      <c r="GE29" s="63">
        <v>308.10000000000002</v>
      </c>
      <c r="GF29" s="63">
        <v>307.12</v>
      </c>
      <c r="GG29" s="63">
        <v>306.14</v>
      </c>
      <c r="GH29" s="63">
        <v>305.16000000000003</v>
      </c>
      <c r="GI29" s="63">
        <v>304.19</v>
      </c>
      <c r="GJ29" s="63">
        <v>303.20999999999998</v>
      </c>
      <c r="GK29" s="63">
        <v>302.24</v>
      </c>
      <c r="GL29" s="63">
        <v>301.26</v>
      </c>
      <c r="GM29" s="63">
        <v>300.29000000000002</v>
      </c>
      <c r="GN29" s="63">
        <v>299.32</v>
      </c>
      <c r="GO29" s="63">
        <v>298.35000000000002</v>
      </c>
      <c r="GP29" s="63">
        <v>297.39</v>
      </c>
      <c r="GQ29" s="63">
        <v>296.42</v>
      </c>
      <c r="GR29" s="63">
        <v>295.45999999999998</v>
      </c>
      <c r="GS29" s="63">
        <v>294.49</v>
      </c>
      <c r="GT29" s="63">
        <v>293.52999999999997</v>
      </c>
      <c r="GU29" s="63">
        <v>292.57</v>
      </c>
      <c r="GV29" s="63">
        <v>291.60000000000002</v>
      </c>
      <c r="GW29" s="63">
        <v>290.64</v>
      </c>
      <c r="GX29" s="63">
        <v>289.68</v>
      </c>
      <c r="GY29" s="63">
        <v>288.72000000000003</v>
      </c>
      <c r="GZ29" s="63">
        <v>287.76</v>
      </c>
      <c r="HA29" s="63">
        <v>286.81</v>
      </c>
      <c r="HB29" s="63">
        <v>285.85000000000002</v>
      </c>
      <c r="HC29" s="63">
        <v>284.89999999999998</v>
      </c>
      <c r="HD29" s="63">
        <v>283.94</v>
      </c>
      <c r="HE29" s="63">
        <v>282.99</v>
      </c>
      <c r="HF29" s="63">
        <v>282.04000000000002</v>
      </c>
      <c r="HG29" s="63">
        <v>281.08999999999997</v>
      </c>
      <c r="HH29" s="63">
        <v>280.14</v>
      </c>
      <c r="HI29" s="63">
        <v>279.19</v>
      </c>
      <c r="HJ29" s="63">
        <v>278.24</v>
      </c>
      <c r="HK29" s="63">
        <v>277.29000000000002</v>
      </c>
      <c r="HL29" s="63">
        <v>276.35000000000002</v>
      </c>
      <c r="HM29" s="63">
        <v>275.41000000000003</v>
      </c>
      <c r="HN29" s="63">
        <v>274.47000000000003</v>
      </c>
      <c r="HO29" s="63">
        <v>273.54000000000002</v>
      </c>
      <c r="HP29" s="63">
        <v>272.60000000000002</v>
      </c>
      <c r="HQ29" s="63">
        <v>271.67</v>
      </c>
      <c r="HR29" s="63">
        <v>270.73</v>
      </c>
      <c r="HS29" s="63">
        <v>269.79000000000002</v>
      </c>
      <c r="HT29" s="63">
        <v>268.85000000000002</v>
      </c>
      <c r="HU29" s="63">
        <v>267.93</v>
      </c>
      <c r="HV29" s="63">
        <v>267</v>
      </c>
      <c r="HW29" s="63">
        <v>266.07</v>
      </c>
      <c r="HX29" s="63">
        <v>265.14</v>
      </c>
      <c r="HY29" s="63">
        <v>264.22000000000003</v>
      </c>
      <c r="HZ29" s="63">
        <v>263.29000000000002</v>
      </c>
      <c r="IA29" s="63">
        <v>262.35000000000002</v>
      </c>
      <c r="IB29" s="63">
        <v>261.44</v>
      </c>
      <c r="IC29" s="63">
        <v>260.51</v>
      </c>
      <c r="ID29" s="63">
        <v>259.58999999999997</v>
      </c>
      <c r="IE29" s="63">
        <v>258.67</v>
      </c>
      <c r="IF29" s="63">
        <v>257.75</v>
      </c>
      <c r="IG29" s="63">
        <v>256.82</v>
      </c>
      <c r="IH29" s="63">
        <v>255.91</v>
      </c>
      <c r="II29" s="63">
        <v>254.99</v>
      </c>
      <c r="IJ29" s="63">
        <v>254.08</v>
      </c>
      <c r="IK29" s="63">
        <v>253.16</v>
      </c>
      <c r="IL29" s="63">
        <v>252.25</v>
      </c>
      <c r="IM29" s="63">
        <v>251.34</v>
      </c>
      <c r="IN29" s="63">
        <v>250.42</v>
      </c>
      <c r="IO29" s="63">
        <v>249.51</v>
      </c>
      <c r="IP29" s="63">
        <v>248.6</v>
      </c>
      <c r="IQ29" s="63">
        <v>247.7</v>
      </c>
      <c r="IR29" s="63">
        <v>246.79</v>
      </c>
      <c r="IS29" s="63">
        <v>245.88</v>
      </c>
      <c r="IT29" s="63">
        <v>244.98</v>
      </c>
      <c r="IU29" s="63">
        <v>244.07</v>
      </c>
      <c r="IV29" s="63">
        <v>243.18</v>
      </c>
      <c r="IW29" s="63">
        <v>242.28</v>
      </c>
      <c r="IX29" s="63">
        <v>241.39</v>
      </c>
      <c r="IY29" s="63">
        <v>240.5</v>
      </c>
      <c r="IZ29" s="63">
        <v>239.61</v>
      </c>
      <c r="JA29" s="63">
        <v>238.72</v>
      </c>
      <c r="JB29" s="63">
        <v>237.83</v>
      </c>
      <c r="JC29" s="63">
        <v>236.94</v>
      </c>
      <c r="JD29" s="63">
        <v>236.06</v>
      </c>
      <c r="JE29" s="63">
        <v>235.17</v>
      </c>
      <c r="JF29" s="63">
        <v>234.29</v>
      </c>
      <c r="JG29" s="63">
        <v>233.4</v>
      </c>
      <c r="JH29" s="63">
        <v>232.52</v>
      </c>
      <c r="JI29" s="63">
        <v>231.64</v>
      </c>
      <c r="JJ29" s="63">
        <v>230.76</v>
      </c>
      <c r="JK29" s="63">
        <v>229.88</v>
      </c>
      <c r="JL29" s="63">
        <v>229.01</v>
      </c>
      <c r="JM29" s="63">
        <v>228.13</v>
      </c>
      <c r="JN29" s="63">
        <v>227.25</v>
      </c>
      <c r="JO29" s="63">
        <v>226.38</v>
      </c>
      <c r="JP29" s="63">
        <v>225.51</v>
      </c>
      <c r="JQ29" s="63">
        <v>224.63</v>
      </c>
      <c r="JR29" s="63">
        <v>223.76</v>
      </c>
      <c r="JS29" s="63">
        <v>222.89</v>
      </c>
      <c r="JT29" s="63">
        <v>222.02</v>
      </c>
      <c r="JU29" s="63">
        <v>221.14</v>
      </c>
      <c r="JV29" s="63">
        <v>220.27</v>
      </c>
      <c r="JW29" s="63">
        <v>219.39</v>
      </c>
      <c r="JX29" s="63">
        <v>218.52</v>
      </c>
      <c r="JY29" s="63">
        <v>217.65</v>
      </c>
      <c r="JZ29" s="63">
        <v>216.78</v>
      </c>
      <c r="KA29" s="63">
        <v>215.91</v>
      </c>
      <c r="KB29" s="63">
        <v>215.04</v>
      </c>
      <c r="KC29" s="63">
        <v>214.18</v>
      </c>
      <c r="KD29" s="63">
        <v>213.31</v>
      </c>
      <c r="KE29" s="63">
        <v>212.44</v>
      </c>
      <c r="KF29" s="63">
        <v>211.58</v>
      </c>
      <c r="KG29" s="63">
        <v>210.72</v>
      </c>
      <c r="KH29" s="63">
        <v>209.86</v>
      </c>
      <c r="KI29" s="63">
        <v>209</v>
      </c>
      <c r="KJ29" s="63">
        <v>208.14</v>
      </c>
      <c r="KK29" s="63">
        <v>207.28</v>
      </c>
      <c r="KL29" s="63">
        <v>206.42</v>
      </c>
      <c r="KM29" s="63">
        <v>205.56</v>
      </c>
      <c r="KN29" s="63">
        <v>204.71</v>
      </c>
      <c r="KO29" s="63">
        <v>203.85</v>
      </c>
      <c r="KP29" s="63">
        <v>203</v>
      </c>
      <c r="KQ29" s="63">
        <v>202.15</v>
      </c>
      <c r="KR29" s="68">
        <f t="shared" si="22"/>
        <v>201.77</v>
      </c>
      <c r="KS29" s="68">
        <f t="shared" si="22"/>
        <v>200.98</v>
      </c>
      <c r="KT29" s="68">
        <f t="shared" si="22"/>
        <v>200.16</v>
      </c>
      <c r="KU29" s="68">
        <f t="shared" si="22"/>
        <v>199.37</v>
      </c>
      <c r="KV29" s="68">
        <f t="shared" si="22"/>
        <v>198.59</v>
      </c>
      <c r="KW29" s="68">
        <f t="shared" si="22"/>
        <v>197.8</v>
      </c>
      <c r="KX29" s="68">
        <f t="shared" si="22"/>
        <v>197.01</v>
      </c>
      <c r="KY29" s="68">
        <f t="shared" si="22"/>
        <v>196.23</v>
      </c>
      <c r="KZ29" s="68">
        <f t="shared" si="22"/>
        <v>195.44</v>
      </c>
      <c r="LA29" s="68">
        <f t="shared" si="22"/>
        <v>194.66</v>
      </c>
      <c r="LB29" s="68">
        <f t="shared" si="22"/>
        <v>193.88</v>
      </c>
      <c r="LC29" s="68">
        <f t="shared" si="22"/>
        <v>193.1</v>
      </c>
      <c r="LD29" s="68">
        <f t="shared" si="22"/>
        <v>192.32</v>
      </c>
      <c r="LE29" s="68">
        <f t="shared" si="22"/>
        <v>191.54</v>
      </c>
      <c r="LF29" s="68">
        <f t="shared" si="22"/>
        <v>190.77</v>
      </c>
      <c r="LG29" s="68">
        <f t="shared" si="22"/>
        <v>190</v>
      </c>
      <c r="LH29" s="68">
        <f t="shared" si="21"/>
        <v>189.22</v>
      </c>
      <c r="LI29" s="68">
        <f t="shared" si="21"/>
        <v>188.45</v>
      </c>
      <c r="LJ29" s="68">
        <f t="shared" si="21"/>
        <v>187.68</v>
      </c>
      <c r="LK29" s="68">
        <f t="shared" si="21"/>
        <v>186.91</v>
      </c>
      <c r="LL29" s="68">
        <f t="shared" si="21"/>
        <v>186.14</v>
      </c>
      <c r="LM29" s="68">
        <f t="shared" si="21"/>
        <v>185.38</v>
      </c>
      <c r="LN29" s="68">
        <f t="shared" si="21"/>
        <v>184.61</v>
      </c>
      <c r="LO29" s="68">
        <f t="shared" si="21"/>
        <v>183.85</v>
      </c>
      <c r="LP29" s="68">
        <f t="shared" si="21"/>
        <v>183.09</v>
      </c>
      <c r="LQ29" s="68">
        <f t="shared" si="21"/>
        <v>182.33</v>
      </c>
      <c r="LR29" s="68">
        <f t="shared" si="21"/>
        <v>181.57</v>
      </c>
      <c r="LS29" s="68">
        <f t="shared" si="21"/>
        <v>180.81</v>
      </c>
      <c r="LT29" s="68">
        <f t="shared" si="21"/>
        <v>180.06</v>
      </c>
      <c r="LU29" s="68">
        <f t="shared" si="21"/>
        <v>179.31</v>
      </c>
      <c r="LV29" s="68">
        <f t="shared" si="21"/>
        <v>178.55</v>
      </c>
      <c r="LW29" s="68">
        <f t="shared" si="21"/>
        <v>177.8</v>
      </c>
      <c r="LX29" s="68">
        <f t="shared" si="23"/>
        <v>177.05</v>
      </c>
      <c r="LY29" s="68">
        <f t="shared" si="23"/>
        <v>176.3</v>
      </c>
      <c r="LZ29" s="68">
        <f t="shared" si="19"/>
        <v>175.56</v>
      </c>
      <c r="MA29" s="68">
        <f t="shared" si="19"/>
        <v>174.81</v>
      </c>
      <c r="MB29" s="68">
        <f t="shared" si="19"/>
        <v>174.07</v>
      </c>
      <c r="MC29" s="68">
        <f t="shared" si="19"/>
        <v>173.33</v>
      </c>
      <c r="MD29" s="68">
        <f t="shared" si="19"/>
        <v>172.59</v>
      </c>
      <c r="ME29" s="68">
        <f t="shared" si="19"/>
        <v>171.86</v>
      </c>
      <c r="MF29" s="68">
        <f t="shared" si="19"/>
        <v>171.12</v>
      </c>
      <c r="MG29" s="68">
        <f>MG28+0.75</f>
        <v>170.39</v>
      </c>
      <c r="MH29" s="68">
        <f t="shared" si="19"/>
        <v>169.65</v>
      </c>
      <c r="MI29" s="68">
        <f t="shared" si="19"/>
        <v>168.92</v>
      </c>
      <c r="MJ29" s="68">
        <f t="shared" si="19"/>
        <v>168.19</v>
      </c>
      <c r="MK29" s="68">
        <f t="shared" si="19"/>
        <v>167.46</v>
      </c>
      <c r="ML29" s="68">
        <f t="shared" si="19"/>
        <v>166.74</v>
      </c>
      <c r="MM29" s="68">
        <f t="shared" si="19"/>
        <v>166.01</v>
      </c>
      <c r="MN29" s="68">
        <f t="shared" si="19"/>
        <v>165.29</v>
      </c>
      <c r="MO29" s="68">
        <f t="shared" si="19"/>
        <v>164.57</v>
      </c>
      <c r="MP29" s="68">
        <f t="shared" si="19"/>
        <v>163.85</v>
      </c>
      <c r="MQ29" s="68">
        <f t="shared" ref="MQ29:MY44" si="24">MQ28+0.75</f>
        <v>163.13999999999999</v>
      </c>
      <c r="MR29" s="68">
        <f t="shared" si="24"/>
        <v>162.41999999999999</v>
      </c>
      <c r="MS29" s="68">
        <f t="shared" si="24"/>
        <v>161.71</v>
      </c>
      <c r="MT29" s="68">
        <f t="shared" si="18"/>
        <v>160.99</v>
      </c>
      <c r="MU29" s="68">
        <f t="shared" si="18"/>
        <v>160.28</v>
      </c>
      <c r="MV29" s="68">
        <f t="shared" si="18"/>
        <v>159.57</v>
      </c>
      <c r="MW29" s="68">
        <f t="shared" si="18"/>
        <v>158.87</v>
      </c>
      <c r="MX29" s="68">
        <f t="shared" si="18"/>
        <v>158.16</v>
      </c>
      <c r="MY29" s="68">
        <f t="shared" si="18"/>
        <v>157.46</v>
      </c>
    </row>
    <row r="30" spans="1:363" ht="15.75" x14ac:dyDescent="0.25">
      <c r="A30" s="60" t="s">
        <v>6</v>
      </c>
      <c r="B30" s="65">
        <v>2040</v>
      </c>
      <c r="C30" s="63">
        <v>497.25</v>
      </c>
      <c r="D30" s="63">
        <v>496.22</v>
      </c>
      <c r="E30" s="63">
        <v>495.18</v>
      </c>
      <c r="F30" s="63">
        <v>494.14</v>
      </c>
      <c r="G30" s="63">
        <v>493.1</v>
      </c>
      <c r="H30" s="63">
        <v>492.07</v>
      </c>
      <c r="I30" s="63">
        <v>491.03</v>
      </c>
      <c r="J30" s="63">
        <v>489.99</v>
      </c>
      <c r="K30" s="63">
        <v>488.95</v>
      </c>
      <c r="L30" s="63">
        <v>487.92</v>
      </c>
      <c r="M30" s="63">
        <v>486.88</v>
      </c>
      <c r="N30" s="63">
        <v>485.84</v>
      </c>
      <c r="O30" s="63">
        <v>484.81</v>
      </c>
      <c r="P30" s="63">
        <v>483.77</v>
      </c>
      <c r="Q30" s="63">
        <v>482.73</v>
      </c>
      <c r="R30" s="63">
        <v>481.69</v>
      </c>
      <c r="S30" s="63">
        <v>480.66</v>
      </c>
      <c r="T30" s="63">
        <v>479.62</v>
      </c>
      <c r="U30" s="63">
        <v>478.58</v>
      </c>
      <c r="V30" s="63">
        <v>477.54</v>
      </c>
      <c r="W30" s="63">
        <v>476.51</v>
      </c>
      <c r="X30" s="63">
        <v>475.47</v>
      </c>
      <c r="Y30" s="63">
        <v>474.43</v>
      </c>
      <c r="Z30" s="63">
        <v>473.4</v>
      </c>
      <c r="AA30" s="63">
        <v>472.36</v>
      </c>
      <c r="AB30" s="63">
        <v>471.32</v>
      </c>
      <c r="AC30" s="63">
        <v>470.28</v>
      </c>
      <c r="AD30" s="63">
        <v>469.25</v>
      </c>
      <c r="AE30" s="63">
        <v>468.21</v>
      </c>
      <c r="AF30" s="63">
        <v>467.17</v>
      </c>
      <c r="AG30" s="63">
        <v>466.14</v>
      </c>
      <c r="AH30" s="63">
        <v>465.1</v>
      </c>
      <c r="AI30" s="63">
        <v>464.06</v>
      </c>
      <c r="AJ30" s="63">
        <v>463.02</v>
      </c>
      <c r="AK30" s="63">
        <v>461.99</v>
      </c>
      <c r="AL30" s="63">
        <v>460.95</v>
      </c>
      <c r="AM30" s="63">
        <v>459.91</v>
      </c>
      <c r="AN30" s="63">
        <v>458.88</v>
      </c>
      <c r="AO30" s="63">
        <v>457.84</v>
      </c>
      <c r="AP30" s="63">
        <v>456.8</v>
      </c>
      <c r="AQ30" s="63">
        <v>455.76</v>
      </c>
      <c r="AR30" s="63">
        <v>454.73</v>
      </c>
      <c r="AS30" s="63">
        <v>453.69</v>
      </c>
      <c r="AT30" s="63">
        <v>452.65</v>
      </c>
      <c r="AU30" s="63">
        <v>451.62</v>
      </c>
      <c r="AV30" s="63">
        <v>450.58</v>
      </c>
      <c r="AW30" s="63">
        <v>449.54</v>
      </c>
      <c r="AX30" s="63">
        <v>448.51</v>
      </c>
      <c r="AY30" s="63">
        <v>447.47</v>
      </c>
      <c r="AZ30" s="63">
        <v>446.43</v>
      </c>
      <c r="BA30" s="63">
        <v>445.39</v>
      </c>
      <c r="BB30" s="63">
        <v>444.36</v>
      </c>
      <c r="BC30" s="63">
        <v>443.32</v>
      </c>
      <c r="BD30" s="63">
        <v>442.28</v>
      </c>
      <c r="BE30" s="63">
        <v>441.25</v>
      </c>
      <c r="BF30" s="63">
        <v>440.21</v>
      </c>
      <c r="BG30" s="63">
        <v>439.17</v>
      </c>
      <c r="BH30" s="63">
        <v>438.14</v>
      </c>
      <c r="BI30" s="63">
        <v>437.1</v>
      </c>
      <c r="BJ30" s="63">
        <v>436.06</v>
      </c>
      <c r="BK30" s="63">
        <v>435.03</v>
      </c>
      <c r="BL30" s="63">
        <v>433.99</v>
      </c>
      <c r="BM30" s="63">
        <v>432.95</v>
      </c>
      <c r="BN30" s="63">
        <v>431.91</v>
      </c>
      <c r="BO30" s="63">
        <v>430.88</v>
      </c>
      <c r="BP30" s="63">
        <v>429.84</v>
      </c>
      <c r="BQ30" s="63">
        <v>428.8</v>
      </c>
      <c r="BR30" s="63">
        <v>427.76</v>
      </c>
      <c r="BS30" s="63">
        <v>426.73</v>
      </c>
      <c r="BT30" s="63">
        <v>425.69</v>
      </c>
      <c r="BU30" s="63">
        <v>424.65</v>
      </c>
      <c r="BV30" s="63">
        <v>423.62</v>
      </c>
      <c r="BW30" s="63">
        <v>422.58</v>
      </c>
      <c r="BX30" s="63">
        <v>421.55</v>
      </c>
      <c r="BY30" s="63">
        <v>420.51</v>
      </c>
      <c r="BZ30" s="63">
        <v>419.48</v>
      </c>
      <c r="CA30" s="63">
        <v>418.44</v>
      </c>
      <c r="CB30" s="63">
        <v>417.41</v>
      </c>
      <c r="CC30" s="63">
        <v>416.37</v>
      </c>
      <c r="CD30" s="63">
        <v>415.34</v>
      </c>
      <c r="CE30" s="63">
        <v>414.31</v>
      </c>
      <c r="CF30" s="63">
        <v>413.27</v>
      </c>
      <c r="CG30" s="63">
        <v>412.24</v>
      </c>
      <c r="CH30" s="63">
        <v>411.21</v>
      </c>
      <c r="CI30" s="63">
        <v>410.17</v>
      </c>
      <c r="CJ30" s="63">
        <v>409.14</v>
      </c>
      <c r="CK30" s="63">
        <v>408.11</v>
      </c>
      <c r="CL30" s="63">
        <v>407.07</v>
      </c>
      <c r="CM30" s="63">
        <v>406.04</v>
      </c>
      <c r="CN30" s="63">
        <v>405.01</v>
      </c>
      <c r="CO30" s="63">
        <v>403.97</v>
      </c>
      <c r="CP30" s="63">
        <v>402.94</v>
      </c>
      <c r="CQ30" s="63">
        <v>401.91</v>
      </c>
      <c r="CR30" s="63">
        <v>400.87</v>
      </c>
      <c r="CS30" s="63">
        <v>399.84</v>
      </c>
      <c r="CT30" s="63">
        <v>398.81</v>
      </c>
      <c r="CU30" s="63">
        <v>397.77</v>
      </c>
      <c r="CV30" s="63">
        <v>396.74</v>
      </c>
      <c r="CW30" s="63">
        <v>395.71</v>
      </c>
      <c r="CX30" s="63">
        <v>394.68</v>
      </c>
      <c r="CY30" s="63">
        <v>393.65</v>
      </c>
      <c r="CZ30" s="63">
        <v>392.62</v>
      </c>
      <c r="DA30" s="63">
        <v>391.59</v>
      </c>
      <c r="DB30" s="63">
        <v>390.56</v>
      </c>
      <c r="DC30" s="63">
        <v>389.53</v>
      </c>
      <c r="DD30" s="63">
        <v>388.5</v>
      </c>
      <c r="DE30" s="63">
        <v>387.47</v>
      </c>
      <c r="DF30" s="63">
        <v>386.44</v>
      </c>
      <c r="DG30" s="63">
        <v>385.41</v>
      </c>
      <c r="DH30" s="63">
        <v>384.38</v>
      </c>
      <c r="DI30" s="63">
        <v>383.35</v>
      </c>
      <c r="DJ30" s="63">
        <v>382.32</v>
      </c>
      <c r="DK30" s="63">
        <v>381.29</v>
      </c>
      <c r="DL30" s="63">
        <v>380.26</v>
      </c>
      <c r="DM30" s="63">
        <v>379.24</v>
      </c>
      <c r="DN30" s="63">
        <v>378.21</v>
      </c>
      <c r="DO30" s="63">
        <v>377.18</v>
      </c>
      <c r="DP30" s="63">
        <v>376.15</v>
      </c>
      <c r="DQ30" s="63">
        <v>375.13</v>
      </c>
      <c r="DR30" s="63">
        <v>374.1</v>
      </c>
      <c r="DS30" s="63">
        <v>373.07</v>
      </c>
      <c r="DT30" s="63">
        <v>372.05</v>
      </c>
      <c r="DU30" s="63">
        <v>371.03</v>
      </c>
      <c r="DV30" s="63">
        <v>370</v>
      </c>
      <c r="DW30" s="63">
        <v>368.98</v>
      </c>
      <c r="DX30" s="63">
        <v>367.96</v>
      </c>
      <c r="DY30" s="63">
        <v>366.94</v>
      </c>
      <c r="DZ30" s="63">
        <v>365.92</v>
      </c>
      <c r="EA30" s="63">
        <v>364.9</v>
      </c>
      <c r="EB30" s="63">
        <v>363.88</v>
      </c>
      <c r="EC30" s="63">
        <v>362.86</v>
      </c>
      <c r="ED30" s="63">
        <v>361.84</v>
      </c>
      <c r="EE30" s="63">
        <v>360.82</v>
      </c>
      <c r="EF30" s="63">
        <v>359.81</v>
      </c>
      <c r="EG30" s="63">
        <v>358.79</v>
      </c>
      <c r="EH30" s="63">
        <v>357.78</v>
      </c>
      <c r="EI30" s="63">
        <v>356.77</v>
      </c>
      <c r="EJ30" s="63">
        <v>355.76</v>
      </c>
      <c r="EK30" s="63">
        <v>354.74</v>
      </c>
      <c r="EL30" s="63">
        <v>353.73</v>
      </c>
      <c r="EM30" s="63">
        <v>352.72</v>
      </c>
      <c r="EN30" s="63">
        <v>351.71</v>
      </c>
      <c r="EO30" s="63">
        <v>350.7</v>
      </c>
      <c r="EP30" s="63">
        <v>349.69</v>
      </c>
      <c r="EQ30" s="63">
        <v>348.68</v>
      </c>
      <c r="ER30" s="63">
        <v>347.68</v>
      </c>
      <c r="ES30" s="63">
        <v>346.67</v>
      </c>
      <c r="ET30" s="63">
        <v>345.67</v>
      </c>
      <c r="EU30" s="63">
        <v>344.66</v>
      </c>
      <c r="EV30" s="63">
        <v>343.66</v>
      </c>
      <c r="EW30" s="63">
        <v>342.65</v>
      </c>
      <c r="EX30" s="63">
        <v>341.65</v>
      </c>
      <c r="EY30" s="63">
        <v>340.65</v>
      </c>
      <c r="EZ30" s="63">
        <v>339.64</v>
      </c>
      <c r="FA30" s="63">
        <v>338.64</v>
      </c>
      <c r="FB30" s="63">
        <v>337.64</v>
      </c>
      <c r="FC30" s="63">
        <v>336.64</v>
      </c>
      <c r="FD30" s="63">
        <v>335.64</v>
      </c>
      <c r="FE30" s="63">
        <v>334.64</v>
      </c>
      <c r="FF30" s="63">
        <v>333.65</v>
      </c>
      <c r="FG30" s="63">
        <v>332.65</v>
      </c>
      <c r="FH30" s="63">
        <v>331.66</v>
      </c>
      <c r="FI30" s="63">
        <v>330.66</v>
      </c>
      <c r="FJ30" s="63">
        <v>329.67</v>
      </c>
      <c r="FK30" s="63">
        <v>328.68</v>
      </c>
      <c r="FL30" s="63">
        <v>327.68</v>
      </c>
      <c r="FM30" s="63">
        <v>326.69</v>
      </c>
      <c r="FN30" s="63">
        <v>325.7</v>
      </c>
      <c r="FO30" s="63">
        <v>324.70999999999998</v>
      </c>
      <c r="FP30" s="63">
        <v>323.72000000000003</v>
      </c>
      <c r="FQ30" s="63">
        <v>322.73</v>
      </c>
      <c r="FR30" s="63">
        <v>321.74</v>
      </c>
      <c r="FS30" s="63">
        <v>320.75</v>
      </c>
      <c r="FT30" s="63">
        <v>319.76</v>
      </c>
      <c r="FU30" s="63">
        <v>318.76</v>
      </c>
      <c r="FV30" s="63">
        <v>317.79000000000002</v>
      </c>
      <c r="FW30" s="63">
        <v>316.79000000000002</v>
      </c>
      <c r="FX30" s="63">
        <v>315.82</v>
      </c>
      <c r="FY30" s="63">
        <v>314.82</v>
      </c>
      <c r="FZ30" s="63">
        <v>313.85000000000002</v>
      </c>
      <c r="GA30" s="63">
        <v>312.85000000000002</v>
      </c>
      <c r="GB30" s="63">
        <v>311.88</v>
      </c>
      <c r="GC30" s="63">
        <v>310.89999999999998</v>
      </c>
      <c r="GD30" s="63">
        <v>309.92</v>
      </c>
      <c r="GE30" s="63">
        <v>308.94</v>
      </c>
      <c r="GF30" s="63">
        <v>307.95999999999998</v>
      </c>
      <c r="GG30" s="63">
        <v>306.98</v>
      </c>
      <c r="GH30" s="63">
        <v>306</v>
      </c>
      <c r="GI30" s="63">
        <v>305.02999999999997</v>
      </c>
      <c r="GJ30" s="63">
        <v>304.04000000000002</v>
      </c>
      <c r="GK30" s="63">
        <v>303.07</v>
      </c>
      <c r="GL30" s="63">
        <v>302.10000000000002</v>
      </c>
      <c r="GM30" s="63">
        <v>301.12</v>
      </c>
      <c r="GN30" s="63">
        <v>300.14999999999998</v>
      </c>
      <c r="GO30" s="63">
        <v>299.19</v>
      </c>
      <c r="GP30" s="63">
        <v>298.22000000000003</v>
      </c>
      <c r="GQ30" s="63">
        <v>297.25</v>
      </c>
      <c r="GR30" s="63">
        <v>296.29000000000002</v>
      </c>
      <c r="GS30" s="63">
        <v>295.32</v>
      </c>
      <c r="GT30" s="63">
        <v>294.35000000000002</v>
      </c>
      <c r="GU30" s="63">
        <v>293.39</v>
      </c>
      <c r="GV30" s="63">
        <v>292.43</v>
      </c>
      <c r="GW30" s="63">
        <v>291.47000000000003</v>
      </c>
      <c r="GX30" s="63">
        <v>290.51</v>
      </c>
      <c r="GY30" s="63">
        <v>289.54000000000002</v>
      </c>
      <c r="GZ30" s="63">
        <v>288.58999999999997</v>
      </c>
      <c r="HA30" s="63">
        <v>287.63</v>
      </c>
      <c r="HB30" s="63">
        <v>286.67</v>
      </c>
      <c r="HC30" s="63">
        <v>285.72000000000003</v>
      </c>
      <c r="HD30" s="63">
        <v>284.76</v>
      </c>
      <c r="HE30" s="63">
        <v>283.81</v>
      </c>
      <c r="HF30" s="63">
        <v>282.85000000000002</v>
      </c>
      <c r="HG30" s="63">
        <v>281.89999999999998</v>
      </c>
      <c r="HH30" s="63">
        <v>280.95</v>
      </c>
      <c r="HI30" s="63">
        <v>280</v>
      </c>
      <c r="HJ30" s="63">
        <v>279.04000000000002</v>
      </c>
      <c r="HK30" s="63">
        <v>278.10000000000002</v>
      </c>
      <c r="HL30" s="63">
        <v>277.16000000000003</v>
      </c>
      <c r="HM30" s="63">
        <v>276.22000000000003</v>
      </c>
      <c r="HN30" s="63">
        <v>275.27999999999997</v>
      </c>
      <c r="HO30" s="63">
        <v>274.35000000000002</v>
      </c>
      <c r="HP30" s="63">
        <v>273.41000000000003</v>
      </c>
      <c r="HQ30" s="63">
        <v>272.47000000000003</v>
      </c>
      <c r="HR30" s="63">
        <v>271.54000000000002</v>
      </c>
      <c r="HS30" s="63">
        <v>270.60000000000002</v>
      </c>
      <c r="HT30" s="63">
        <v>269.67</v>
      </c>
      <c r="HU30" s="63">
        <v>268.73</v>
      </c>
      <c r="HV30" s="63">
        <v>267.79000000000002</v>
      </c>
      <c r="HW30" s="63">
        <v>266.87</v>
      </c>
      <c r="HX30" s="63">
        <v>265.94</v>
      </c>
      <c r="HY30" s="63">
        <v>265.01</v>
      </c>
      <c r="HZ30" s="63">
        <v>264.08999999999997</v>
      </c>
      <c r="IA30" s="63">
        <v>263.16000000000003</v>
      </c>
      <c r="IB30" s="63">
        <v>262.23</v>
      </c>
      <c r="IC30" s="63">
        <v>261.31</v>
      </c>
      <c r="ID30" s="63">
        <v>260.38</v>
      </c>
      <c r="IE30" s="63">
        <v>259.45999999999998</v>
      </c>
      <c r="IF30" s="63">
        <v>258.54000000000002</v>
      </c>
      <c r="IG30" s="63">
        <v>257.62</v>
      </c>
      <c r="IH30" s="63">
        <v>256.7</v>
      </c>
      <c r="II30" s="63">
        <v>255.78</v>
      </c>
      <c r="IJ30" s="63">
        <v>254.86</v>
      </c>
      <c r="IK30" s="63">
        <v>253.95</v>
      </c>
      <c r="IL30" s="63">
        <v>253.03</v>
      </c>
      <c r="IM30" s="63">
        <v>252.12</v>
      </c>
      <c r="IN30" s="63">
        <v>251.2</v>
      </c>
      <c r="IO30" s="63">
        <v>250.29</v>
      </c>
      <c r="IP30" s="63">
        <v>249.38</v>
      </c>
      <c r="IQ30" s="63">
        <v>248.47</v>
      </c>
      <c r="IR30" s="63">
        <v>247.56</v>
      </c>
      <c r="IS30" s="63">
        <v>246.65</v>
      </c>
      <c r="IT30" s="63">
        <v>245.75</v>
      </c>
      <c r="IU30" s="63">
        <v>244.84</v>
      </c>
      <c r="IV30" s="63">
        <v>243.94</v>
      </c>
      <c r="IW30" s="63">
        <v>243.05</v>
      </c>
      <c r="IX30" s="63">
        <v>242.15</v>
      </c>
      <c r="IY30" s="63">
        <v>241.26</v>
      </c>
      <c r="IZ30" s="63">
        <v>240.37</v>
      </c>
      <c r="JA30" s="63">
        <v>239.48</v>
      </c>
      <c r="JB30" s="63">
        <v>238.59</v>
      </c>
      <c r="JC30" s="63">
        <v>237.7</v>
      </c>
      <c r="JD30" s="63">
        <v>236.81</v>
      </c>
      <c r="JE30" s="63">
        <v>235.93</v>
      </c>
      <c r="JF30" s="63">
        <v>235.04</v>
      </c>
      <c r="JG30" s="63">
        <v>234.15</v>
      </c>
      <c r="JH30" s="63">
        <v>233.27</v>
      </c>
      <c r="JI30" s="63">
        <v>232.39</v>
      </c>
      <c r="JJ30" s="63">
        <v>231.51</v>
      </c>
      <c r="JK30" s="63">
        <v>230.63</v>
      </c>
      <c r="JL30" s="63">
        <v>229.75</v>
      </c>
      <c r="JM30" s="63">
        <v>228.87</v>
      </c>
      <c r="JN30" s="63">
        <v>227.99</v>
      </c>
      <c r="JO30" s="63">
        <v>227.12</v>
      </c>
      <c r="JP30" s="63">
        <v>226.24</v>
      </c>
      <c r="JQ30" s="63">
        <v>225.37</v>
      </c>
      <c r="JR30" s="63">
        <v>224.5</v>
      </c>
      <c r="JS30" s="63">
        <v>223.62</v>
      </c>
      <c r="JT30" s="63">
        <v>222.75</v>
      </c>
      <c r="JU30" s="63">
        <v>221.87</v>
      </c>
      <c r="JV30" s="63">
        <v>221</v>
      </c>
      <c r="JW30" s="63">
        <v>220.12</v>
      </c>
      <c r="JX30" s="63">
        <v>219.25</v>
      </c>
      <c r="JY30" s="63">
        <v>218.38</v>
      </c>
      <c r="JZ30" s="63">
        <v>217.5</v>
      </c>
      <c r="KA30" s="63">
        <v>216.63</v>
      </c>
      <c r="KB30" s="63">
        <v>215.76</v>
      </c>
      <c r="KC30" s="63">
        <v>214.89</v>
      </c>
      <c r="KD30" s="63">
        <v>214.02</v>
      </c>
      <c r="KE30" s="63">
        <v>213.16</v>
      </c>
      <c r="KF30" s="63">
        <v>212.29</v>
      </c>
      <c r="KG30" s="63">
        <v>211.43</v>
      </c>
      <c r="KH30" s="63">
        <v>210.56</v>
      </c>
      <c r="KI30" s="63">
        <v>209.7</v>
      </c>
      <c r="KJ30" s="63">
        <v>208.84</v>
      </c>
      <c r="KK30" s="63">
        <v>207.98</v>
      </c>
      <c r="KL30" s="63">
        <v>207.12</v>
      </c>
      <c r="KM30" s="63">
        <v>206.26</v>
      </c>
      <c r="KN30" s="63">
        <v>205.4</v>
      </c>
      <c r="KO30" s="63">
        <v>204.55</v>
      </c>
      <c r="KP30" s="63">
        <v>203.69</v>
      </c>
      <c r="KQ30" s="63">
        <v>202.84</v>
      </c>
      <c r="KR30" s="68">
        <f t="shared" si="22"/>
        <v>202.52</v>
      </c>
      <c r="KS30" s="68">
        <f t="shared" si="22"/>
        <v>201.73</v>
      </c>
      <c r="KT30" s="68">
        <f t="shared" si="22"/>
        <v>200.91</v>
      </c>
      <c r="KU30" s="68">
        <f t="shared" si="22"/>
        <v>200.12</v>
      </c>
      <c r="KV30" s="68">
        <f t="shared" si="22"/>
        <v>199.34</v>
      </c>
      <c r="KW30" s="68">
        <f t="shared" si="22"/>
        <v>198.55</v>
      </c>
      <c r="KX30" s="68">
        <f t="shared" si="22"/>
        <v>197.76</v>
      </c>
      <c r="KY30" s="68">
        <f t="shared" si="22"/>
        <v>196.98</v>
      </c>
      <c r="KZ30" s="68">
        <f t="shared" si="22"/>
        <v>196.19</v>
      </c>
      <c r="LA30" s="68">
        <f t="shared" si="22"/>
        <v>195.41</v>
      </c>
      <c r="LB30" s="68">
        <f t="shared" si="22"/>
        <v>194.63</v>
      </c>
      <c r="LC30" s="68">
        <f t="shared" si="22"/>
        <v>193.85</v>
      </c>
      <c r="LD30" s="68">
        <f t="shared" si="22"/>
        <v>193.07</v>
      </c>
      <c r="LE30" s="68">
        <f t="shared" si="22"/>
        <v>192.29</v>
      </c>
      <c r="LF30" s="68">
        <f t="shared" si="22"/>
        <v>191.52</v>
      </c>
      <c r="LG30" s="68">
        <f t="shared" si="22"/>
        <v>190.75</v>
      </c>
      <c r="LH30" s="68">
        <f t="shared" si="21"/>
        <v>189.97</v>
      </c>
      <c r="LI30" s="68">
        <f t="shared" si="21"/>
        <v>189.2</v>
      </c>
      <c r="LJ30" s="68">
        <f t="shared" si="21"/>
        <v>188.43</v>
      </c>
      <c r="LK30" s="68">
        <f t="shared" si="21"/>
        <v>187.66</v>
      </c>
      <c r="LL30" s="68">
        <f t="shared" si="21"/>
        <v>186.89</v>
      </c>
      <c r="LM30" s="68">
        <f t="shared" si="21"/>
        <v>186.13</v>
      </c>
      <c r="LN30" s="68">
        <f t="shared" si="21"/>
        <v>185.36</v>
      </c>
      <c r="LO30" s="68">
        <f t="shared" si="21"/>
        <v>184.6</v>
      </c>
      <c r="LP30" s="68">
        <f t="shared" si="21"/>
        <v>183.84</v>
      </c>
      <c r="LQ30" s="68">
        <f t="shared" si="21"/>
        <v>183.08</v>
      </c>
      <c r="LR30" s="68">
        <f t="shared" si="21"/>
        <v>182.32</v>
      </c>
      <c r="LS30" s="68">
        <f t="shared" si="21"/>
        <v>181.56</v>
      </c>
      <c r="LT30" s="68">
        <f t="shared" si="21"/>
        <v>180.81</v>
      </c>
      <c r="LU30" s="68">
        <f t="shared" si="21"/>
        <v>180.06</v>
      </c>
      <c r="LV30" s="68">
        <f t="shared" si="21"/>
        <v>179.3</v>
      </c>
      <c r="LW30" s="68">
        <f t="shared" si="21"/>
        <v>178.55</v>
      </c>
      <c r="LX30" s="68">
        <f t="shared" si="23"/>
        <v>177.8</v>
      </c>
      <c r="LY30" s="68">
        <f t="shared" si="23"/>
        <v>177.05</v>
      </c>
      <c r="LZ30" s="68">
        <f t="shared" si="23"/>
        <v>176.31</v>
      </c>
      <c r="MA30" s="68">
        <f t="shared" si="23"/>
        <v>175.56</v>
      </c>
      <c r="MB30" s="68">
        <f t="shared" si="23"/>
        <v>174.82</v>
      </c>
      <c r="MC30" s="68">
        <f t="shared" si="23"/>
        <v>174.08</v>
      </c>
      <c r="MD30" s="68">
        <f t="shared" si="23"/>
        <v>173.34</v>
      </c>
      <c r="ME30" s="69">
        <f t="shared" si="23"/>
        <v>172.61</v>
      </c>
      <c r="MF30" s="69">
        <f t="shared" si="23"/>
        <v>171.87</v>
      </c>
      <c r="MG30" s="69">
        <f t="shared" si="23"/>
        <v>171.14</v>
      </c>
      <c r="MH30" s="69">
        <f t="shared" si="23"/>
        <v>170.4</v>
      </c>
      <c r="MI30" s="69">
        <f t="shared" si="23"/>
        <v>169.67</v>
      </c>
      <c r="MJ30" s="69">
        <f t="shared" si="23"/>
        <v>168.94</v>
      </c>
      <c r="MK30" s="69">
        <f t="shared" si="23"/>
        <v>168.21</v>
      </c>
      <c r="ML30" s="69">
        <f t="shared" si="23"/>
        <v>167.49</v>
      </c>
      <c r="MM30" s="69">
        <f t="shared" si="23"/>
        <v>166.76</v>
      </c>
      <c r="MN30" s="69">
        <f t="shared" ref="MN30:MN45" si="25">MN29+0.75</f>
        <v>166.04</v>
      </c>
      <c r="MO30" s="69">
        <f t="shared" ref="MO30:MO45" si="26">MO29+0.75</f>
        <v>165.32</v>
      </c>
      <c r="MP30" s="69">
        <f t="shared" ref="MP30:MP45" si="27">MP29+0.75</f>
        <v>164.6</v>
      </c>
      <c r="MQ30" s="69">
        <f t="shared" si="24"/>
        <v>163.89</v>
      </c>
      <c r="MR30" s="69">
        <f t="shared" si="24"/>
        <v>163.16999999999999</v>
      </c>
      <c r="MS30" s="69">
        <f t="shared" si="24"/>
        <v>162.46</v>
      </c>
      <c r="MT30" s="69">
        <f t="shared" si="18"/>
        <v>161.74</v>
      </c>
      <c r="MU30" s="69">
        <f t="shared" si="18"/>
        <v>161.03</v>
      </c>
      <c r="MV30" s="69">
        <f t="shared" si="18"/>
        <v>160.32</v>
      </c>
      <c r="MW30" s="69">
        <f t="shared" si="18"/>
        <v>159.62</v>
      </c>
      <c r="MX30" s="69">
        <f t="shared" si="18"/>
        <v>158.91</v>
      </c>
      <c r="MY30" s="69">
        <f t="shared" si="18"/>
        <v>158.21</v>
      </c>
    </row>
    <row r="31" spans="1:363" ht="15.75" x14ac:dyDescent="0.25">
      <c r="A31" s="60" t="s">
        <v>6</v>
      </c>
      <c r="B31" s="65">
        <v>2041</v>
      </c>
      <c r="C31" s="63">
        <v>498.14</v>
      </c>
      <c r="D31" s="63">
        <v>497.1</v>
      </c>
      <c r="E31" s="63">
        <v>496.06</v>
      </c>
      <c r="F31" s="63">
        <v>495.03</v>
      </c>
      <c r="G31" s="63">
        <v>493.99</v>
      </c>
      <c r="H31" s="63">
        <v>492.95</v>
      </c>
      <c r="I31" s="63">
        <v>491.92</v>
      </c>
      <c r="J31" s="63">
        <v>490.88</v>
      </c>
      <c r="K31" s="63">
        <v>489.84</v>
      </c>
      <c r="L31" s="63">
        <v>488.8</v>
      </c>
      <c r="M31" s="63">
        <v>487.77</v>
      </c>
      <c r="N31" s="63">
        <v>486.73</v>
      </c>
      <c r="O31" s="63">
        <v>485.69</v>
      </c>
      <c r="P31" s="63">
        <v>484.66</v>
      </c>
      <c r="Q31" s="63">
        <v>483.62</v>
      </c>
      <c r="R31" s="63">
        <v>482.58</v>
      </c>
      <c r="S31" s="63">
        <v>481.54</v>
      </c>
      <c r="T31" s="63">
        <v>480.51</v>
      </c>
      <c r="U31" s="63">
        <v>479.47</v>
      </c>
      <c r="V31" s="63">
        <v>478.43</v>
      </c>
      <c r="W31" s="63">
        <v>477.39</v>
      </c>
      <c r="X31" s="63">
        <v>476.36</v>
      </c>
      <c r="Y31" s="63">
        <v>475.32</v>
      </c>
      <c r="Z31" s="63">
        <v>474.28</v>
      </c>
      <c r="AA31" s="63">
        <v>473.25</v>
      </c>
      <c r="AB31" s="63">
        <v>472.21</v>
      </c>
      <c r="AC31" s="63">
        <v>471.17</v>
      </c>
      <c r="AD31" s="63">
        <v>470.14</v>
      </c>
      <c r="AE31" s="63">
        <v>469.1</v>
      </c>
      <c r="AF31" s="63">
        <v>468.06</v>
      </c>
      <c r="AG31" s="63">
        <v>467.02</v>
      </c>
      <c r="AH31" s="63">
        <v>465.99</v>
      </c>
      <c r="AI31" s="63">
        <v>464.95</v>
      </c>
      <c r="AJ31" s="63">
        <v>463.91</v>
      </c>
      <c r="AK31" s="63">
        <v>462.88</v>
      </c>
      <c r="AL31" s="63">
        <v>461.84</v>
      </c>
      <c r="AM31" s="63">
        <v>460.8</v>
      </c>
      <c r="AN31" s="63">
        <v>459.76</v>
      </c>
      <c r="AO31" s="63">
        <v>458.73</v>
      </c>
      <c r="AP31" s="63">
        <v>457.69</v>
      </c>
      <c r="AQ31" s="63">
        <v>456.65</v>
      </c>
      <c r="AR31" s="63">
        <v>455.62</v>
      </c>
      <c r="AS31" s="63">
        <v>454.58</v>
      </c>
      <c r="AT31" s="63">
        <v>453.54</v>
      </c>
      <c r="AU31" s="63">
        <v>452.5</v>
      </c>
      <c r="AV31" s="63">
        <v>451.47</v>
      </c>
      <c r="AW31" s="63">
        <v>450.43</v>
      </c>
      <c r="AX31" s="63">
        <v>449.39</v>
      </c>
      <c r="AY31" s="63">
        <v>448.36</v>
      </c>
      <c r="AZ31" s="63">
        <v>447.32</v>
      </c>
      <c r="BA31" s="63">
        <v>446.28</v>
      </c>
      <c r="BB31" s="63">
        <v>445.25</v>
      </c>
      <c r="BC31" s="63">
        <v>444.21</v>
      </c>
      <c r="BD31" s="63">
        <v>443.17</v>
      </c>
      <c r="BE31" s="63">
        <v>442.14</v>
      </c>
      <c r="BF31" s="63">
        <v>441.1</v>
      </c>
      <c r="BG31" s="63">
        <v>440.06</v>
      </c>
      <c r="BH31" s="63">
        <v>439.02</v>
      </c>
      <c r="BI31" s="63">
        <v>437.99</v>
      </c>
      <c r="BJ31" s="63">
        <v>436.95</v>
      </c>
      <c r="BK31" s="63">
        <v>435.91</v>
      </c>
      <c r="BL31" s="63">
        <v>434.88</v>
      </c>
      <c r="BM31" s="63">
        <v>433.84</v>
      </c>
      <c r="BN31" s="63">
        <v>432.8</v>
      </c>
      <c r="BO31" s="63">
        <v>431.76</v>
      </c>
      <c r="BP31" s="63">
        <v>430.73</v>
      </c>
      <c r="BQ31" s="63">
        <v>429.69</v>
      </c>
      <c r="BR31" s="63">
        <v>428.65</v>
      </c>
      <c r="BS31" s="63">
        <v>427.61</v>
      </c>
      <c r="BT31" s="63">
        <v>426.58</v>
      </c>
      <c r="BU31" s="63">
        <v>425.54</v>
      </c>
      <c r="BV31" s="63">
        <v>424.51</v>
      </c>
      <c r="BW31" s="63">
        <v>423.47</v>
      </c>
      <c r="BX31" s="63">
        <v>422.43</v>
      </c>
      <c r="BY31" s="63">
        <v>421.4</v>
      </c>
      <c r="BZ31" s="63">
        <v>420.36</v>
      </c>
      <c r="CA31" s="63">
        <v>419.33</v>
      </c>
      <c r="CB31" s="63">
        <v>418.29</v>
      </c>
      <c r="CC31" s="63">
        <v>417.26</v>
      </c>
      <c r="CD31" s="63">
        <v>416.23</v>
      </c>
      <c r="CE31" s="63">
        <v>415.19</v>
      </c>
      <c r="CF31" s="63">
        <v>414.16</v>
      </c>
      <c r="CG31" s="63">
        <v>413.12</v>
      </c>
      <c r="CH31" s="63">
        <v>412.09</v>
      </c>
      <c r="CI31" s="63">
        <v>411.06</v>
      </c>
      <c r="CJ31" s="63">
        <v>410.02</v>
      </c>
      <c r="CK31" s="63">
        <v>408.99</v>
      </c>
      <c r="CL31" s="63">
        <v>407.96</v>
      </c>
      <c r="CM31" s="63">
        <v>406.92</v>
      </c>
      <c r="CN31" s="63">
        <v>405.89</v>
      </c>
      <c r="CO31" s="63">
        <v>404.85</v>
      </c>
      <c r="CP31" s="63">
        <v>403.82</v>
      </c>
      <c r="CQ31" s="63">
        <v>402.79</v>
      </c>
      <c r="CR31" s="63">
        <v>401.75</v>
      </c>
      <c r="CS31" s="63">
        <v>400.72</v>
      </c>
      <c r="CT31" s="63">
        <v>399.69</v>
      </c>
      <c r="CU31" s="63">
        <v>398.65</v>
      </c>
      <c r="CV31" s="63">
        <v>397.62</v>
      </c>
      <c r="CW31" s="63">
        <v>396.59</v>
      </c>
      <c r="CX31" s="63">
        <v>395.56</v>
      </c>
      <c r="CY31" s="63">
        <v>394.53</v>
      </c>
      <c r="CZ31" s="63">
        <v>393.5</v>
      </c>
      <c r="DA31" s="63">
        <v>392.47</v>
      </c>
      <c r="DB31" s="63">
        <v>391.44</v>
      </c>
      <c r="DC31" s="63">
        <v>390.41</v>
      </c>
      <c r="DD31" s="63">
        <v>389.37</v>
      </c>
      <c r="DE31" s="63">
        <v>388.34</v>
      </c>
      <c r="DF31" s="63">
        <v>387.31</v>
      </c>
      <c r="DG31" s="63">
        <v>386.28</v>
      </c>
      <c r="DH31" s="63">
        <v>385.25</v>
      </c>
      <c r="DI31" s="63">
        <v>384.23</v>
      </c>
      <c r="DJ31" s="63">
        <v>383.2</v>
      </c>
      <c r="DK31" s="63">
        <v>382.17</v>
      </c>
      <c r="DL31" s="63">
        <v>381.14</v>
      </c>
      <c r="DM31" s="63">
        <v>380.11</v>
      </c>
      <c r="DN31" s="63">
        <v>379.08</v>
      </c>
      <c r="DO31" s="63">
        <v>378.06</v>
      </c>
      <c r="DP31" s="63">
        <v>377.03</v>
      </c>
      <c r="DQ31" s="63">
        <v>376</v>
      </c>
      <c r="DR31" s="63">
        <v>374.97</v>
      </c>
      <c r="DS31" s="63">
        <v>373.95</v>
      </c>
      <c r="DT31" s="63">
        <v>372.92</v>
      </c>
      <c r="DU31" s="63">
        <v>371.9</v>
      </c>
      <c r="DV31" s="63">
        <v>370.88</v>
      </c>
      <c r="DW31" s="63">
        <v>369.86</v>
      </c>
      <c r="DX31" s="63">
        <v>368.83</v>
      </c>
      <c r="DY31" s="63">
        <v>367.81</v>
      </c>
      <c r="DZ31" s="63">
        <v>366.79</v>
      </c>
      <c r="EA31" s="63">
        <v>365.77</v>
      </c>
      <c r="EB31" s="63">
        <v>364.75</v>
      </c>
      <c r="EC31" s="63">
        <v>363.73</v>
      </c>
      <c r="ED31" s="63">
        <v>362.71</v>
      </c>
      <c r="EE31" s="63">
        <v>361.69</v>
      </c>
      <c r="EF31" s="63">
        <v>360.68</v>
      </c>
      <c r="EG31" s="63">
        <v>359.66</v>
      </c>
      <c r="EH31" s="63">
        <v>358.65</v>
      </c>
      <c r="EI31" s="63">
        <v>357.64</v>
      </c>
      <c r="EJ31" s="63">
        <v>356.62</v>
      </c>
      <c r="EK31" s="63">
        <v>355.61</v>
      </c>
      <c r="EL31" s="63">
        <v>354.6</v>
      </c>
      <c r="EM31" s="63">
        <v>353.59</v>
      </c>
      <c r="EN31" s="63">
        <v>352.58</v>
      </c>
      <c r="EO31" s="63">
        <v>351.57</v>
      </c>
      <c r="EP31" s="63">
        <v>350.55</v>
      </c>
      <c r="EQ31" s="63">
        <v>349.54</v>
      </c>
      <c r="ER31" s="63">
        <v>348.54</v>
      </c>
      <c r="ES31" s="63">
        <v>347.53</v>
      </c>
      <c r="ET31" s="63">
        <v>346.53</v>
      </c>
      <c r="EU31" s="63">
        <v>345.52</v>
      </c>
      <c r="EV31" s="63">
        <v>344.52</v>
      </c>
      <c r="EW31" s="63">
        <v>343.51</v>
      </c>
      <c r="EX31" s="63">
        <v>342.51</v>
      </c>
      <c r="EY31" s="63">
        <v>341.51</v>
      </c>
      <c r="EZ31" s="63">
        <v>340.5</v>
      </c>
      <c r="FA31" s="63">
        <v>339.5</v>
      </c>
      <c r="FB31" s="63">
        <v>338.5</v>
      </c>
      <c r="FC31" s="63">
        <v>337.49</v>
      </c>
      <c r="FD31" s="63">
        <v>336.5</v>
      </c>
      <c r="FE31" s="63">
        <v>335.5</v>
      </c>
      <c r="FF31" s="63">
        <v>334.5</v>
      </c>
      <c r="FG31" s="63">
        <v>333.51</v>
      </c>
      <c r="FH31" s="63">
        <v>332.51</v>
      </c>
      <c r="FI31" s="63">
        <v>331.52</v>
      </c>
      <c r="FJ31" s="63">
        <v>330.52</v>
      </c>
      <c r="FK31" s="63">
        <v>329.53</v>
      </c>
      <c r="FL31" s="63">
        <v>328.53</v>
      </c>
      <c r="FM31" s="63">
        <v>327.54000000000002</v>
      </c>
      <c r="FN31" s="63">
        <v>326.54000000000002</v>
      </c>
      <c r="FO31" s="63">
        <v>325.56</v>
      </c>
      <c r="FP31" s="63">
        <v>324.56</v>
      </c>
      <c r="FQ31" s="63">
        <v>323.57</v>
      </c>
      <c r="FR31" s="63">
        <v>322.58999999999997</v>
      </c>
      <c r="FS31" s="63">
        <v>321.60000000000002</v>
      </c>
      <c r="FT31" s="63">
        <v>320.60000000000002</v>
      </c>
      <c r="FU31" s="63">
        <v>319.62</v>
      </c>
      <c r="FV31" s="63">
        <v>318.63</v>
      </c>
      <c r="FW31" s="63">
        <v>317.64999999999998</v>
      </c>
      <c r="FX31" s="63">
        <v>316.66000000000003</v>
      </c>
      <c r="FY31" s="63">
        <v>315.67</v>
      </c>
      <c r="FZ31" s="63">
        <v>314.69</v>
      </c>
      <c r="GA31" s="63">
        <v>313.7</v>
      </c>
      <c r="GB31" s="63">
        <v>312.72000000000003</v>
      </c>
      <c r="GC31" s="63">
        <v>311.74</v>
      </c>
      <c r="GD31" s="63">
        <v>310.76</v>
      </c>
      <c r="GE31" s="63">
        <v>309.77999999999997</v>
      </c>
      <c r="GF31" s="63">
        <v>308.79000000000002</v>
      </c>
      <c r="GG31" s="63">
        <v>307.82</v>
      </c>
      <c r="GH31" s="63">
        <v>306.83999999999997</v>
      </c>
      <c r="GI31" s="63">
        <v>305.85000000000002</v>
      </c>
      <c r="GJ31" s="63">
        <v>304.88</v>
      </c>
      <c r="GK31" s="63">
        <v>303.91000000000003</v>
      </c>
      <c r="GL31" s="63">
        <v>302.93</v>
      </c>
      <c r="GM31" s="63">
        <v>301.95</v>
      </c>
      <c r="GN31" s="63">
        <v>300.98</v>
      </c>
      <c r="GO31" s="63">
        <v>300.01</v>
      </c>
      <c r="GP31" s="63">
        <v>299.04000000000002</v>
      </c>
      <c r="GQ31" s="63">
        <v>298.07</v>
      </c>
      <c r="GR31" s="63">
        <v>297.10000000000002</v>
      </c>
      <c r="GS31" s="63">
        <v>296.14999999999998</v>
      </c>
      <c r="GT31" s="63">
        <v>295.18</v>
      </c>
      <c r="GU31" s="63">
        <v>294.22000000000003</v>
      </c>
      <c r="GV31" s="63">
        <v>293.25</v>
      </c>
      <c r="GW31" s="63">
        <v>292.29000000000002</v>
      </c>
      <c r="GX31" s="63">
        <v>291.32</v>
      </c>
      <c r="GY31" s="63">
        <v>290.37</v>
      </c>
      <c r="GZ31" s="63">
        <v>289.41000000000003</v>
      </c>
      <c r="HA31" s="63">
        <v>288.45</v>
      </c>
      <c r="HB31" s="63">
        <v>287.49</v>
      </c>
      <c r="HC31" s="63">
        <v>286.54000000000002</v>
      </c>
      <c r="HD31" s="63">
        <v>285.57</v>
      </c>
      <c r="HE31" s="63">
        <v>284.62</v>
      </c>
      <c r="HF31" s="63">
        <v>283.67</v>
      </c>
      <c r="HG31" s="63">
        <v>282.72000000000003</v>
      </c>
      <c r="HH31" s="63">
        <v>281.76</v>
      </c>
      <c r="HI31" s="63">
        <v>280.81</v>
      </c>
      <c r="HJ31" s="63">
        <v>279.85000000000002</v>
      </c>
      <c r="HK31" s="63">
        <v>278.91000000000003</v>
      </c>
      <c r="HL31" s="63">
        <v>277.97000000000003</v>
      </c>
      <c r="HM31" s="63">
        <v>277.02999999999997</v>
      </c>
      <c r="HN31" s="63">
        <v>276.08999999999997</v>
      </c>
      <c r="HO31" s="63">
        <v>275.14999999999998</v>
      </c>
      <c r="HP31" s="63">
        <v>274.20999999999998</v>
      </c>
      <c r="HQ31" s="63">
        <v>273.26</v>
      </c>
      <c r="HR31" s="63">
        <v>272.33999999999997</v>
      </c>
      <c r="HS31" s="63">
        <v>271.39999999999998</v>
      </c>
      <c r="HT31" s="63">
        <v>270.47000000000003</v>
      </c>
      <c r="HU31" s="63">
        <v>269.52999999999997</v>
      </c>
      <c r="HV31" s="63">
        <v>268.60000000000002</v>
      </c>
      <c r="HW31" s="63">
        <v>267.67</v>
      </c>
      <c r="HX31" s="63">
        <v>266.74</v>
      </c>
      <c r="HY31" s="63">
        <v>265.81</v>
      </c>
      <c r="HZ31" s="63">
        <v>264.88</v>
      </c>
      <c r="IA31" s="63">
        <v>263.95</v>
      </c>
      <c r="IB31" s="63">
        <v>263.01</v>
      </c>
      <c r="IC31" s="63">
        <v>262.10000000000002</v>
      </c>
      <c r="ID31" s="63">
        <v>261.17</v>
      </c>
      <c r="IE31" s="63">
        <v>260.25</v>
      </c>
      <c r="IF31" s="63">
        <v>259.32</v>
      </c>
      <c r="IG31" s="63">
        <v>258.39999999999998</v>
      </c>
      <c r="IH31" s="63">
        <v>257.48</v>
      </c>
      <c r="II31" s="63">
        <v>256.56</v>
      </c>
      <c r="IJ31" s="63">
        <v>255.64</v>
      </c>
      <c r="IK31" s="63">
        <v>254.72</v>
      </c>
      <c r="IL31" s="63">
        <v>253.81</v>
      </c>
      <c r="IM31" s="63">
        <v>252.89</v>
      </c>
      <c r="IN31" s="63">
        <v>251.98</v>
      </c>
      <c r="IO31" s="63">
        <v>251.06</v>
      </c>
      <c r="IP31" s="63">
        <v>250.15</v>
      </c>
      <c r="IQ31" s="63">
        <v>249.24</v>
      </c>
      <c r="IR31" s="63">
        <v>248.33</v>
      </c>
      <c r="IS31" s="63">
        <v>247.42</v>
      </c>
      <c r="IT31" s="63">
        <v>246.51</v>
      </c>
      <c r="IU31" s="63">
        <v>245.61</v>
      </c>
      <c r="IV31" s="63">
        <v>244.71</v>
      </c>
      <c r="IW31" s="63">
        <v>243.81</v>
      </c>
      <c r="IX31" s="63">
        <v>242.92</v>
      </c>
      <c r="IY31" s="63">
        <v>242.02</v>
      </c>
      <c r="IZ31" s="63">
        <v>241.13</v>
      </c>
      <c r="JA31" s="63">
        <v>240.24</v>
      </c>
      <c r="JB31" s="63">
        <v>239.34</v>
      </c>
      <c r="JC31" s="63">
        <v>238.45</v>
      </c>
      <c r="JD31" s="63">
        <v>237.56</v>
      </c>
      <c r="JE31" s="63">
        <v>236.68</v>
      </c>
      <c r="JF31" s="63">
        <v>235.79</v>
      </c>
      <c r="JG31" s="63">
        <v>234.9</v>
      </c>
      <c r="JH31" s="63">
        <v>234.02</v>
      </c>
      <c r="JI31" s="63">
        <v>233.13</v>
      </c>
      <c r="JJ31" s="63">
        <v>232.25</v>
      </c>
      <c r="JK31" s="63">
        <v>231.37</v>
      </c>
      <c r="JL31" s="63">
        <v>230.49</v>
      </c>
      <c r="JM31" s="63">
        <v>229.61</v>
      </c>
      <c r="JN31" s="63">
        <v>228.73</v>
      </c>
      <c r="JO31" s="63">
        <v>227.85</v>
      </c>
      <c r="JP31" s="63">
        <v>226.98</v>
      </c>
      <c r="JQ31" s="63">
        <v>226.1</v>
      </c>
      <c r="JR31" s="63">
        <v>225.23</v>
      </c>
      <c r="JS31" s="63">
        <v>224.35</v>
      </c>
      <c r="JT31" s="63">
        <v>223.48</v>
      </c>
      <c r="JU31" s="63">
        <v>222.6</v>
      </c>
      <c r="JV31" s="63">
        <v>221.72</v>
      </c>
      <c r="JW31" s="63">
        <v>220.84</v>
      </c>
      <c r="JX31" s="63">
        <v>219.97</v>
      </c>
      <c r="JY31" s="63">
        <v>219.09</v>
      </c>
      <c r="JZ31" s="63">
        <v>218.22</v>
      </c>
      <c r="KA31" s="63">
        <v>217.35</v>
      </c>
      <c r="KB31" s="63">
        <v>216.48</v>
      </c>
      <c r="KC31" s="63">
        <v>215.61</v>
      </c>
      <c r="KD31" s="63">
        <v>214.74</v>
      </c>
      <c r="KE31" s="63">
        <v>213.87</v>
      </c>
      <c r="KF31" s="63">
        <v>213</v>
      </c>
      <c r="KG31" s="63">
        <v>212.13</v>
      </c>
      <c r="KH31" s="63">
        <v>211.27</v>
      </c>
      <c r="KI31" s="63">
        <v>210.4</v>
      </c>
      <c r="KJ31" s="63">
        <v>209.54</v>
      </c>
      <c r="KK31" s="63">
        <v>208.68</v>
      </c>
      <c r="KL31" s="63">
        <v>207.82</v>
      </c>
      <c r="KM31" s="63">
        <v>206.96</v>
      </c>
      <c r="KN31" s="63">
        <v>206.1</v>
      </c>
      <c r="KO31" s="63">
        <v>205.24</v>
      </c>
      <c r="KP31" s="63">
        <v>204.38</v>
      </c>
      <c r="KQ31" s="63">
        <v>203.53</v>
      </c>
      <c r="KR31" s="68">
        <f t="shared" si="22"/>
        <v>203.27</v>
      </c>
      <c r="KS31" s="68">
        <f t="shared" si="22"/>
        <v>202.48</v>
      </c>
      <c r="KT31" s="68">
        <f t="shared" si="22"/>
        <v>201.66</v>
      </c>
      <c r="KU31" s="68">
        <f t="shared" si="22"/>
        <v>200.87</v>
      </c>
      <c r="KV31" s="68">
        <f t="shared" si="22"/>
        <v>200.09</v>
      </c>
      <c r="KW31" s="68">
        <f t="shared" si="22"/>
        <v>199.3</v>
      </c>
      <c r="KX31" s="68">
        <f t="shared" si="22"/>
        <v>198.51</v>
      </c>
      <c r="KY31" s="68">
        <f t="shared" si="22"/>
        <v>197.73</v>
      </c>
      <c r="KZ31" s="68">
        <f t="shared" si="22"/>
        <v>196.94</v>
      </c>
      <c r="LA31" s="68">
        <f t="shared" si="22"/>
        <v>196.16</v>
      </c>
      <c r="LB31" s="68">
        <f t="shared" si="22"/>
        <v>195.38</v>
      </c>
      <c r="LC31" s="68">
        <f t="shared" si="22"/>
        <v>194.6</v>
      </c>
      <c r="LD31" s="68">
        <f t="shared" si="22"/>
        <v>193.82</v>
      </c>
      <c r="LE31" s="68">
        <f t="shared" si="22"/>
        <v>193.04</v>
      </c>
      <c r="LF31" s="68">
        <f t="shared" si="22"/>
        <v>192.27</v>
      </c>
      <c r="LG31" s="68">
        <f t="shared" si="22"/>
        <v>191.5</v>
      </c>
      <c r="LH31" s="68">
        <f t="shared" si="21"/>
        <v>190.72</v>
      </c>
      <c r="LI31" s="68">
        <f t="shared" si="21"/>
        <v>189.95</v>
      </c>
      <c r="LJ31" s="68">
        <f t="shared" si="21"/>
        <v>189.18</v>
      </c>
      <c r="LK31" s="68">
        <f t="shared" si="21"/>
        <v>188.41</v>
      </c>
      <c r="LL31" s="68">
        <f t="shared" si="21"/>
        <v>187.64</v>
      </c>
      <c r="LM31" s="68">
        <f t="shared" si="21"/>
        <v>186.88</v>
      </c>
      <c r="LN31" s="68">
        <f t="shared" si="21"/>
        <v>186.11</v>
      </c>
      <c r="LO31" s="68">
        <f t="shared" si="21"/>
        <v>185.35</v>
      </c>
      <c r="LP31" s="68">
        <f t="shared" si="21"/>
        <v>184.59</v>
      </c>
      <c r="LQ31" s="68">
        <f t="shared" si="21"/>
        <v>183.83</v>
      </c>
      <c r="LR31" s="68">
        <f t="shared" si="21"/>
        <v>183.07</v>
      </c>
      <c r="LS31" s="68">
        <f t="shared" si="21"/>
        <v>182.31</v>
      </c>
      <c r="LT31" s="68">
        <f t="shared" si="21"/>
        <v>181.56</v>
      </c>
      <c r="LU31" s="68">
        <f t="shared" si="21"/>
        <v>180.81</v>
      </c>
      <c r="LV31" s="68">
        <f t="shared" si="21"/>
        <v>180.05</v>
      </c>
      <c r="LW31" s="68">
        <f t="shared" si="21"/>
        <v>179.3</v>
      </c>
      <c r="LX31" s="68">
        <f t="shared" si="23"/>
        <v>178.55</v>
      </c>
      <c r="LY31" s="68">
        <f t="shared" si="23"/>
        <v>177.8</v>
      </c>
      <c r="LZ31" s="68">
        <f t="shared" si="23"/>
        <v>177.06</v>
      </c>
      <c r="MA31" s="68">
        <f t="shared" si="23"/>
        <v>176.31</v>
      </c>
      <c r="MB31" s="68">
        <f t="shared" si="23"/>
        <v>175.57</v>
      </c>
      <c r="MC31" s="68">
        <f t="shared" si="23"/>
        <v>174.83</v>
      </c>
      <c r="MD31" s="70">
        <f t="shared" si="23"/>
        <v>174.09</v>
      </c>
      <c r="ME31" s="71">
        <f t="shared" si="23"/>
        <v>173.36</v>
      </c>
      <c r="MF31" s="71">
        <f t="shared" si="23"/>
        <v>172.62</v>
      </c>
      <c r="MG31" s="71">
        <f t="shared" si="23"/>
        <v>171.89</v>
      </c>
      <c r="MH31" s="71">
        <f t="shared" si="23"/>
        <v>171.15</v>
      </c>
      <c r="MI31" s="71">
        <f t="shared" si="23"/>
        <v>170.42</v>
      </c>
      <c r="MJ31" s="71">
        <f t="shared" si="23"/>
        <v>169.69</v>
      </c>
      <c r="MK31" s="71">
        <f t="shared" si="23"/>
        <v>168.96</v>
      </c>
      <c r="ML31" s="71">
        <f t="shared" si="23"/>
        <v>168.24</v>
      </c>
      <c r="MM31" s="71">
        <f t="shared" si="23"/>
        <v>167.51</v>
      </c>
      <c r="MN31" s="71">
        <f t="shared" si="25"/>
        <v>166.79</v>
      </c>
      <c r="MO31" s="71">
        <f t="shared" si="26"/>
        <v>166.07</v>
      </c>
      <c r="MP31" s="71">
        <f t="shared" si="27"/>
        <v>165.35</v>
      </c>
      <c r="MQ31" s="71">
        <f t="shared" si="24"/>
        <v>164.64</v>
      </c>
      <c r="MR31" s="71">
        <f t="shared" si="24"/>
        <v>163.92</v>
      </c>
      <c r="MS31" s="71">
        <f t="shared" si="24"/>
        <v>163.21</v>
      </c>
      <c r="MT31" s="71">
        <f t="shared" si="18"/>
        <v>162.49</v>
      </c>
      <c r="MU31" s="71">
        <f t="shared" si="18"/>
        <v>161.78</v>
      </c>
      <c r="MV31" s="71">
        <f t="shared" si="18"/>
        <v>161.07</v>
      </c>
      <c r="MW31" s="71">
        <f t="shared" si="18"/>
        <v>160.37</v>
      </c>
      <c r="MX31" s="71">
        <f t="shared" si="18"/>
        <v>159.66</v>
      </c>
      <c r="MY31" s="71">
        <f t="shared" si="18"/>
        <v>158.96</v>
      </c>
    </row>
    <row r="32" spans="1:363" ht="15.75" x14ac:dyDescent="0.25">
      <c r="A32" s="60" t="s">
        <v>6</v>
      </c>
      <c r="B32" s="65">
        <v>2042</v>
      </c>
      <c r="C32" s="63">
        <v>499.02</v>
      </c>
      <c r="D32" s="63">
        <v>497.98</v>
      </c>
      <c r="E32" s="63">
        <v>496.94</v>
      </c>
      <c r="F32" s="63">
        <v>495.91</v>
      </c>
      <c r="G32" s="63">
        <v>494.87</v>
      </c>
      <c r="H32" s="63">
        <v>493.83</v>
      </c>
      <c r="I32" s="63">
        <v>492.79</v>
      </c>
      <c r="J32" s="63">
        <v>491.76</v>
      </c>
      <c r="K32" s="63">
        <v>490.72</v>
      </c>
      <c r="L32" s="63">
        <v>489.68</v>
      </c>
      <c r="M32" s="63">
        <v>488.65</v>
      </c>
      <c r="N32" s="63">
        <v>487.61</v>
      </c>
      <c r="O32" s="63">
        <v>486.57</v>
      </c>
      <c r="P32" s="63">
        <v>485.54</v>
      </c>
      <c r="Q32" s="63">
        <v>484.5</v>
      </c>
      <c r="R32" s="63">
        <v>483.46</v>
      </c>
      <c r="S32" s="63">
        <v>482.42</v>
      </c>
      <c r="T32" s="63">
        <v>481.39</v>
      </c>
      <c r="U32" s="63">
        <v>480.35</v>
      </c>
      <c r="V32" s="63">
        <v>479.31</v>
      </c>
      <c r="W32" s="63">
        <v>478.28</v>
      </c>
      <c r="X32" s="63">
        <v>477.24</v>
      </c>
      <c r="Y32" s="63">
        <v>476.2</v>
      </c>
      <c r="Z32" s="63">
        <v>475.17</v>
      </c>
      <c r="AA32" s="63">
        <v>474.13</v>
      </c>
      <c r="AB32" s="63">
        <v>473.09</v>
      </c>
      <c r="AC32" s="63">
        <v>472.05</v>
      </c>
      <c r="AD32" s="63">
        <v>471.02</v>
      </c>
      <c r="AE32" s="63">
        <v>469.98</v>
      </c>
      <c r="AF32" s="63">
        <v>468.94</v>
      </c>
      <c r="AG32" s="63">
        <v>467.91</v>
      </c>
      <c r="AH32" s="63">
        <v>466.87</v>
      </c>
      <c r="AI32" s="63">
        <v>465.83</v>
      </c>
      <c r="AJ32" s="63">
        <v>464.79</v>
      </c>
      <c r="AK32" s="63">
        <v>463.76</v>
      </c>
      <c r="AL32" s="63">
        <v>462.72</v>
      </c>
      <c r="AM32" s="63">
        <v>461.68</v>
      </c>
      <c r="AN32" s="63">
        <v>460.65</v>
      </c>
      <c r="AO32" s="63">
        <v>459.61</v>
      </c>
      <c r="AP32" s="63">
        <v>458.57</v>
      </c>
      <c r="AQ32" s="63">
        <v>457.53</v>
      </c>
      <c r="AR32" s="63">
        <v>456.5</v>
      </c>
      <c r="AS32" s="63">
        <v>455.46</v>
      </c>
      <c r="AT32" s="63">
        <v>454.42</v>
      </c>
      <c r="AU32" s="63">
        <v>453.39</v>
      </c>
      <c r="AV32" s="63">
        <v>452.35</v>
      </c>
      <c r="AW32" s="63">
        <v>451.31</v>
      </c>
      <c r="AX32" s="63">
        <v>450.28</v>
      </c>
      <c r="AY32" s="63">
        <v>449.24</v>
      </c>
      <c r="AZ32" s="63">
        <v>448.2</v>
      </c>
      <c r="BA32" s="63">
        <v>447.16</v>
      </c>
      <c r="BB32" s="63">
        <v>446.13</v>
      </c>
      <c r="BC32" s="63">
        <v>445.09</v>
      </c>
      <c r="BD32" s="63">
        <v>444.05</v>
      </c>
      <c r="BE32" s="63">
        <v>443.02</v>
      </c>
      <c r="BF32" s="63">
        <v>441.98</v>
      </c>
      <c r="BG32" s="63">
        <v>440.94</v>
      </c>
      <c r="BH32" s="63">
        <v>439.91</v>
      </c>
      <c r="BI32" s="63">
        <v>438.87</v>
      </c>
      <c r="BJ32" s="63">
        <v>437.83</v>
      </c>
      <c r="BK32" s="63">
        <v>436.79</v>
      </c>
      <c r="BL32" s="63">
        <v>435.76</v>
      </c>
      <c r="BM32" s="63">
        <v>434.72</v>
      </c>
      <c r="BN32" s="63">
        <v>433.68</v>
      </c>
      <c r="BO32" s="63">
        <v>432.64</v>
      </c>
      <c r="BP32" s="63">
        <v>431.61</v>
      </c>
      <c r="BQ32" s="63">
        <v>430.57</v>
      </c>
      <c r="BR32" s="63">
        <v>429.53</v>
      </c>
      <c r="BS32" s="63">
        <v>428.5</v>
      </c>
      <c r="BT32" s="63">
        <v>427.46</v>
      </c>
      <c r="BU32" s="63">
        <v>426.42</v>
      </c>
      <c r="BV32" s="63">
        <v>425.39</v>
      </c>
      <c r="BW32" s="63">
        <v>424.35</v>
      </c>
      <c r="BX32" s="63">
        <v>423.31</v>
      </c>
      <c r="BY32" s="63">
        <v>422.28</v>
      </c>
      <c r="BZ32" s="63">
        <v>421.24</v>
      </c>
      <c r="CA32" s="63">
        <v>420.21</v>
      </c>
      <c r="CB32" s="63">
        <v>419.17</v>
      </c>
      <c r="CC32" s="63">
        <v>418.14</v>
      </c>
      <c r="CD32" s="63">
        <v>417.11</v>
      </c>
      <c r="CE32" s="63">
        <v>416.07</v>
      </c>
      <c r="CF32" s="63">
        <v>415.04</v>
      </c>
      <c r="CG32" s="63">
        <v>414</v>
      </c>
      <c r="CH32" s="63">
        <v>412.97</v>
      </c>
      <c r="CI32" s="63">
        <v>411.94</v>
      </c>
      <c r="CJ32" s="63">
        <v>410.9</v>
      </c>
      <c r="CK32" s="63">
        <v>409.87</v>
      </c>
      <c r="CL32" s="63">
        <v>408.83</v>
      </c>
      <c r="CM32" s="63">
        <v>407.8</v>
      </c>
      <c r="CN32" s="63">
        <v>406.77</v>
      </c>
      <c r="CO32" s="63">
        <v>405.73</v>
      </c>
      <c r="CP32" s="63">
        <v>404.7</v>
      </c>
      <c r="CQ32" s="63">
        <v>403.66</v>
      </c>
      <c r="CR32" s="63">
        <v>402.63</v>
      </c>
      <c r="CS32" s="63">
        <v>401.6</v>
      </c>
      <c r="CT32" s="63">
        <v>400.56</v>
      </c>
      <c r="CU32" s="63">
        <v>399.53</v>
      </c>
      <c r="CV32" s="63">
        <v>398.5</v>
      </c>
      <c r="CW32" s="63">
        <v>397.47</v>
      </c>
      <c r="CX32" s="63">
        <v>396.44</v>
      </c>
      <c r="CY32" s="63">
        <v>395.4</v>
      </c>
      <c r="CZ32" s="63">
        <v>394.37</v>
      </c>
      <c r="DA32" s="63">
        <v>393.34</v>
      </c>
      <c r="DB32" s="63">
        <v>392.31</v>
      </c>
      <c r="DC32" s="63">
        <v>391.28</v>
      </c>
      <c r="DD32" s="63">
        <v>390.25</v>
      </c>
      <c r="DE32" s="63">
        <v>389.22</v>
      </c>
      <c r="DF32" s="63">
        <v>388.19</v>
      </c>
      <c r="DG32" s="63">
        <v>387.16</v>
      </c>
      <c r="DH32" s="63">
        <v>386.13</v>
      </c>
      <c r="DI32" s="63">
        <v>385.1</v>
      </c>
      <c r="DJ32" s="63">
        <v>384.07</v>
      </c>
      <c r="DK32" s="63">
        <v>383.04</v>
      </c>
      <c r="DL32" s="63">
        <v>382.01</v>
      </c>
      <c r="DM32" s="63">
        <v>380.98</v>
      </c>
      <c r="DN32" s="63">
        <v>379.95</v>
      </c>
      <c r="DO32" s="63">
        <v>378.93</v>
      </c>
      <c r="DP32" s="63">
        <v>377.9</v>
      </c>
      <c r="DQ32" s="63">
        <v>376.87</v>
      </c>
      <c r="DR32" s="63">
        <v>375.84</v>
      </c>
      <c r="DS32" s="63">
        <v>374.82</v>
      </c>
      <c r="DT32" s="63">
        <v>373.79</v>
      </c>
      <c r="DU32" s="63">
        <v>372.77</v>
      </c>
      <c r="DV32" s="63">
        <v>371.75</v>
      </c>
      <c r="DW32" s="63">
        <v>370.72</v>
      </c>
      <c r="DX32" s="63">
        <v>369.7</v>
      </c>
      <c r="DY32" s="63">
        <v>368.68</v>
      </c>
      <c r="DZ32" s="63">
        <v>367.66</v>
      </c>
      <c r="EA32" s="63">
        <v>366.64</v>
      </c>
      <c r="EB32" s="63">
        <v>365.61</v>
      </c>
      <c r="EC32" s="63">
        <v>364.59</v>
      </c>
      <c r="ED32" s="63">
        <v>363.57</v>
      </c>
      <c r="EE32" s="63">
        <v>362.56</v>
      </c>
      <c r="EF32" s="63">
        <v>361.54</v>
      </c>
      <c r="EG32" s="63">
        <v>360.53</v>
      </c>
      <c r="EH32" s="63">
        <v>359.51</v>
      </c>
      <c r="EI32" s="63">
        <v>358.5</v>
      </c>
      <c r="EJ32" s="63">
        <v>357.48</v>
      </c>
      <c r="EK32" s="63">
        <v>356.47</v>
      </c>
      <c r="EL32" s="63">
        <v>355.46</v>
      </c>
      <c r="EM32" s="63">
        <v>354.45</v>
      </c>
      <c r="EN32" s="63">
        <v>353.44</v>
      </c>
      <c r="EO32" s="63">
        <v>352.42</v>
      </c>
      <c r="EP32" s="63">
        <v>351.41</v>
      </c>
      <c r="EQ32" s="63">
        <v>350.4</v>
      </c>
      <c r="ER32" s="63">
        <v>349.4</v>
      </c>
      <c r="ES32" s="63">
        <v>348.39</v>
      </c>
      <c r="ET32" s="63">
        <v>347.38</v>
      </c>
      <c r="EU32" s="63">
        <v>346.38</v>
      </c>
      <c r="EV32" s="63">
        <v>345.37</v>
      </c>
      <c r="EW32" s="63">
        <v>344.37</v>
      </c>
      <c r="EX32" s="63">
        <v>343.36</v>
      </c>
      <c r="EY32" s="63">
        <v>342.36</v>
      </c>
      <c r="EZ32" s="63">
        <v>341.35</v>
      </c>
      <c r="FA32" s="63">
        <v>340.35</v>
      </c>
      <c r="FB32" s="63">
        <v>339.35</v>
      </c>
      <c r="FC32" s="63">
        <v>338.35</v>
      </c>
      <c r="FD32" s="63">
        <v>337.35</v>
      </c>
      <c r="FE32" s="63">
        <v>336.35</v>
      </c>
      <c r="FF32" s="63">
        <v>335.35</v>
      </c>
      <c r="FG32" s="63">
        <v>334.36</v>
      </c>
      <c r="FH32" s="63">
        <v>333.36</v>
      </c>
      <c r="FI32" s="63">
        <v>332.36</v>
      </c>
      <c r="FJ32" s="63">
        <v>331.37</v>
      </c>
      <c r="FK32" s="63">
        <v>330.37</v>
      </c>
      <c r="FL32" s="63">
        <v>329.38</v>
      </c>
      <c r="FM32" s="63">
        <v>328.39</v>
      </c>
      <c r="FN32" s="63">
        <v>327.39</v>
      </c>
      <c r="FO32" s="63">
        <v>326.39999999999998</v>
      </c>
      <c r="FP32" s="63">
        <v>325.41000000000003</v>
      </c>
      <c r="FQ32" s="63">
        <v>324.42</v>
      </c>
      <c r="FR32" s="63">
        <v>323.43</v>
      </c>
      <c r="FS32" s="63">
        <v>322.44</v>
      </c>
      <c r="FT32" s="63">
        <v>321.45</v>
      </c>
      <c r="FU32" s="63">
        <v>320.45999999999998</v>
      </c>
      <c r="FV32" s="63">
        <v>319.47000000000003</v>
      </c>
      <c r="FW32" s="63">
        <v>318.48</v>
      </c>
      <c r="FX32" s="63">
        <v>317.5</v>
      </c>
      <c r="FY32" s="63">
        <v>316.51</v>
      </c>
      <c r="FZ32" s="63">
        <v>315.52999999999997</v>
      </c>
      <c r="GA32" s="63">
        <v>314.54000000000002</v>
      </c>
      <c r="GB32" s="63">
        <v>313.56</v>
      </c>
      <c r="GC32" s="63">
        <v>312.57</v>
      </c>
      <c r="GD32" s="63">
        <v>311.58999999999997</v>
      </c>
      <c r="GE32" s="63">
        <v>310.60000000000002</v>
      </c>
      <c r="GF32" s="63">
        <v>309.63</v>
      </c>
      <c r="GG32" s="63">
        <v>308.64999999999998</v>
      </c>
      <c r="GH32" s="63">
        <v>307.67</v>
      </c>
      <c r="GI32" s="63">
        <v>306.69</v>
      </c>
      <c r="GJ32" s="63">
        <v>305.70999999999998</v>
      </c>
      <c r="GK32" s="63">
        <v>304.73</v>
      </c>
      <c r="GL32" s="63">
        <v>303.76</v>
      </c>
      <c r="GM32" s="63">
        <v>302.77999999999997</v>
      </c>
      <c r="GN32" s="63">
        <v>301.81</v>
      </c>
      <c r="GO32" s="63">
        <v>300.83999999999997</v>
      </c>
      <c r="GP32" s="63">
        <v>299.87</v>
      </c>
      <c r="GQ32" s="63">
        <v>298.89999999999998</v>
      </c>
      <c r="GR32" s="63">
        <v>297.94</v>
      </c>
      <c r="GS32" s="63">
        <v>296.97000000000003</v>
      </c>
      <c r="GT32" s="63">
        <v>296</v>
      </c>
      <c r="GU32" s="63">
        <v>295.04000000000002</v>
      </c>
      <c r="GV32" s="63">
        <v>294.07</v>
      </c>
      <c r="GW32" s="63">
        <v>293.10000000000002</v>
      </c>
      <c r="GX32" s="63">
        <v>292.14999999999998</v>
      </c>
      <c r="GY32" s="63">
        <v>291.18</v>
      </c>
      <c r="GZ32" s="63">
        <v>290.22000000000003</v>
      </c>
      <c r="HA32" s="63">
        <v>289.26</v>
      </c>
      <c r="HB32" s="63">
        <v>288.31</v>
      </c>
      <c r="HC32" s="63">
        <v>287.35000000000002</v>
      </c>
      <c r="HD32" s="63">
        <v>286.39</v>
      </c>
      <c r="HE32" s="63">
        <v>285.43</v>
      </c>
      <c r="HF32" s="63">
        <v>284.48</v>
      </c>
      <c r="HG32" s="63">
        <v>283.51</v>
      </c>
      <c r="HH32" s="63">
        <v>282.57</v>
      </c>
      <c r="HI32" s="63">
        <v>281.62</v>
      </c>
      <c r="HJ32" s="63">
        <v>280.67</v>
      </c>
      <c r="HK32" s="63">
        <v>279.72000000000003</v>
      </c>
      <c r="HL32" s="63">
        <v>278.76</v>
      </c>
      <c r="HM32" s="63">
        <v>277.82</v>
      </c>
      <c r="HN32" s="63">
        <v>276.89</v>
      </c>
      <c r="HO32" s="63">
        <v>275.95</v>
      </c>
      <c r="HP32" s="63">
        <v>275.01</v>
      </c>
      <c r="HQ32" s="63">
        <v>274.07</v>
      </c>
      <c r="HR32" s="63">
        <v>273.13</v>
      </c>
      <c r="HS32" s="63">
        <v>272.2</v>
      </c>
      <c r="HT32" s="63">
        <v>271.26</v>
      </c>
      <c r="HU32" s="63">
        <v>270.32</v>
      </c>
      <c r="HV32" s="63">
        <v>269.39</v>
      </c>
      <c r="HW32" s="63">
        <v>268.45999999999998</v>
      </c>
      <c r="HX32" s="63">
        <v>267.51</v>
      </c>
      <c r="HY32" s="63">
        <v>266.58999999999997</v>
      </c>
      <c r="HZ32" s="63">
        <v>265.66000000000003</v>
      </c>
      <c r="IA32" s="63">
        <v>264.74</v>
      </c>
      <c r="IB32" s="63">
        <v>263.81</v>
      </c>
      <c r="IC32" s="63">
        <v>262.88</v>
      </c>
      <c r="ID32" s="63">
        <v>261.95</v>
      </c>
      <c r="IE32" s="63">
        <v>261.02999999999997</v>
      </c>
      <c r="IF32" s="63">
        <v>260.10000000000002</v>
      </c>
      <c r="IG32" s="63">
        <v>259.18</v>
      </c>
      <c r="IH32" s="63">
        <v>258.26</v>
      </c>
      <c r="II32" s="63">
        <v>257.32</v>
      </c>
      <c r="IJ32" s="63">
        <v>256.42</v>
      </c>
      <c r="IK32" s="63">
        <v>255.5</v>
      </c>
      <c r="IL32" s="63">
        <v>254.58</v>
      </c>
      <c r="IM32" s="63">
        <v>253.66</v>
      </c>
      <c r="IN32" s="63">
        <v>252.75</v>
      </c>
      <c r="IO32" s="63">
        <v>251.83</v>
      </c>
      <c r="IP32" s="63">
        <v>250.92</v>
      </c>
      <c r="IQ32" s="63">
        <v>250.01</v>
      </c>
      <c r="IR32" s="63">
        <v>249.09</v>
      </c>
      <c r="IS32" s="63">
        <v>248.18</v>
      </c>
      <c r="IT32" s="63">
        <v>247.27</v>
      </c>
      <c r="IU32" s="63">
        <v>246.37</v>
      </c>
      <c r="IV32" s="63">
        <v>245.47</v>
      </c>
      <c r="IW32" s="63">
        <v>244.57</v>
      </c>
      <c r="IX32" s="63">
        <v>243.67</v>
      </c>
      <c r="IY32" s="63">
        <v>242.78</v>
      </c>
      <c r="IZ32" s="63">
        <v>241.88</v>
      </c>
      <c r="JA32" s="63">
        <v>240.99</v>
      </c>
      <c r="JB32" s="63">
        <v>240.09</v>
      </c>
      <c r="JC32" s="63">
        <v>239.2</v>
      </c>
      <c r="JD32" s="63">
        <v>238.31</v>
      </c>
      <c r="JE32" s="63">
        <v>237.42</v>
      </c>
      <c r="JF32" s="63">
        <v>236.53</v>
      </c>
      <c r="JG32" s="63">
        <v>235.65</v>
      </c>
      <c r="JH32" s="63">
        <v>234.76</v>
      </c>
      <c r="JI32" s="63">
        <v>233.88</v>
      </c>
      <c r="JJ32" s="63">
        <v>232.99</v>
      </c>
      <c r="JK32" s="63">
        <v>232.11</v>
      </c>
      <c r="JL32" s="63">
        <v>231.23</v>
      </c>
      <c r="JM32" s="63">
        <v>230.35</v>
      </c>
      <c r="JN32" s="63">
        <v>229.47</v>
      </c>
      <c r="JO32" s="63">
        <v>228.59</v>
      </c>
      <c r="JP32" s="63">
        <v>227.71</v>
      </c>
      <c r="JQ32" s="63">
        <v>226.83</v>
      </c>
      <c r="JR32" s="63">
        <v>225.96</v>
      </c>
      <c r="JS32" s="63">
        <v>225.08</v>
      </c>
      <c r="JT32" s="63">
        <v>224.2</v>
      </c>
      <c r="JU32" s="63">
        <v>223.32</v>
      </c>
      <c r="JV32" s="63">
        <v>222.44</v>
      </c>
      <c r="JW32" s="63">
        <v>221.56</v>
      </c>
      <c r="JX32" s="63">
        <v>220.69</v>
      </c>
      <c r="JY32" s="63">
        <v>219.81</v>
      </c>
      <c r="JZ32" s="63">
        <v>218.94</v>
      </c>
      <c r="KA32" s="63">
        <v>218.06</v>
      </c>
      <c r="KB32" s="63">
        <v>217.19</v>
      </c>
      <c r="KC32" s="63">
        <v>216.32</v>
      </c>
      <c r="KD32" s="63">
        <v>215.44</v>
      </c>
      <c r="KE32" s="63">
        <v>214.57</v>
      </c>
      <c r="KF32" s="63">
        <v>213.7</v>
      </c>
      <c r="KG32" s="63">
        <v>212.84</v>
      </c>
      <c r="KH32" s="63">
        <v>211.97</v>
      </c>
      <c r="KI32" s="63">
        <v>211.1</v>
      </c>
      <c r="KJ32" s="63">
        <v>210.24</v>
      </c>
      <c r="KK32" s="63">
        <v>209.37</v>
      </c>
      <c r="KL32" s="63">
        <v>208.51</v>
      </c>
      <c r="KM32" s="63">
        <v>207.65</v>
      </c>
      <c r="KN32" s="63">
        <v>206.79</v>
      </c>
      <c r="KO32" s="63">
        <v>205.93</v>
      </c>
      <c r="KP32" s="63">
        <v>205.07</v>
      </c>
      <c r="KQ32" s="63">
        <v>204.21</v>
      </c>
      <c r="KR32" s="68">
        <f t="shared" si="22"/>
        <v>204.02</v>
      </c>
      <c r="KS32" s="68">
        <f t="shared" si="22"/>
        <v>203.23</v>
      </c>
      <c r="KT32" s="68">
        <f t="shared" si="22"/>
        <v>202.41</v>
      </c>
      <c r="KU32" s="68">
        <f t="shared" si="22"/>
        <v>201.62</v>
      </c>
      <c r="KV32" s="68">
        <f t="shared" si="22"/>
        <v>200.84</v>
      </c>
      <c r="KW32" s="68">
        <f t="shared" si="22"/>
        <v>200.05</v>
      </c>
      <c r="KX32" s="68">
        <f t="shared" si="22"/>
        <v>199.26</v>
      </c>
      <c r="KY32" s="68">
        <f t="shared" si="22"/>
        <v>198.48</v>
      </c>
      <c r="KZ32" s="68">
        <f t="shared" si="22"/>
        <v>197.69</v>
      </c>
      <c r="LA32" s="68">
        <f t="shared" si="22"/>
        <v>196.91</v>
      </c>
      <c r="LB32" s="68">
        <f t="shared" si="22"/>
        <v>196.13</v>
      </c>
      <c r="LC32" s="68">
        <f t="shared" si="22"/>
        <v>195.35</v>
      </c>
      <c r="LD32" s="68">
        <f t="shared" si="22"/>
        <v>194.57</v>
      </c>
      <c r="LE32" s="68">
        <f t="shared" si="22"/>
        <v>193.79</v>
      </c>
      <c r="LF32" s="68">
        <f t="shared" si="22"/>
        <v>193.02</v>
      </c>
      <c r="LG32" s="68">
        <f t="shared" si="22"/>
        <v>192.25</v>
      </c>
      <c r="LH32" s="68">
        <f t="shared" si="21"/>
        <v>191.47</v>
      </c>
      <c r="LI32" s="68">
        <f t="shared" si="21"/>
        <v>190.7</v>
      </c>
      <c r="LJ32" s="68">
        <f t="shared" si="21"/>
        <v>189.93</v>
      </c>
      <c r="LK32" s="68">
        <f t="shared" si="21"/>
        <v>189.16</v>
      </c>
      <c r="LL32" s="68">
        <f t="shared" si="21"/>
        <v>188.39</v>
      </c>
      <c r="LM32" s="68">
        <f t="shared" si="21"/>
        <v>187.63</v>
      </c>
      <c r="LN32" s="68">
        <f t="shared" si="21"/>
        <v>186.86</v>
      </c>
      <c r="LO32" s="68">
        <f t="shared" si="21"/>
        <v>186.1</v>
      </c>
      <c r="LP32" s="68">
        <f t="shared" si="21"/>
        <v>185.34</v>
      </c>
      <c r="LQ32" s="68">
        <f t="shared" si="21"/>
        <v>184.58</v>
      </c>
      <c r="LR32" s="68">
        <f t="shared" si="21"/>
        <v>183.82</v>
      </c>
      <c r="LS32" s="68">
        <f t="shared" si="21"/>
        <v>183.06</v>
      </c>
      <c r="LT32" s="68">
        <f t="shared" si="21"/>
        <v>182.31</v>
      </c>
      <c r="LU32" s="68">
        <f t="shared" si="21"/>
        <v>181.56</v>
      </c>
      <c r="LV32" s="68">
        <f t="shared" si="21"/>
        <v>180.8</v>
      </c>
      <c r="LW32" s="68">
        <f t="shared" si="21"/>
        <v>180.05</v>
      </c>
      <c r="LX32" s="68">
        <f t="shared" si="23"/>
        <v>179.3</v>
      </c>
      <c r="LY32" s="68">
        <f t="shared" si="23"/>
        <v>178.55</v>
      </c>
      <c r="LZ32" s="68">
        <f t="shared" si="23"/>
        <v>177.81</v>
      </c>
      <c r="MA32" s="68">
        <f t="shared" si="23"/>
        <v>177.06</v>
      </c>
      <c r="MB32" s="68">
        <f t="shared" si="23"/>
        <v>176.32</v>
      </c>
      <c r="MC32" s="68">
        <f t="shared" si="23"/>
        <v>175.58</v>
      </c>
      <c r="MD32" s="70">
        <f t="shared" si="23"/>
        <v>174.84</v>
      </c>
      <c r="ME32" s="71">
        <f t="shared" si="23"/>
        <v>174.11</v>
      </c>
      <c r="MF32" s="71">
        <f t="shared" si="23"/>
        <v>173.37</v>
      </c>
      <c r="MG32" s="71">
        <f t="shared" si="23"/>
        <v>172.64</v>
      </c>
      <c r="MH32" s="71">
        <f t="shared" si="23"/>
        <v>171.9</v>
      </c>
      <c r="MI32" s="71">
        <f t="shared" si="23"/>
        <v>171.17</v>
      </c>
      <c r="MJ32" s="71">
        <f t="shared" si="23"/>
        <v>170.44</v>
      </c>
      <c r="MK32" s="71">
        <f t="shared" si="23"/>
        <v>169.71</v>
      </c>
      <c r="ML32" s="71">
        <f t="shared" si="23"/>
        <v>168.99</v>
      </c>
      <c r="MM32" s="71">
        <f t="shared" si="23"/>
        <v>168.26</v>
      </c>
      <c r="MN32" s="71">
        <f t="shared" si="25"/>
        <v>167.54</v>
      </c>
      <c r="MO32" s="71">
        <f t="shared" si="26"/>
        <v>166.82</v>
      </c>
      <c r="MP32" s="71">
        <f t="shared" si="27"/>
        <v>166.1</v>
      </c>
      <c r="MQ32" s="71">
        <f t="shared" si="24"/>
        <v>165.39</v>
      </c>
      <c r="MR32" s="71">
        <f t="shared" si="24"/>
        <v>164.67</v>
      </c>
      <c r="MS32" s="71">
        <f t="shared" si="24"/>
        <v>163.96</v>
      </c>
      <c r="MT32" s="71">
        <f t="shared" si="24"/>
        <v>163.24</v>
      </c>
      <c r="MU32" s="71">
        <f t="shared" si="24"/>
        <v>162.53</v>
      </c>
      <c r="MV32" s="71">
        <f t="shared" si="24"/>
        <v>161.82</v>
      </c>
      <c r="MW32" s="71">
        <f t="shared" si="24"/>
        <v>161.12</v>
      </c>
      <c r="MX32" s="71">
        <f t="shared" si="24"/>
        <v>160.41</v>
      </c>
      <c r="MY32" s="71">
        <f t="shared" si="24"/>
        <v>159.71</v>
      </c>
    </row>
    <row r="33" spans="1:363" ht="15.75" x14ac:dyDescent="0.25">
      <c r="A33" s="60" t="s">
        <v>6</v>
      </c>
      <c r="B33" s="65">
        <v>2043</v>
      </c>
      <c r="C33" s="63">
        <v>499.89</v>
      </c>
      <c r="D33" s="63">
        <v>498.85</v>
      </c>
      <c r="E33" s="63">
        <v>497.82</v>
      </c>
      <c r="F33" s="63">
        <v>496.78</v>
      </c>
      <c r="G33" s="63">
        <v>495.74</v>
      </c>
      <c r="H33" s="63">
        <v>494.71</v>
      </c>
      <c r="I33" s="63">
        <v>493.67</v>
      </c>
      <c r="J33" s="63">
        <v>492.63</v>
      </c>
      <c r="K33" s="63">
        <v>491.59</v>
      </c>
      <c r="L33" s="63">
        <v>490.56</v>
      </c>
      <c r="M33" s="63">
        <v>489.52</v>
      </c>
      <c r="N33" s="63">
        <v>488.48</v>
      </c>
      <c r="O33" s="63">
        <v>487.45</v>
      </c>
      <c r="P33" s="63">
        <v>486.41</v>
      </c>
      <c r="Q33" s="63">
        <v>485.37</v>
      </c>
      <c r="R33" s="63">
        <v>484.34</v>
      </c>
      <c r="S33" s="63">
        <v>483.3</v>
      </c>
      <c r="T33" s="63">
        <v>482.26</v>
      </c>
      <c r="U33" s="63">
        <v>481.22</v>
      </c>
      <c r="V33" s="63">
        <v>480.19</v>
      </c>
      <c r="W33" s="63">
        <v>479.15</v>
      </c>
      <c r="X33" s="63">
        <v>478.11</v>
      </c>
      <c r="Y33" s="63">
        <v>477.08</v>
      </c>
      <c r="Z33" s="63">
        <v>476.04</v>
      </c>
      <c r="AA33" s="63">
        <v>475</v>
      </c>
      <c r="AB33" s="63">
        <v>473.97</v>
      </c>
      <c r="AC33" s="63">
        <v>472.93</v>
      </c>
      <c r="AD33" s="63">
        <v>471.89</v>
      </c>
      <c r="AE33" s="63">
        <v>470.85</v>
      </c>
      <c r="AF33" s="63">
        <v>469.82</v>
      </c>
      <c r="AG33" s="63">
        <v>468.78</v>
      </c>
      <c r="AH33" s="63">
        <v>467.74</v>
      </c>
      <c r="AI33" s="63">
        <v>466.71</v>
      </c>
      <c r="AJ33" s="63">
        <v>465.67</v>
      </c>
      <c r="AK33" s="63">
        <v>464.63</v>
      </c>
      <c r="AL33" s="63">
        <v>463.6</v>
      </c>
      <c r="AM33" s="63">
        <v>462.56</v>
      </c>
      <c r="AN33" s="63">
        <v>461.52</v>
      </c>
      <c r="AO33" s="63">
        <v>460.48</v>
      </c>
      <c r="AP33" s="63">
        <v>459.45</v>
      </c>
      <c r="AQ33" s="63">
        <v>458.41</v>
      </c>
      <c r="AR33" s="63">
        <v>457.37</v>
      </c>
      <c r="AS33" s="63">
        <v>456.34</v>
      </c>
      <c r="AT33" s="63">
        <v>455.3</v>
      </c>
      <c r="AU33" s="63">
        <v>454.26</v>
      </c>
      <c r="AV33" s="63">
        <v>453.22</v>
      </c>
      <c r="AW33" s="63">
        <v>452.19</v>
      </c>
      <c r="AX33" s="63">
        <v>451.15</v>
      </c>
      <c r="AY33" s="63">
        <v>450.11</v>
      </c>
      <c r="AZ33" s="63">
        <v>449.08</v>
      </c>
      <c r="BA33" s="63">
        <v>448.04</v>
      </c>
      <c r="BB33" s="63">
        <v>447</v>
      </c>
      <c r="BC33" s="63">
        <v>445.97</v>
      </c>
      <c r="BD33" s="63">
        <v>444.93</v>
      </c>
      <c r="BE33" s="63">
        <v>443.89</v>
      </c>
      <c r="BF33" s="63">
        <v>442.86</v>
      </c>
      <c r="BG33" s="63">
        <v>441.82</v>
      </c>
      <c r="BH33" s="63">
        <v>440.78</v>
      </c>
      <c r="BI33" s="63">
        <v>439.74</v>
      </c>
      <c r="BJ33" s="63">
        <v>438.71</v>
      </c>
      <c r="BK33" s="63">
        <v>437.67</v>
      </c>
      <c r="BL33" s="63">
        <v>436.63</v>
      </c>
      <c r="BM33" s="63">
        <v>435.59</v>
      </c>
      <c r="BN33" s="63">
        <v>434.56</v>
      </c>
      <c r="BO33" s="63">
        <v>433.52</v>
      </c>
      <c r="BP33" s="63">
        <v>432.48</v>
      </c>
      <c r="BQ33" s="63">
        <v>431.44</v>
      </c>
      <c r="BR33" s="63">
        <v>430.41</v>
      </c>
      <c r="BS33" s="63">
        <v>429.37</v>
      </c>
      <c r="BT33" s="63">
        <v>428.33</v>
      </c>
      <c r="BU33" s="63">
        <v>427.3</v>
      </c>
      <c r="BV33" s="63">
        <v>426.26</v>
      </c>
      <c r="BW33" s="63">
        <v>425.22</v>
      </c>
      <c r="BX33" s="63">
        <v>424.19</v>
      </c>
      <c r="BY33" s="63">
        <v>423.15</v>
      </c>
      <c r="BZ33" s="63">
        <v>422.12</v>
      </c>
      <c r="CA33" s="63">
        <v>421.08</v>
      </c>
      <c r="CB33" s="63">
        <v>420.05</v>
      </c>
      <c r="CC33" s="63">
        <v>419.01</v>
      </c>
      <c r="CD33" s="63">
        <v>417.98</v>
      </c>
      <c r="CE33" s="63">
        <v>416.94</v>
      </c>
      <c r="CF33" s="63">
        <v>415.91</v>
      </c>
      <c r="CG33" s="63">
        <v>414.88</v>
      </c>
      <c r="CH33" s="63">
        <v>413.84</v>
      </c>
      <c r="CI33" s="63">
        <v>412.81</v>
      </c>
      <c r="CJ33" s="63">
        <v>411.77</v>
      </c>
      <c r="CK33" s="63">
        <v>410.74</v>
      </c>
      <c r="CL33" s="63">
        <v>409.71</v>
      </c>
      <c r="CM33" s="63">
        <v>408.67</v>
      </c>
      <c r="CN33" s="63">
        <v>407.64</v>
      </c>
      <c r="CO33" s="63">
        <v>406.6</v>
      </c>
      <c r="CP33" s="63">
        <v>405.57</v>
      </c>
      <c r="CQ33" s="63">
        <v>404.54</v>
      </c>
      <c r="CR33" s="63">
        <v>403.5</v>
      </c>
      <c r="CS33" s="63">
        <v>402.47</v>
      </c>
      <c r="CT33" s="63">
        <v>401.43</v>
      </c>
      <c r="CU33" s="63">
        <v>400.4</v>
      </c>
      <c r="CV33" s="63">
        <v>399.37</v>
      </c>
      <c r="CW33" s="63">
        <v>398.34</v>
      </c>
      <c r="CX33" s="63">
        <v>397.3</v>
      </c>
      <c r="CY33" s="63">
        <v>396.27</v>
      </c>
      <c r="CZ33" s="63">
        <v>395.24</v>
      </c>
      <c r="DA33" s="63">
        <v>394.21</v>
      </c>
      <c r="DB33" s="63">
        <v>393.18</v>
      </c>
      <c r="DC33" s="63">
        <v>392.15</v>
      </c>
      <c r="DD33" s="63">
        <v>391.12</v>
      </c>
      <c r="DE33" s="63">
        <v>390.08</v>
      </c>
      <c r="DF33" s="63">
        <v>389.05</v>
      </c>
      <c r="DG33" s="63">
        <v>388.02</v>
      </c>
      <c r="DH33" s="63">
        <v>386.99</v>
      </c>
      <c r="DI33" s="63">
        <v>385.96</v>
      </c>
      <c r="DJ33" s="63">
        <v>384.93</v>
      </c>
      <c r="DK33" s="63">
        <v>383.91</v>
      </c>
      <c r="DL33" s="63">
        <v>382.88</v>
      </c>
      <c r="DM33" s="63">
        <v>381.85</v>
      </c>
      <c r="DN33" s="63">
        <v>380.82</v>
      </c>
      <c r="DO33" s="63">
        <v>379.79</v>
      </c>
      <c r="DP33" s="63">
        <v>378.76</v>
      </c>
      <c r="DQ33" s="63">
        <v>377.73</v>
      </c>
      <c r="DR33" s="63">
        <v>376.71</v>
      </c>
      <c r="DS33" s="63">
        <v>375.68</v>
      </c>
      <c r="DT33" s="63">
        <v>374.65</v>
      </c>
      <c r="DU33" s="63">
        <v>373.63</v>
      </c>
      <c r="DV33" s="63">
        <v>372.61</v>
      </c>
      <c r="DW33" s="63">
        <v>371.58</v>
      </c>
      <c r="DX33" s="63">
        <v>370.56</v>
      </c>
      <c r="DY33" s="63">
        <v>369.54</v>
      </c>
      <c r="DZ33" s="63">
        <v>368.52</v>
      </c>
      <c r="EA33" s="63">
        <v>367.5</v>
      </c>
      <c r="EB33" s="63">
        <v>366.47</v>
      </c>
      <c r="EC33" s="63">
        <v>365.45</v>
      </c>
      <c r="ED33" s="63">
        <v>364.43</v>
      </c>
      <c r="EE33" s="63">
        <v>363.41</v>
      </c>
      <c r="EF33" s="63">
        <v>362.4</v>
      </c>
      <c r="EG33" s="63">
        <v>361.38</v>
      </c>
      <c r="EH33" s="63">
        <v>360.37</v>
      </c>
      <c r="EI33" s="63">
        <v>359.35</v>
      </c>
      <c r="EJ33" s="63">
        <v>358.34</v>
      </c>
      <c r="EK33" s="63">
        <v>357.33</v>
      </c>
      <c r="EL33" s="63">
        <v>356.31</v>
      </c>
      <c r="EM33" s="63">
        <v>355.3</v>
      </c>
      <c r="EN33" s="63">
        <v>354.29</v>
      </c>
      <c r="EO33" s="63">
        <v>353.28</v>
      </c>
      <c r="EP33" s="63">
        <v>352.27</v>
      </c>
      <c r="EQ33" s="63">
        <v>351.26</v>
      </c>
      <c r="ER33" s="63">
        <v>350.25</v>
      </c>
      <c r="ES33" s="63">
        <v>349.24</v>
      </c>
      <c r="ET33" s="63">
        <v>348.24</v>
      </c>
      <c r="EU33" s="63">
        <v>347.23</v>
      </c>
      <c r="EV33" s="63">
        <v>346.22</v>
      </c>
      <c r="EW33" s="63">
        <v>345.22</v>
      </c>
      <c r="EX33" s="63">
        <v>344.21</v>
      </c>
      <c r="EY33" s="63">
        <v>343.21</v>
      </c>
      <c r="EZ33" s="63">
        <v>342.2</v>
      </c>
      <c r="FA33" s="63">
        <v>341.2</v>
      </c>
      <c r="FB33" s="63">
        <v>340.2</v>
      </c>
      <c r="FC33" s="63">
        <v>339.19</v>
      </c>
      <c r="FD33" s="63">
        <v>338.19</v>
      </c>
      <c r="FE33" s="63">
        <v>337.2</v>
      </c>
      <c r="FF33" s="63">
        <v>336.2</v>
      </c>
      <c r="FG33" s="63">
        <v>335.2</v>
      </c>
      <c r="FH33" s="63">
        <v>334.2</v>
      </c>
      <c r="FI33" s="63">
        <v>333.21</v>
      </c>
      <c r="FJ33" s="63">
        <v>332.21</v>
      </c>
      <c r="FK33" s="63">
        <v>331.22</v>
      </c>
      <c r="FL33" s="63">
        <v>330.22</v>
      </c>
      <c r="FM33" s="63">
        <v>329.23</v>
      </c>
      <c r="FN33" s="63">
        <v>328.23</v>
      </c>
      <c r="FO33" s="63">
        <v>327.24</v>
      </c>
      <c r="FP33" s="63">
        <v>326.25</v>
      </c>
      <c r="FQ33" s="63">
        <v>325.26</v>
      </c>
      <c r="FR33" s="63">
        <v>324.26</v>
      </c>
      <c r="FS33" s="63">
        <v>323.26</v>
      </c>
      <c r="FT33" s="63">
        <v>322.27999999999997</v>
      </c>
      <c r="FU33" s="63">
        <v>321.29000000000002</v>
      </c>
      <c r="FV33" s="63">
        <v>320.31</v>
      </c>
      <c r="FW33" s="63">
        <v>319.32</v>
      </c>
      <c r="FX33" s="63">
        <v>318.32</v>
      </c>
      <c r="FY33" s="63">
        <v>317.33999999999997</v>
      </c>
      <c r="FZ33" s="63">
        <v>316.35000000000002</v>
      </c>
      <c r="GA33" s="63">
        <v>315.37</v>
      </c>
      <c r="GB33" s="63">
        <v>314.39</v>
      </c>
      <c r="GC33" s="63">
        <v>313.39999999999998</v>
      </c>
      <c r="GD33" s="63">
        <v>312.42</v>
      </c>
      <c r="GE33" s="63">
        <v>311.44</v>
      </c>
      <c r="GF33" s="63">
        <v>310.45999999999998</v>
      </c>
      <c r="GG33" s="63">
        <v>309.48</v>
      </c>
      <c r="GH33" s="63">
        <v>308.49</v>
      </c>
      <c r="GI33" s="63">
        <v>307.51</v>
      </c>
      <c r="GJ33" s="63">
        <v>306.54000000000002</v>
      </c>
      <c r="GK33" s="63">
        <v>305.56</v>
      </c>
      <c r="GL33" s="63">
        <v>304.57</v>
      </c>
      <c r="GM33" s="63">
        <v>303.60000000000002</v>
      </c>
      <c r="GN33" s="63">
        <v>302.63</v>
      </c>
      <c r="GO33" s="63">
        <v>301.66000000000003</v>
      </c>
      <c r="GP33" s="63">
        <v>300.69</v>
      </c>
      <c r="GQ33" s="63">
        <v>299.72000000000003</v>
      </c>
      <c r="GR33" s="63">
        <v>298.75</v>
      </c>
      <c r="GS33" s="63">
        <v>297.79000000000002</v>
      </c>
      <c r="GT33" s="63">
        <v>296.82</v>
      </c>
      <c r="GU33" s="63">
        <v>295.85000000000002</v>
      </c>
      <c r="GV33" s="63">
        <v>294.89</v>
      </c>
      <c r="GW33" s="63">
        <v>293.92</v>
      </c>
      <c r="GX33" s="63">
        <v>292.95999999999998</v>
      </c>
      <c r="GY33" s="63">
        <v>291.99</v>
      </c>
      <c r="GZ33" s="63">
        <v>291.02999999999997</v>
      </c>
      <c r="HA33" s="63">
        <v>290.07</v>
      </c>
      <c r="HB33" s="63">
        <v>289.10000000000002</v>
      </c>
      <c r="HC33" s="63">
        <v>288.14999999999998</v>
      </c>
      <c r="HD33" s="63">
        <v>287.2</v>
      </c>
      <c r="HE33" s="63">
        <v>286.24</v>
      </c>
      <c r="HF33" s="63">
        <v>285.27999999999997</v>
      </c>
      <c r="HG33" s="63">
        <v>284.32</v>
      </c>
      <c r="HH33" s="63">
        <v>283.37</v>
      </c>
      <c r="HI33" s="63">
        <v>282.42</v>
      </c>
      <c r="HJ33" s="63">
        <v>281.47000000000003</v>
      </c>
      <c r="HK33" s="63">
        <v>280.51</v>
      </c>
      <c r="HL33" s="63">
        <v>279.57</v>
      </c>
      <c r="HM33" s="63">
        <v>278.63</v>
      </c>
      <c r="HN33" s="63">
        <v>277.69</v>
      </c>
      <c r="HO33" s="63">
        <v>276.74</v>
      </c>
      <c r="HP33" s="63">
        <v>275.79000000000002</v>
      </c>
      <c r="HQ33" s="63">
        <v>274.85000000000002</v>
      </c>
      <c r="HR33" s="63">
        <v>273.92</v>
      </c>
      <c r="HS33" s="63">
        <v>272.99</v>
      </c>
      <c r="HT33" s="63">
        <v>272.04000000000002</v>
      </c>
      <c r="HU33" s="63">
        <v>271.10000000000002</v>
      </c>
      <c r="HV33" s="63">
        <v>270.18</v>
      </c>
      <c r="HW33" s="63">
        <v>269.24</v>
      </c>
      <c r="HX33" s="63">
        <v>268.31</v>
      </c>
      <c r="HY33" s="63">
        <v>267.38</v>
      </c>
      <c r="HZ33" s="63">
        <v>266.45</v>
      </c>
      <c r="IA33" s="63">
        <v>265.51</v>
      </c>
      <c r="IB33" s="63">
        <v>264.58999999999997</v>
      </c>
      <c r="IC33" s="63">
        <v>263.66000000000003</v>
      </c>
      <c r="ID33" s="63">
        <v>262.73</v>
      </c>
      <c r="IE33" s="63">
        <v>261.81</v>
      </c>
      <c r="IF33" s="63">
        <v>260.88</v>
      </c>
      <c r="IG33" s="63">
        <v>259.95</v>
      </c>
      <c r="IH33" s="63">
        <v>259.02999999999997</v>
      </c>
      <c r="II33" s="63">
        <v>258.10000000000002</v>
      </c>
      <c r="IJ33" s="63">
        <v>257.19</v>
      </c>
      <c r="IK33" s="63">
        <v>256.26</v>
      </c>
      <c r="IL33" s="63">
        <v>255.35</v>
      </c>
      <c r="IM33" s="63">
        <v>254.43</v>
      </c>
      <c r="IN33" s="63">
        <v>253.51</v>
      </c>
      <c r="IO33" s="63">
        <v>252.6</v>
      </c>
      <c r="IP33" s="63">
        <v>251.68</v>
      </c>
      <c r="IQ33" s="63">
        <v>250.77</v>
      </c>
      <c r="IR33" s="63">
        <v>249.85</v>
      </c>
      <c r="IS33" s="63">
        <v>248.94</v>
      </c>
      <c r="IT33" s="63">
        <v>248.03</v>
      </c>
      <c r="IU33" s="63">
        <v>247.12</v>
      </c>
      <c r="IV33" s="63">
        <v>246.22</v>
      </c>
      <c r="IW33" s="63">
        <v>245.32</v>
      </c>
      <c r="IX33" s="63">
        <v>244.42</v>
      </c>
      <c r="IY33" s="63">
        <v>243.53</v>
      </c>
      <c r="IZ33" s="63">
        <v>242.63</v>
      </c>
      <c r="JA33" s="63">
        <v>241.74</v>
      </c>
      <c r="JB33" s="63">
        <v>240.84</v>
      </c>
      <c r="JC33" s="63">
        <v>239.95</v>
      </c>
      <c r="JD33" s="63">
        <v>239.06</v>
      </c>
      <c r="JE33" s="63">
        <v>238.17</v>
      </c>
      <c r="JF33" s="63">
        <v>237.28</v>
      </c>
      <c r="JG33" s="63">
        <v>236.39</v>
      </c>
      <c r="JH33" s="63">
        <v>235.5</v>
      </c>
      <c r="JI33" s="63">
        <v>234.61</v>
      </c>
      <c r="JJ33" s="63">
        <v>233.73</v>
      </c>
      <c r="JK33" s="63">
        <v>232.84</v>
      </c>
      <c r="JL33" s="63">
        <v>231.96</v>
      </c>
      <c r="JM33" s="63">
        <v>231.08</v>
      </c>
      <c r="JN33" s="63">
        <v>230.2</v>
      </c>
      <c r="JO33" s="63">
        <v>229.32</v>
      </c>
      <c r="JP33" s="63">
        <v>228.44</v>
      </c>
      <c r="JQ33" s="63">
        <v>227.56</v>
      </c>
      <c r="JR33" s="63">
        <v>226.68</v>
      </c>
      <c r="JS33" s="63">
        <v>225.8</v>
      </c>
      <c r="JT33" s="63">
        <v>224.92</v>
      </c>
      <c r="JU33" s="63">
        <v>224.04</v>
      </c>
      <c r="JV33" s="63">
        <v>223.16</v>
      </c>
      <c r="JW33" s="63">
        <v>222.28</v>
      </c>
      <c r="JX33" s="63">
        <v>221.4</v>
      </c>
      <c r="JY33" s="63">
        <v>220.52</v>
      </c>
      <c r="JZ33" s="63">
        <v>219.65</v>
      </c>
      <c r="KA33" s="63">
        <v>218.77</v>
      </c>
      <c r="KB33" s="63">
        <v>217.9</v>
      </c>
      <c r="KC33" s="63">
        <v>217.02</v>
      </c>
      <c r="KD33" s="63">
        <v>216.15</v>
      </c>
      <c r="KE33" s="63">
        <v>215.27</v>
      </c>
      <c r="KF33" s="63">
        <v>214.4</v>
      </c>
      <c r="KG33" s="63">
        <v>213.53</v>
      </c>
      <c r="KH33" s="63">
        <v>212.67</v>
      </c>
      <c r="KI33" s="63">
        <v>211.8</v>
      </c>
      <c r="KJ33" s="63">
        <v>210.93</v>
      </c>
      <c r="KK33" s="63">
        <v>210.06</v>
      </c>
      <c r="KL33" s="63">
        <v>209.2</v>
      </c>
      <c r="KM33" s="63">
        <v>208.34</v>
      </c>
      <c r="KN33" s="63">
        <v>207.47</v>
      </c>
      <c r="KO33" s="63">
        <v>206.61</v>
      </c>
      <c r="KP33" s="63">
        <v>205.75</v>
      </c>
      <c r="KQ33" s="63">
        <v>204.89</v>
      </c>
      <c r="KR33" s="68">
        <f t="shared" si="22"/>
        <v>204.77</v>
      </c>
      <c r="KS33" s="68">
        <f t="shared" si="22"/>
        <v>203.98</v>
      </c>
      <c r="KT33" s="68">
        <f t="shared" si="22"/>
        <v>203.16</v>
      </c>
      <c r="KU33" s="68">
        <f t="shared" si="22"/>
        <v>202.37</v>
      </c>
      <c r="KV33" s="68">
        <f t="shared" si="22"/>
        <v>201.59</v>
      </c>
      <c r="KW33" s="68">
        <f t="shared" si="22"/>
        <v>200.8</v>
      </c>
      <c r="KX33" s="68">
        <f t="shared" si="22"/>
        <v>200.01</v>
      </c>
      <c r="KY33" s="68">
        <f t="shared" si="22"/>
        <v>199.23</v>
      </c>
      <c r="KZ33" s="68">
        <f t="shared" si="22"/>
        <v>198.44</v>
      </c>
      <c r="LA33" s="68">
        <f t="shared" si="22"/>
        <v>197.66</v>
      </c>
      <c r="LB33" s="68">
        <f t="shared" si="22"/>
        <v>196.88</v>
      </c>
      <c r="LC33" s="68">
        <f t="shared" si="22"/>
        <v>196.1</v>
      </c>
      <c r="LD33" s="68">
        <f t="shared" si="22"/>
        <v>195.32</v>
      </c>
      <c r="LE33" s="68">
        <f t="shared" si="22"/>
        <v>194.54</v>
      </c>
      <c r="LF33" s="68">
        <f t="shared" si="22"/>
        <v>193.77</v>
      </c>
      <c r="LG33" s="68">
        <f t="shared" si="22"/>
        <v>193</v>
      </c>
      <c r="LH33" s="68">
        <f t="shared" si="21"/>
        <v>192.22</v>
      </c>
      <c r="LI33" s="68">
        <f t="shared" si="21"/>
        <v>191.45</v>
      </c>
      <c r="LJ33" s="68">
        <f t="shared" si="21"/>
        <v>190.68</v>
      </c>
      <c r="LK33" s="68">
        <f t="shared" si="21"/>
        <v>189.91</v>
      </c>
      <c r="LL33" s="68">
        <f t="shared" si="21"/>
        <v>189.14</v>
      </c>
      <c r="LM33" s="68">
        <f t="shared" si="21"/>
        <v>188.38</v>
      </c>
      <c r="LN33" s="68">
        <f t="shared" si="21"/>
        <v>187.61</v>
      </c>
      <c r="LO33" s="68">
        <f t="shared" si="21"/>
        <v>186.85</v>
      </c>
      <c r="LP33" s="68">
        <f t="shared" si="21"/>
        <v>186.09</v>
      </c>
      <c r="LQ33" s="68">
        <f t="shared" si="21"/>
        <v>185.33</v>
      </c>
      <c r="LR33" s="68">
        <f t="shared" si="21"/>
        <v>184.57</v>
      </c>
      <c r="LS33" s="68">
        <f t="shared" si="21"/>
        <v>183.81</v>
      </c>
      <c r="LT33" s="68">
        <f t="shared" si="21"/>
        <v>183.06</v>
      </c>
      <c r="LU33" s="68">
        <f t="shared" si="21"/>
        <v>182.31</v>
      </c>
      <c r="LV33" s="68">
        <f t="shared" si="21"/>
        <v>181.55</v>
      </c>
      <c r="LW33" s="68">
        <f t="shared" si="21"/>
        <v>180.8</v>
      </c>
      <c r="LX33" s="68">
        <f t="shared" si="23"/>
        <v>180.05</v>
      </c>
      <c r="LY33" s="68">
        <f t="shared" si="23"/>
        <v>179.3</v>
      </c>
      <c r="LZ33" s="68">
        <f t="shared" si="23"/>
        <v>178.56</v>
      </c>
      <c r="MA33" s="68">
        <f t="shared" si="23"/>
        <v>177.81</v>
      </c>
      <c r="MB33" s="68">
        <f t="shared" si="23"/>
        <v>177.07</v>
      </c>
      <c r="MC33" s="68">
        <f t="shared" si="23"/>
        <v>176.33</v>
      </c>
      <c r="MD33" s="70">
        <f t="shared" si="23"/>
        <v>175.59</v>
      </c>
      <c r="ME33" s="71">
        <f t="shared" si="23"/>
        <v>174.86</v>
      </c>
      <c r="MF33" s="71">
        <f t="shared" si="23"/>
        <v>174.12</v>
      </c>
      <c r="MG33" s="71">
        <f t="shared" si="23"/>
        <v>173.39</v>
      </c>
      <c r="MH33" s="71">
        <f t="shared" si="23"/>
        <v>172.65</v>
      </c>
      <c r="MI33" s="71">
        <f t="shared" si="23"/>
        <v>171.92</v>
      </c>
      <c r="MJ33" s="71">
        <f t="shared" si="23"/>
        <v>171.19</v>
      </c>
      <c r="MK33" s="71">
        <f t="shared" si="23"/>
        <v>170.46</v>
      </c>
      <c r="ML33" s="71">
        <f t="shared" si="23"/>
        <v>169.74</v>
      </c>
      <c r="MM33" s="71">
        <f t="shared" si="23"/>
        <v>169.01</v>
      </c>
      <c r="MN33" s="71">
        <f t="shared" si="25"/>
        <v>168.29</v>
      </c>
      <c r="MO33" s="71">
        <f t="shared" si="26"/>
        <v>167.57</v>
      </c>
      <c r="MP33" s="71">
        <f t="shared" si="27"/>
        <v>166.85</v>
      </c>
      <c r="MQ33" s="71">
        <f t="shared" si="24"/>
        <v>166.14</v>
      </c>
      <c r="MR33" s="71">
        <f t="shared" si="24"/>
        <v>165.42</v>
      </c>
      <c r="MS33" s="71">
        <f t="shared" si="24"/>
        <v>164.71</v>
      </c>
      <c r="MT33" s="71">
        <f t="shared" si="24"/>
        <v>163.99</v>
      </c>
      <c r="MU33" s="71">
        <f t="shared" si="24"/>
        <v>163.28</v>
      </c>
      <c r="MV33" s="71">
        <f t="shared" si="24"/>
        <v>162.57</v>
      </c>
      <c r="MW33" s="71">
        <f t="shared" si="24"/>
        <v>161.87</v>
      </c>
      <c r="MX33" s="71">
        <f t="shared" si="24"/>
        <v>161.16</v>
      </c>
      <c r="MY33" s="71">
        <f t="shared" si="24"/>
        <v>160.46</v>
      </c>
    </row>
    <row r="34" spans="1:363" ht="15.75" x14ac:dyDescent="0.25">
      <c r="A34" s="60" t="s">
        <v>6</v>
      </c>
      <c r="B34" s="65">
        <v>2044</v>
      </c>
      <c r="C34" s="63">
        <v>500.76</v>
      </c>
      <c r="D34" s="63">
        <v>499.72</v>
      </c>
      <c r="E34" s="63">
        <v>498.68</v>
      </c>
      <c r="F34" s="63">
        <v>497.65</v>
      </c>
      <c r="G34" s="63">
        <v>496.61</v>
      </c>
      <c r="H34" s="63">
        <v>495.57</v>
      </c>
      <c r="I34" s="63">
        <v>494.54</v>
      </c>
      <c r="J34" s="63">
        <v>493.5</v>
      </c>
      <c r="K34" s="63">
        <v>492.46</v>
      </c>
      <c r="L34" s="63">
        <v>491.43</v>
      </c>
      <c r="M34" s="63">
        <v>490.39</v>
      </c>
      <c r="N34" s="63">
        <v>489.35</v>
      </c>
      <c r="O34" s="63">
        <v>488.32</v>
      </c>
      <c r="P34" s="63">
        <v>487.28</v>
      </c>
      <c r="Q34" s="63">
        <v>486.24</v>
      </c>
      <c r="R34" s="63">
        <v>485.2</v>
      </c>
      <c r="S34" s="63">
        <v>484.17</v>
      </c>
      <c r="T34" s="63">
        <v>483.13</v>
      </c>
      <c r="U34" s="63">
        <v>482.09</v>
      </c>
      <c r="V34" s="63">
        <v>481.06</v>
      </c>
      <c r="W34" s="63">
        <v>480.02</v>
      </c>
      <c r="X34" s="63">
        <v>478.98</v>
      </c>
      <c r="Y34" s="63">
        <v>477.95</v>
      </c>
      <c r="Z34" s="63">
        <v>476.91</v>
      </c>
      <c r="AA34" s="63">
        <v>475.87</v>
      </c>
      <c r="AB34" s="63">
        <v>474.84</v>
      </c>
      <c r="AC34" s="63">
        <v>473.8</v>
      </c>
      <c r="AD34" s="63">
        <v>472.76</v>
      </c>
      <c r="AE34" s="63">
        <v>471.72</v>
      </c>
      <c r="AF34" s="63">
        <v>470.69</v>
      </c>
      <c r="AG34" s="63">
        <v>469.65</v>
      </c>
      <c r="AH34" s="63">
        <v>468.61</v>
      </c>
      <c r="AI34" s="63">
        <v>467.58</v>
      </c>
      <c r="AJ34" s="63">
        <v>466.54</v>
      </c>
      <c r="AK34" s="63">
        <v>465.5</v>
      </c>
      <c r="AL34" s="63">
        <v>464.47</v>
      </c>
      <c r="AM34" s="63">
        <v>463.43</v>
      </c>
      <c r="AN34" s="63">
        <v>462.39</v>
      </c>
      <c r="AO34" s="63">
        <v>461.35</v>
      </c>
      <c r="AP34" s="63">
        <v>460.32</v>
      </c>
      <c r="AQ34" s="63">
        <v>459.28</v>
      </c>
      <c r="AR34" s="63">
        <v>458.24</v>
      </c>
      <c r="AS34" s="63">
        <v>457.21</v>
      </c>
      <c r="AT34" s="63">
        <v>456.17</v>
      </c>
      <c r="AU34" s="63">
        <v>455.13</v>
      </c>
      <c r="AV34" s="63">
        <v>454.09</v>
      </c>
      <c r="AW34" s="63">
        <v>453.06</v>
      </c>
      <c r="AX34" s="63">
        <v>452.02</v>
      </c>
      <c r="AY34" s="63">
        <v>450.98</v>
      </c>
      <c r="AZ34" s="63">
        <v>449.95</v>
      </c>
      <c r="BA34" s="63">
        <v>448.91</v>
      </c>
      <c r="BB34" s="63">
        <v>447.87</v>
      </c>
      <c r="BC34" s="63">
        <v>446.84</v>
      </c>
      <c r="BD34" s="63">
        <v>445.8</v>
      </c>
      <c r="BE34" s="63">
        <v>444.76</v>
      </c>
      <c r="BF34" s="63">
        <v>443.72</v>
      </c>
      <c r="BG34" s="63">
        <v>442.69</v>
      </c>
      <c r="BH34" s="63">
        <v>441.65</v>
      </c>
      <c r="BI34" s="63">
        <v>440.61</v>
      </c>
      <c r="BJ34" s="63">
        <v>439.58</v>
      </c>
      <c r="BK34" s="63">
        <v>438.54</v>
      </c>
      <c r="BL34" s="63">
        <v>437.5</v>
      </c>
      <c r="BM34" s="63">
        <v>436.46</v>
      </c>
      <c r="BN34" s="63">
        <v>435.43</v>
      </c>
      <c r="BO34" s="63">
        <v>434.39</v>
      </c>
      <c r="BP34" s="63">
        <v>433.35</v>
      </c>
      <c r="BQ34" s="63">
        <v>432.31</v>
      </c>
      <c r="BR34" s="63">
        <v>431.28</v>
      </c>
      <c r="BS34" s="63">
        <v>430.24</v>
      </c>
      <c r="BT34" s="63">
        <v>429.2</v>
      </c>
      <c r="BU34" s="63">
        <v>428.17</v>
      </c>
      <c r="BV34" s="63">
        <v>427.13</v>
      </c>
      <c r="BW34" s="63">
        <v>426.09</v>
      </c>
      <c r="BX34" s="63">
        <v>425.06</v>
      </c>
      <c r="BY34" s="63">
        <v>424.02</v>
      </c>
      <c r="BZ34" s="63">
        <v>422.99</v>
      </c>
      <c r="CA34" s="63">
        <v>421.95</v>
      </c>
      <c r="CB34" s="63">
        <v>420.92</v>
      </c>
      <c r="CC34" s="63">
        <v>419.88</v>
      </c>
      <c r="CD34" s="63">
        <v>418.85</v>
      </c>
      <c r="CE34" s="63">
        <v>417.81</v>
      </c>
      <c r="CF34" s="63">
        <v>416.78</v>
      </c>
      <c r="CG34" s="63">
        <v>415.74</v>
      </c>
      <c r="CH34" s="63">
        <v>414.71</v>
      </c>
      <c r="CI34" s="63">
        <v>413.67</v>
      </c>
      <c r="CJ34" s="63">
        <v>412.64</v>
      </c>
      <c r="CK34" s="63">
        <v>411.61</v>
      </c>
      <c r="CL34" s="63">
        <v>410.57</v>
      </c>
      <c r="CM34" s="63">
        <v>409.54</v>
      </c>
      <c r="CN34" s="63">
        <v>408.5</v>
      </c>
      <c r="CO34" s="63">
        <v>407.47</v>
      </c>
      <c r="CP34" s="63">
        <v>406.43</v>
      </c>
      <c r="CQ34" s="63">
        <v>405.4</v>
      </c>
      <c r="CR34" s="63">
        <v>404.37</v>
      </c>
      <c r="CS34" s="63">
        <v>403.33</v>
      </c>
      <c r="CT34" s="63">
        <v>402.3</v>
      </c>
      <c r="CU34" s="63">
        <v>401.26</v>
      </c>
      <c r="CV34" s="63">
        <v>400.23</v>
      </c>
      <c r="CW34" s="63">
        <v>399.2</v>
      </c>
      <c r="CX34" s="63">
        <v>398.17</v>
      </c>
      <c r="CY34" s="63">
        <v>397.14</v>
      </c>
      <c r="CZ34" s="63">
        <v>396.1</v>
      </c>
      <c r="DA34" s="63">
        <v>395.07</v>
      </c>
      <c r="DB34" s="63">
        <v>394.04</v>
      </c>
      <c r="DC34" s="63">
        <v>393.01</v>
      </c>
      <c r="DD34" s="63">
        <v>391.98</v>
      </c>
      <c r="DE34" s="63">
        <v>390.95</v>
      </c>
      <c r="DF34" s="63">
        <v>389.91</v>
      </c>
      <c r="DG34" s="63">
        <v>388.88</v>
      </c>
      <c r="DH34" s="63">
        <v>387.85</v>
      </c>
      <c r="DI34" s="63">
        <v>386.82</v>
      </c>
      <c r="DJ34" s="63">
        <v>385.79</v>
      </c>
      <c r="DK34" s="63">
        <v>384.76</v>
      </c>
      <c r="DL34" s="63">
        <v>383.74</v>
      </c>
      <c r="DM34" s="63">
        <v>382.71</v>
      </c>
      <c r="DN34" s="63">
        <v>381.68</v>
      </c>
      <c r="DO34" s="63">
        <v>380.65</v>
      </c>
      <c r="DP34" s="63">
        <v>379.62</v>
      </c>
      <c r="DQ34" s="63">
        <v>378.59</v>
      </c>
      <c r="DR34" s="63">
        <v>377.56</v>
      </c>
      <c r="DS34" s="63">
        <v>376.54</v>
      </c>
      <c r="DT34" s="63">
        <v>375.51</v>
      </c>
      <c r="DU34" s="63">
        <v>374.49</v>
      </c>
      <c r="DV34" s="63">
        <v>373.46</v>
      </c>
      <c r="DW34" s="63">
        <v>372.44</v>
      </c>
      <c r="DX34" s="63">
        <v>371.42</v>
      </c>
      <c r="DY34" s="63">
        <v>370.39</v>
      </c>
      <c r="DZ34" s="63">
        <v>369.37</v>
      </c>
      <c r="EA34" s="63">
        <v>368.35</v>
      </c>
      <c r="EB34" s="63">
        <v>367.33</v>
      </c>
      <c r="EC34" s="63">
        <v>366.31</v>
      </c>
      <c r="ED34" s="63">
        <v>365.29</v>
      </c>
      <c r="EE34" s="63">
        <v>364.27</v>
      </c>
      <c r="EF34" s="63">
        <v>363.25</v>
      </c>
      <c r="EG34" s="63">
        <v>362.24</v>
      </c>
      <c r="EH34" s="63">
        <v>361.22</v>
      </c>
      <c r="EI34" s="63">
        <v>360.21</v>
      </c>
      <c r="EJ34" s="63">
        <v>359.19</v>
      </c>
      <c r="EK34" s="63">
        <v>358.18</v>
      </c>
      <c r="EL34" s="63">
        <v>357.16</v>
      </c>
      <c r="EM34" s="63">
        <v>356.15</v>
      </c>
      <c r="EN34" s="63">
        <v>355.14</v>
      </c>
      <c r="EO34" s="63">
        <v>354.13</v>
      </c>
      <c r="EP34" s="63">
        <v>353.11</v>
      </c>
      <c r="EQ34" s="63">
        <v>352.1</v>
      </c>
      <c r="ER34" s="63">
        <v>351.1</v>
      </c>
      <c r="ES34" s="63">
        <v>350.09</v>
      </c>
      <c r="ET34" s="63">
        <v>349.08</v>
      </c>
      <c r="EU34" s="63">
        <v>348.07</v>
      </c>
      <c r="EV34" s="63">
        <v>347.07</v>
      </c>
      <c r="EW34" s="63">
        <v>346.06</v>
      </c>
      <c r="EX34" s="63">
        <v>345.06</v>
      </c>
      <c r="EY34" s="63">
        <v>344.05</v>
      </c>
      <c r="EZ34" s="63">
        <v>343.05</v>
      </c>
      <c r="FA34" s="63">
        <v>342.04</v>
      </c>
      <c r="FB34" s="63">
        <v>341.04</v>
      </c>
      <c r="FC34" s="63">
        <v>340.03</v>
      </c>
      <c r="FD34" s="63">
        <v>339.03</v>
      </c>
      <c r="FE34" s="63">
        <v>338.04</v>
      </c>
      <c r="FF34" s="63">
        <v>337.04</v>
      </c>
      <c r="FG34" s="63">
        <v>336.04</v>
      </c>
      <c r="FH34" s="63">
        <v>335.04</v>
      </c>
      <c r="FI34" s="63">
        <v>334.04</v>
      </c>
      <c r="FJ34" s="63">
        <v>333.05</v>
      </c>
      <c r="FK34" s="63">
        <v>332.05</v>
      </c>
      <c r="FL34" s="63">
        <v>331.06</v>
      </c>
      <c r="FM34" s="63">
        <v>330.06</v>
      </c>
      <c r="FN34" s="63">
        <v>329.07</v>
      </c>
      <c r="FO34" s="63">
        <v>328.07</v>
      </c>
      <c r="FP34" s="63">
        <v>327.07</v>
      </c>
      <c r="FQ34" s="63">
        <v>326.08999999999997</v>
      </c>
      <c r="FR34" s="63">
        <v>325.10000000000002</v>
      </c>
      <c r="FS34" s="63">
        <v>324.10000000000002</v>
      </c>
      <c r="FT34" s="63">
        <v>323.12</v>
      </c>
      <c r="FU34" s="63">
        <v>322.13</v>
      </c>
      <c r="FV34" s="63">
        <v>321.14</v>
      </c>
      <c r="FW34" s="63">
        <v>320.14999999999998</v>
      </c>
      <c r="FX34" s="63">
        <v>319.16000000000003</v>
      </c>
      <c r="FY34" s="63">
        <v>318.17</v>
      </c>
      <c r="FZ34" s="63">
        <v>317.18</v>
      </c>
      <c r="GA34" s="63">
        <v>316.2</v>
      </c>
      <c r="GB34" s="63">
        <v>315.20999999999998</v>
      </c>
      <c r="GC34" s="63">
        <v>314.23</v>
      </c>
      <c r="GD34" s="63">
        <v>313.24</v>
      </c>
      <c r="GE34" s="63">
        <v>312.26</v>
      </c>
      <c r="GF34" s="63">
        <v>311.27999999999997</v>
      </c>
      <c r="GG34" s="63">
        <v>310.29000000000002</v>
      </c>
      <c r="GH34" s="63">
        <v>309.32</v>
      </c>
      <c r="GI34" s="63">
        <v>308.33999999999997</v>
      </c>
      <c r="GJ34" s="63">
        <v>307.35000000000002</v>
      </c>
      <c r="GK34" s="63">
        <v>306.38</v>
      </c>
      <c r="GL34" s="63">
        <v>305.39999999999998</v>
      </c>
      <c r="GM34" s="63">
        <v>304.42</v>
      </c>
      <c r="GN34" s="63">
        <v>303.45</v>
      </c>
      <c r="GO34" s="63">
        <v>302.48</v>
      </c>
      <c r="GP34" s="63">
        <v>301.5</v>
      </c>
      <c r="GQ34" s="63">
        <v>300.52999999999997</v>
      </c>
      <c r="GR34" s="63">
        <v>299.57</v>
      </c>
      <c r="GS34" s="63">
        <v>298.60000000000002</v>
      </c>
      <c r="GT34" s="63">
        <v>297.63</v>
      </c>
      <c r="GU34" s="63">
        <v>296.66000000000003</v>
      </c>
      <c r="GV34" s="63">
        <v>295.7</v>
      </c>
      <c r="GW34" s="63">
        <v>294.73</v>
      </c>
      <c r="GX34" s="63">
        <v>293.76</v>
      </c>
      <c r="GY34" s="63">
        <v>292.79000000000002</v>
      </c>
      <c r="GZ34" s="63">
        <v>291.83999999999997</v>
      </c>
      <c r="HA34" s="63">
        <v>290.88</v>
      </c>
      <c r="HB34" s="63">
        <v>289.92</v>
      </c>
      <c r="HC34" s="63">
        <v>288.95999999999998</v>
      </c>
      <c r="HD34" s="63">
        <v>288</v>
      </c>
      <c r="HE34" s="63">
        <v>287.04000000000002</v>
      </c>
      <c r="HF34" s="63">
        <v>286.07</v>
      </c>
      <c r="HG34" s="63">
        <v>285.13</v>
      </c>
      <c r="HH34" s="63">
        <v>284.17</v>
      </c>
      <c r="HI34" s="63">
        <v>283.22000000000003</v>
      </c>
      <c r="HJ34" s="63">
        <v>282.26</v>
      </c>
      <c r="HK34" s="63">
        <v>281.31</v>
      </c>
      <c r="HL34" s="63">
        <v>280.35000000000002</v>
      </c>
      <c r="HM34" s="63">
        <v>279.42</v>
      </c>
      <c r="HN34" s="63">
        <v>278.48</v>
      </c>
      <c r="HO34" s="63">
        <v>277.52999999999997</v>
      </c>
      <c r="HP34" s="63">
        <v>276.58999999999997</v>
      </c>
      <c r="HQ34" s="63">
        <v>275.64999999999998</v>
      </c>
      <c r="HR34" s="63">
        <v>274.70999999999998</v>
      </c>
      <c r="HS34" s="63">
        <v>273.76</v>
      </c>
      <c r="HT34" s="63">
        <v>272.82</v>
      </c>
      <c r="HU34" s="63">
        <v>271.89999999999998</v>
      </c>
      <c r="HV34" s="63">
        <v>270.95999999999998</v>
      </c>
      <c r="HW34" s="63">
        <v>270.01</v>
      </c>
      <c r="HX34" s="63">
        <v>269.08999999999997</v>
      </c>
      <c r="HY34" s="63">
        <v>268.16000000000003</v>
      </c>
      <c r="HZ34" s="63">
        <v>267.23</v>
      </c>
      <c r="IA34" s="63">
        <v>266.29000000000002</v>
      </c>
      <c r="IB34" s="63">
        <v>265.35000000000002</v>
      </c>
      <c r="IC34" s="63">
        <v>264.44</v>
      </c>
      <c r="ID34" s="63">
        <v>263.51</v>
      </c>
      <c r="IE34" s="63">
        <v>262.57</v>
      </c>
      <c r="IF34" s="63">
        <v>261.64999999999998</v>
      </c>
      <c r="IG34" s="63">
        <v>260.73</v>
      </c>
      <c r="IH34" s="63">
        <v>259.79000000000002</v>
      </c>
      <c r="II34" s="63">
        <v>258.88</v>
      </c>
      <c r="IJ34" s="63">
        <v>257.95</v>
      </c>
      <c r="IK34" s="63">
        <v>257.02999999999997</v>
      </c>
      <c r="IL34" s="63">
        <v>256.10000000000002</v>
      </c>
      <c r="IM34" s="63">
        <v>255.19</v>
      </c>
      <c r="IN34" s="63">
        <v>254.27</v>
      </c>
      <c r="IO34" s="63">
        <v>253.36</v>
      </c>
      <c r="IP34" s="63">
        <v>252.44</v>
      </c>
      <c r="IQ34" s="63">
        <v>251.53</v>
      </c>
      <c r="IR34" s="63">
        <v>250.61</v>
      </c>
      <c r="IS34" s="63">
        <v>249.7</v>
      </c>
      <c r="IT34" s="63">
        <v>248.79</v>
      </c>
      <c r="IU34" s="63">
        <v>247.87</v>
      </c>
      <c r="IV34" s="63">
        <v>246.97</v>
      </c>
      <c r="IW34" s="63">
        <v>246.07</v>
      </c>
      <c r="IX34" s="63">
        <v>245.17</v>
      </c>
      <c r="IY34" s="63">
        <v>244.27</v>
      </c>
      <c r="IZ34" s="63">
        <v>243.38</v>
      </c>
      <c r="JA34" s="63">
        <v>242.48</v>
      </c>
      <c r="JB34" s="63">
        <v>241.59</v>
      </c>
      <c r="JC34" s="63">
        <v>240.69</v>
      </c>
      <c r="JD34" s="63">
        <v>239.8</v>
      </c>
      <c r="JE34" s="63">
        <v>238.9</v>
      </c>
      <c r="JF34" s="63">
        <v>238.01</v>
      </c>
      <c r="JG34" s="63">
        <v>237.12</v>
      </c>
      <c r="JH34" s="63">
        <v>236.23</v>
      </c>
      <c r="JI34" s="63">
        <v>235.35</v>
      </c>
      <c r="JJ34" s="63">
        <v>234.46</v>
      </c>
      <c r="JK34" s="63">
        <v>233.57</v>
      </c>
      <c r="JL34" s="63">
        <v>232.69</v>
      </c>
      <c r="JM34" s="63">
        <v>231.81</v>
      </c>
      <c r="JN34" s="63">
        <v>230.92</v>
      </c>
      <c r="JO34" s="63">
        <v>230.04</v>
      </c>
      <c r="JP34" s="63">
        <v>229.16</v>
      </c>
      <c r="JQ34" s="63">
        <v>228.28</v>
      </c>
      <c r="JR34" s="63">
        <v>227.4</v>
      </c>
      <c r="JS34" s="63">
        <v>226.52</v>
      </c>
      <c r="JT34" s="63">
        <v>225.64</v>
      </c>
      <c r="JU34" s="63">
        <v>224.75</v>
      </c>
      <c r="JV34" s="63">
        <v>223.87</v>
      </c>
      <c r="JW34" s="63">
        <v>222.99</v>
      </c>
      <c r="JX34" s="63">
        <v>222.11</v>
      </c>
      <c r="JY34" s="63">
        <v>221.23</v>
      </c>
      <c r="JZ34" s="63">
        <v>220.35</v>
      </c>
      <c r="KA34" s="63">
        <v>219.48</v>
      </c>
      <c r="KB34" s="63">
        <v>218.6</v>
      </c>
      <c r="KC34" s="63">
        <v>217.72</v>
      </c>
      <c r="KD34" s="63">
        <v>216.85</v>
      </c>
      <c r="KE34" s="63">
        <v>215.97</v>
      </c>
      <c r="KF34" s="63">
        <v>215.1</v>
      </c>
      <c r="KG34" s="63">
        <v>214.23</v>
      </c>
      <c r="KH34" s="63">
        <v>213.36</v>
      </c>
      <c r="KI34" s="63">
        <v>212.49</v>
      </c>
      <c r="KJ34" s="63">
        <v>211.62</v>
      </c>
      <c r="KK34" s="63">
        <v>210.75</v>
      </c>
      <c r="KL34" s="63">
        <v>209.89</v>
      </c>
      <c r="KM34" s="63">
        <v>209.02</v>
      </c>
      <c r="KN34" s="63">
        <v>208.16</v>
      </c>
      <c r="KO34" s="63">
        <v>207.29</v>
      </c>
      <c r="KP34" s="63">
        <v>206.43</v>
      </c>
      <c r="KQ34" s="63">
        <v>205.57</v>
      </c>
      <c r="KR34" s="68">
        <f t="shared" si="22"/>
        <v>205.52</v>
      </c>
      <c r="KS34" s="68">
        <f t="shared" si="22"/>
        <v>204.73</v>
      </c>
      <c r="KT34" s="68">
        <f t="shared" si="22"/>
        <v>203.91</v>
      </c>
      <c r="KU34" s="68">
        <f t="shared" si="22"/>
        <v>203.12</v>
      </c>
      <c r="KV34" s="68">
        <f t="shared" si="22"/>
        <v>202.34</v>
      </c>
      <c r="KW34" s="68">
        <f t="shared" si="22"/>
        <v>201.55</v>
      </c>
      <c r="KX34" s="68">
        <f t="shared" si="22"/>
        <v>200.76</v>
      </c>
      <c r="KY34" s="68">
        <f t="shared" si="22"/>
        <v>199.98</v>
      </c>
      <c r="KZ34" s="68">
        <f t="shared" si="22"/>
        <v>199.19</v>
      </c>
      <c r="LA34" s="68">
        <f t="shared" si="22"/>
        <v>198.41</v>
      </c>
      <c r="LB34" s="68">
        <f t="shared" si="22"/>
        <v>197.63</v>
      </c>
      <c r="LC34" s="68">
        <f t="shared" si="22"/>
        <v>196.85</v>
      </c>
      <c r="LD34" s="68">
        <f t="shared" si="22"/>
        <v>196.07</v>
      </c>
      <c r="LE34" s="68">
        <f t="shared" si="22"/>
        <v>195.29</v>
      </c>
      <c r="LF34" s="68">
        <f t="shared" si="22"/>
        <v>194.52</v>
      </c>
      <c r="LG34" s="68">
        <f t="shared" si="22"/>
        <v>193.75</v>
      </c>
      <c r="LH34" s="68">
        <f t="shared" si="21"/>
        <v>192.97</v>
      </c>
      <c r="LI34" s="68">
        <f t="shared" si="21"/>
        <v>192.2</v>
      </c>
      <c r="LJ34" s="68">
        <f t="shared" si="21"/>
        <v>191.43</v>
      </c>
      <c r="LK34" s="68">
        <f t="shared" si="21"/>
        <v>190.66</v>
      </c>
      <c r="LL34" s="68">
        <f t="shared" si="21"/>
        <v>189.89</v>
      </c>
      <c r="LM34" s="68">
        <f t="shared" si="21"/>
        <v>189.13</v>
      </c>
      <c r="LN34" s="68">
        <f t="shared" si="21"/>
        <v>188.36</v>
      </c>
      <c r="LO34" s="68">
        <f t="shared" si="21"/>
        <v>187.6</v>
      </c>
      <c r="LP34" s="68">
        <f t="shared" si="21"/>
        <v>186.84</v>
      </c>
      <c r="LQ34" s="68">
        <f t="shared" si="21"/>
        <v>186.08</v>
      </c>
      <c r="LR34" s="68">
        <f t="shared" si="21"/>
        <v>185.32</v>
      </c>
      <c r="LS34" s="68">
        <f t="shared" si="21"/>
        <v>184.56</v>
      </c>
      <c r="LT34" s="68">
        <f t="shared" si="21"/>
        <v>183.81</v>
      </c>
      <c r="LU34" s="68">
        <f t="shared" si="21"/>
        <v>183.06</v>
      </c>
      <c r="LV34" s="68">
        <f t="shared" si="21"/>
        <v>182.3</v>
      </c>
      <c r="LW34" s="68">
        <f t="shared" si="21"/>
        <v>181.55</v>
      </c>
      <c r="LX34" s="68">
        <f t="shared" si="23"/>
        <v>180.8</v>
      </c>
      <c r="LY34" s="68">
        <f t="shared" si="23"/>
        <v>180.05</v>
      </c>
      <c r="LZ34" s="68">
        <f t="shared" si="23"/>
        <v>179.31</v>
      </c>
      <c r="MA34" s="68">
        <f t="shared" si="23"/>
        <v>178.56</v>
      </c>
      <c r="MB34" s="68">
        <f t="shared" si="23"/>
        <v>177.82</v>
      </c>
      <c r="MC34" s="68">
        <f t="shared" si="23"/>
        <v>177.08</v>
      </c>
      <c r="MD34" s="70">
        <f t="shared" si="23"/>
        <v>176.34</v>
      </c>
      <c r="ME34" s="71">
        <f t="shared" si="23"/>
        <v>175.61</v>
      </c>
      <c r="MF34" s="71">
        <f t="shared" si="23"/>
        <v>174.87</v>
      </c>
      <c r="MG34" s="71">
        <f t="shared" si="23"/>
        <v>174.14</v>
      </c>
      <c r="MH34" s="71">
        <f t="shared" si="23"/>
        <v>173.4</v>
      </c>
      <c r="MI34" s="71">
        <f t="shared" si="23"/>
        <v>172.67</v>
      </c>
      <c r="MJ34" s="71">
        <f t="shared" si="23"/>
        <v>171.94</v>
      </c>
      <c r="MK34" s="71">
        <f t="shared" si="23"/>
        <v>171.21</v>
      </c>
      <c r="ML34" s="71">
        <f t="shared" si="23"/>
        <v>170.49</v>
      </c>
      <c r="MM34" s="71">
        <f t="shared" si="23"/>
        <v>169.76</v>
      </c>
      <c r="MN34" s="71">
        <f t="shared" si="25"/>
        <v>169.04</v>
      </c>
      <c r="MO34" s="71">
        <f t="shared" si="26"/>
        <v>168.32</v>
      </c>
      <c r="MP34" s="71">
        <f t="shared" si="27"/>
        <v>167.6</v>
      </c>
      <c r="MQ34" s="71">
        <f t="shared" si="24"/>
        <v>166.89</v>
      </c>
      <c r="MR34" s="71">
        <f t="shared" si="24"/>
        <v>166.17</v>
      </c>
      <c r="MS34" s="71">
        <f t="shared" si="24"/>
        <v>165.46</v>
      </c>
      <c r="MT34" s="71">
        <f t="shared" si="24"/>
        <v>164.74</v>
      </c>
      <c r="MU34" s="71">
        <f t="shared" si="24"/>
        <v>164.03</v>
      </c>
      <c r="MV34" s="71">
        <f t="shared" si="24"/>
        <v>163.32</v>
      </c>
      <c r="MW34" s="71">
        <f t="shared" si="24"/>
        <v>162.62</v>
      </c>
      <c r="MX34" s="71">
        <f t="shared" si="24"/>
        <v>161.91</v>
      </c>
      <c r="MY34" s="71">
        <f t="shared" si="24"/>
        <v>161.21</v>
      </c>
    </row>
    <row r="35" spans="1:363" ht="15.75" x14ac:dyDescent="0.25">
      <c r="A35" s="60" t="s">
        <v>6</v>
      </c>
      <c r="B35" s="65">
        <v>2045</v>
      </c>
      <c r="C35" s="63">
        <v>501.62</v>
      </c>
      <c r="D35" s="63">
        <v>500.58</v>
      </c>
      <c r="E35" s="63">
        <v>499.54</v>
      </c>
      <c r="F35" s="63">
        <v>498.51</v>
      </c>
      <c r="G35" s="63">
        <v>497.47</v>
      </c>
      <c r="H35" s="63">
        <v>496.43</v>
      </c>
      <c r="I35" s="63">
        <v>495.4</v>
      </c>
      <c r="J35" s="63">
        <v>494.36</v>
      </c>
      <c r="K35" s="63">
        <v>493.32</v>
      </c>
      <c r="L35" s="63">
        <v>492.29</v>
      </c>
      <c r="M35" s="63">
        <v>491.25</v>
      </c>
      <c r="N35" s="63">
        <v>490.21</v>
      </c>
      <c r="O35" s="63">
        <v>489.18</v>
      </c>
      <c r="P35" s="63">
        <v>488.14</v>
      </c>
      <c r="Q35" s="63">
        <v>487.1</v>
      </c>
      <c r="R35" s="63">
        <v>486.07</v>
      </c>
      <c r="S35" s="63">
        <v>485.03</v>
      </c>
      <c r="T35" s="63">
        <v>483.99</v>
      </c>
      <c r="U35" s="63">
        <v>482.96</v>
      </c>
      <c r="V35" s="63">
        <v>481.92</v>
      </c>
      <c r="W35" s="63">
        <v>480.88</v>
      </c>
      <c r="X35" s="63">
        <v>479.85</v>
      </c>
      <c r="Y35" s="63">
        <v>478.81</v>
      </c>
      <c r="Z35" s="63">
        <v>477.77</v>
      </c>
      <c r="AA35" s="63">
        <v>476.74</v>
      </c>
      <c r="AB35" s="63">
        <v>475.7</v>
      </c>
      <c r="AC35" s="63">
        <v>474.66</v>
      </c>
      <c r="AD35" s="63">
        <v>473.62</v>
      </c>
      <c r="AE35" s="63">
        <v>472.59</v>
      </c>
      <c r="AF35" s="63">
        <v>471.55</v>
      </c>
      <c r="AG35" s="63">
        <v>470.51</v>
      </c>
      <c r="AH35" s="63">
        <v>469.48</v>
      </c>
      <c r="AI35" s="63">
        <v>468.44</v>
      </c>
      <c r="AJ35" s="63">
        <v>467.4</v>
      </c>
      <c r="AK35" s="63">
        <v>466.37</v>
      </c>
      <c r="AL35" s="63">
        <v>465.33</v>
      </c>
      <c r="AM35" s="63">
        <v>464.29</v>
      </c>
      <c r="AN35" s="63">
        <v>463.25</v>
      </c>
      <c r="AO35" s="63">
        <v>462.22</v>
      </c>
      <c r="AP35" s="63">
        <v>461.18</v>
      </c>
      <c r="AQ35" s="63">
        <v>460.14</v>
      </c>
      <c r="AR35" s="63">
        <v>459.11</v>
      </c>
      <c r="AS35" s="63">
        <v>458.07</v>
      </c>
      <c r="AT35" s="63">
        <v>457.03</v>
      </c>
      <c r="AU35" s="63">
        <v>455.99</v>
      </c>
      <c r="AV35" s="63">
        <v>454.96</v>
      </c>
      <c r="AW35" s="63">
        <v>453.92</v>
      </c>
      <c r="AX35" s="63">
        <v>452.88</v>
      </c>
      <c r="AY35" s="63">
        <v>451.85</v>
      </c>
      <c r="AZ35" s="63">
        <v>450.81</v>
      </c>
      <c r="BA35" s="63">
        <v>449.77</v>
      </c>
      <c r="BB35" s="63">
        <v>448.74</v>
      </c>
      <c r="BC35" s="63">
        <v>447.7</v>
      </c>
      <c r="BD35" s="63">
        <v>446.66</v>
      </c>
      <c r="BE35" s="63">
        <v>445.62</v>
      </c>
      <c r="BF35" s="63">
        <v>444.59</v>
      </c>
      <c r="BG35" s="63">
        <v>443.55</v>
      </c>
      <c r="BH35" s="63">
        <v>442.51</v>
      </c>
      <c r="BI35" s="63">
        <v>441.48</v>
      </c>
      <c r="BJ35" s="63">
        <v>440.44</v>
      </c>
      <c r="BK35" s="63">
        <v>439.4</v>
      </c>
      <c r="BL35" s="63">
        <v>438.36</v>
      </c>
      <c r="BM35" s="63">
        <v>437.33</v>
      </c>
      <c r="BN35" s="63">
        <v>436.29</v>
      </c>
      <c r="BO35" s="63">
        <v>435.25</v>
      </c>
      <c r="BP35" s="63">
        <v>434.21</v>
      </c>
      <c r="BQ35" s="63">
        <v>433.18</v>
      </c>
      <c r="BR35" s="63">
        <v>432.14</v>
      </c>
      <c r="BS35" s="63">
        <v>431.1</v>
      </c>
      <c r="BT35" s="63">
        <v>430.06</v>
      </c>
      <c r="BU35" s="63">
        <v>429.03</v>
      </c>
      <c r="BV35" s="63">
        <v>427.99</v>
      </c>
      <c r="BW35" s="63">
        <v>426.96</v>
      </c>
      <c r="BX35" s="63">
        <v>425.92</v>
      </c>
      <c r="BY35" s="63">
        <v>424.88</v>
      </c>
      <c r="BZ35" s="63">
        <v>423.85</v>
      </c>
      <c r="CA35" s="63">
        <v>422.81</v>
      </c>
      <c r="CB35" s="63">
        <v>421.78</v>
      </c>
      <c r="CC35" s="63">
        <v>420.74</v>
      </c>
      <c r="CD35" s="63">
        <v>419.71</v>
      </c>
      <c r="CE35" s="63">
        <v>418.67</v>
      </c>
      <c r="CF35" s="63">
        <v>417.64</v>
      </c>
      <c r="CG35" s="63">
        <v>416.6</v>
      </c>
      <c r="CH35" s="63">
        <v>415.57</v>
      </c>
      <c r="CI35" s="63">
        <v>414.54</v>
      </c>
      <c r="CJ35" s="63">
        <v>413.5</v>
      </c>
      <c r="CK35" s="63">
        <v>412.47</v>
      </c>
      <c r="CL35" s="63">
        <v>411.43</v>
      </c>
      <c r="CM35" s="63">
        <v>410.4</v>
      </c>
      <c r="CN35" s="63">
        <v>409.36</v>
      </c>
      <c r="CO35" s="63">
        <v>408.33</v>
      </c>
      <c r="CP35" s="63">
        <v>407.29</v>
      </c>
      <c r="CQ35" s="63">
        <v>406.26</v>
      </c>
      <c r="CR35" s="63">
        <v>405.22</v>
      </c>
      <c r="CS35" s="63">
        <v>404.19</v>
      </c>
      <c r="CT35" s="63">
        <v>403.16</v>
      </c>
      <c r="CU35" s="63">
        <v>402.12</v>
      </c>
      <c r="CV35" s="63">
        <v>401.09</v>
      </c>
      <c r="CW35" s="63">
        <v>400.06</v>
      </c>
      <c r="CX35" s="63">
        <v>399.03</v>
      </c>
      <c r="CY35" s="63">
        <v>397.99</v>
      </c>
      <c r="CZ35" s="63">
        <v>396.96</v>
      </c>
      <c r="DA35" s="63">
        <v>395.93</v>
      </c>
      <c r="DB35" s="63">
        <v>394.9</v>
      </c>
      <c r="DC35" s="63">
        <v>393.87</v>
      </c>
      <c r="DD35" s="63">
        <v>392.83</v>
      </c>
      <c r="DE35" s="63">
        <v>391.8</v>
      </c>
      <c r="DF35" s="63">
        <v>390.77</v>
      </c>
      <c r="DG35" s="63">
        <v>389.74</v>
      </c>
      <c r="DH35" s="63">
        <v>388.71</v>
      </c>
      <c r="DI35" s="63">
        <v>387.68</v>
      </c>
      <c r="DJ35" s="63">
        <v>386.65</v>
      </c>
      <c r="DK35" s="63">
        <v>385.62</v>
      </c>
      <c r="DL35" s="63">
        <v>384.59</v>
      </c>
      <c r="DM35" s="63">
        <v>383.56</v>
      </c>
      <c r="DN35" s="63">
        <v>382.53</v>
      </c>
      <c r="DO35" s="63">
        <v>381.5</v>
      </c>
      <c r="DP35" s="63">
        <v>380.47</v>
      </c>
      <c r="DQ35" s="63">
        <v>379.44</v>
      </c>
      <c r="DR35" s="63">
        <v>378.42</v>
      </c>
      <c r="DS35" s="63">
        <v>377.39</v>
      </c>
      <c r="DT35" s="63">
        <v>376.36</v>
      </c>
      <c r="DU35" s="63">
        <v>375.34</v>
      </c>
      <c r="DV35" s="63">
        <v>374.31</v>
      </c>
      <c r="DW35" s="63">
        <v>373.29</v>
      </c>
      <c r="DX35" s="63">
        <v>372.27</v>
      </c>
      <c r="DY35" s="63">
        <v>371.24</v>
      </c>
      <c r="DZ35" s="63">
        <v>370.22</v>
      </c>
      <c r="EA35" s="63">
        <v>369.2</v>
      </c>
      <c r="EB35" s="63">
        <v>368.18</v>
      </c>
      <c r="EC35" s="63">
        <v>367.16</v>
      </c>
      <c r="ED35" s="63">
        <v>366.13</v>
      </c>
      <c r="EE35" s="63">
        <v>365.11</v>
      </c>
      <c r="EF35" s="63">
        <v>364.1</v>
      </c>
      <c r="EG35" s="63">
        <v>363.08</v>
      </c>
      <c r="EH35" s="63">
        <v>362.07</v>
      </c>
      <c r="EI35" s="63">
        <v>361.05</v>
      </c>
      <c r="EJ35" s="63">
        <v>360.04</v>
      </c>
      <c r="EK35" s="63">
        <v>359.02</v>
      </c>
      <c r="EL35" s="63">
        <v>358.01</v>
      </c>
      <c r="EM35" s="63">
        <v>357</v>
      </c>
      <c r="EN35" s="63">
        <v>355.98</v>
      </c>
      <c r="EO35" s="63">
        <v>354.97</v>
      </c>
      <c r="EP35" s="63">
        <v>353.96</v>
      </c>
      <c r="EQ35" s="63">
        <v>352.94</v>
      </c>
      <c r="ER35" s="63">
        <v>351.94</v>
      </c>
      <c r="ES35" s="63">
        <v>350.93</v>
      </c>
      <c r="ET35" s="63">
        <v>349.92</v>
      </c>
      <c r="EU35" s="63">
        <v>348.91</v>
      </c>
      <c r="EV35" s="63">
        <v>347.91</v>
      </c>
      <c r="EW35" s="63">
        <v>346.9</v>
      </c>
      <c r="EX35" s="63">
        <v>345.89</v>
      </c>
      <c r="EY35" s="63">
        <v>344.89</v>
      </c>
      <c r="EZ35" s="63">
        <v>343.88</v>
      </c>
      <c r="FA35" s="63">
        <v>342.88</v>
      </c>
      <c r="FB35" s="63">
        <v>341.87</v>
      </c>
      <c r="FC35" s="63">
        <v>340.87</v>
      </c>
      <c r="FD35" s="63">
        <v>339.87</v>
      </c>
      <c r="FE35" s="63">
        <v>338.87</v>
      </c>
      <c r="FF35" s="63">
        <v>337.87</v>
      </c>
      <c r="FG35" s="63">
        <v>336.87</v>
      </c>
      <c r="FH35" s="63">
        <v>335.88</v>
      </c>
      <c r="FI35" s="63">
        <v>334.88</v>
      </c>
      <c r="FJ35" s="63">
        <v>333.88</v>
      </c>
      <c r="FK35" s="63">
        <v>332.88</v>
      </c>
      <c r="FL35" s="63">
        <v>331.89</v>
      </c>
      <c r="FM35" s="63">
        <v>330.89</v>
      </c>
      <c r="FN35" s="63">
        <v>329.9</v>
      </c>
      <c r="FO35" s="63">
        <v>328.9</v>
      </c>
      <c r="FP35" s="63">
        <v>327.91</v>
      </c>
      <c r="FQ35" s="63">
        <v>326.92</v>
      </c>
      <c r="FR35" s="63">
        <v>325.92</v>
      </c>
      <c r="FS35" s="63">
        <v>324.93</v>
      </c>
      <c r="FT35" s="63">
        <v>323.94</v>
      </c>
      <c r="FU35" s="63">
        <v>322.95</v>
      </c>
      <c r="FV35" s="63">
        <v>321.95999999999998</v>
      </c>
      <c r="FW35" s="63">
        <v>320.97000000000003</v>
      </c>
      <c r="FX35" s="63">
        <v>319.98</v>
      </c>
      <c r="FY35" s="63">
        <v>318.99</v>
      </c>
      <c r="FZ35" s="63">
        <v>318.01</v>
      </c>
      <c r="GA35" s="63">
        <v>317.01</v>
      </c>
      <c r="GB35" s="63">
        <v>316.02999999999997</v>
      </c>
      <c r="GC35" s="63">
        <v>315.04000000000002</v>
      </c>
      <c r="GD35" s="63">
        <v>314.06</v>
      </c>
      <c r="GE35" s="63">
        <v>313.07</v>
      </c>
      <c r="GF35" s="63">
        <v>312.10000000000002</v>
      </c>
      <c r="GG35" s="63">
        <v>311.10000000000002</v>
      </c>
      <c r="GH35" s="63">
        <v>310.13</v>
      </c>
      <c r="GI35" s="63">
        <v>309.14999999999998</v>
      </c>
      <c r="GJ35" s="63">
        <v>308.17</v>
      </c>
      <c r="GK35" s="63">
        <v>307.19</v>
      </c>
      <c r="GL35" s="63">
        <v>306.20999999999998</v>
      </c>
      <c r="GM35" s="63">
        <v>305.23</v>
      </c>
      <c r="GN35" s="63">
        <v>304.26</v>
      </c>
      <c r="GO35" s="63">
        <v>303.29000000000002</v>
      </c>
      <c r="GP35" s="63">
        <v>302.31</v>
      </c>
      <c r="GQ35" s="63">
        <v>301.33999999999997</v>
      </c>
      <c r="GR35" s="63">
        <v>300.37</v>
      </c>
      <c r="GS35" s="63">
        <v>299.39999999999998</v>
      </c>
      <c r="GT35" s="63">
        <v>298.44</v>
      </c>
      <c r="GU35" s="63">
        <v>297.47000000000003</v>
      </c>
      <c r="GV35" s="63">
        <v>296.5</v>
      </c>
      <c r="GW35" s="63">
        <v>295.52999999999997</v>
      </c>
      <c r="GX35" s="63">
        <v>294.57</v>
      </c>
      <c r="GY35" s="63">
        <v>293.60000000000002</v>
      </c>
      <c r="GZ35" s="63">
        <v>292.64</v>
      </c>
      <c r="HA35" s="63">
        <v>291.68</v>
      </c>
      <c r="HB35" s="63">
        <v>290.72000000000003</v>
      </c>
      <c r="HC35" s="63">
        <v>289.76</v>
      </c>
      <c r="HD35" s="63">
        <v>288.79000000000002</v>
      </c>
      <c r="HE35" s="63">
        <v>287.83999999999997</v>
      </c>
      <c r="HF35" s="63">
        <v>286.88</v>
      </c>
      <c r="HG35" s="63">
        <v>285.92</v>
      </c>
      <c r="HH35" s="63">
        <v>284.95999999999998</v>
      </c>
      <c r="HI35" s="63">
        <v>284.01</v>
      </c>
      <c r="HJ35" s="63">
        <v>283.04000000000002</v>
      </c>
      <c r="HK35" s="63">
        <v>282.10000000000002</v>
      </c>
      <c r="HL35" s="63">
        <v>281.14999999999998</v>
      </c>
      <c r="HM35" s="63">
        <v>280.20999999999998</v>
      </c>
      <c r="HN35" s="63">
        <v>279.26</v>
      </c>
      <c r="HO35" s="63">
        <v>278.32</v>
      </c>
      <c r="HP35" s="63">
        <v>277.38</v>
      </c>
      <c r="HQ35" s="63">
        <v>276.44</v>
      </c>
      <c r="HR35" s="63">
        <v>275.5</v>
      </c>
      <c r="HS35" s="63">
        <v>274.56</v>
      </c>
      <c r="HT35" s="63">
        <v>273.62</v>
      </c>
      <c r="HU35" s="63">
        <v>272.68</v>
      </c>
      <c r="HV35" s="63">
        <v>271.74</v>
      </c>
      <c r="HW35" s="63">
        <v>270.79000000000002</v>
      </c>
      <c r="HX35" s="63">
        <v>269.87</v>
      </c>
      <c r="HY35" s="63">
        <v>268.93</v>
      </c>
      <c r="HZ35" s="63">
        <v>268</v>
      </c>
      <c r="IA35" s="63">
        <v>267.07</v>
      </c>
      <c r="IB35" s="63">
        <v>266.14</v>
      </c>
      <c r="IC35" s="63">
        <v>265.20999999999998</v>
      </c>
      <c r="ID35" s="63">
        <v>264.27999999999997</v>
      </c>
      <c r="IE35" s="63">
        <v>263.35000000000002</v>
      </c>
      <c r="IF35" s="63">
        <v>262.42</v>
      </c>
      <c r="IG35" s="63">
        <v>261.49</v>
      </c>
      <c r="IH35" s="63">
        <v>260.56</v>
      </c>
      <c r="II35" s="63">
        <v>259.64</v>
      </c>
      <c r="IJ35" s="63">
        <v>258.72000000000003</v>
      </c>
      <c r="IK35" s="63">
        <v>257.79000000000002</v>
      </c>
      <c r="IL35" s="63">
        <v>256.87</v>
      </c>
      <c r="IM35" s="63">
        <v>255.95</v>
      </c>
      <c r="IN35" s="63">
        <v>255.03</v>
      </c>
      <c r="IO35" s="63">
        <v>254.11</v>
      </c>
      <c r="IP35" s="63">
        <v>253.2</v>
      </c>
      <c r="IQ35" s="63">
        <v>252.28</v>
      </c>
      <c r="IR35" s="63">
        <v>251.36</v>
      </c>
      <c r="IS35" s="63">
        <v>250.45</v>
      </c>
      <c r="IT35" s="63">
        <v>249.54</v>
      </c>
      <c r="IU35" s="63">
        <v>248.62</v>
      </c>
      <c r="IV35" s="63">
        <v>247.72</v>
      </c>
      <c r="IW35" s="63">
        <v>246.82</v>
      </c>
      <c r="IX35" s="63">
        <v>245.92</v>
      </c>
      <c r="IY35" s="63">
        <v>245.02</v>
      </c>
      <c r="IZ35" s="63">
        <v>244.12</v>
      </c>
      <c r="JA35" s="63">
        <v>243.22</v>
      </c>
      <c r="JB35" s="63">
        <v>242.32</v>
      </c>
      <c r="JC35" s="63">
        <v>241.43</v>
      </c>
      <c r="JD35" s="63">
        <v>240.53</v>
      </c>
      <c r="JE35" s="63">
        <v>239.64</v>
      </c>
      <c r="JF35" s="63">
        <v>238.75</v>
      </c>
      <c r="JG35" s="63">
        <v>237.86</v>
      </c>
      <c r="JH35" s="63">
        <v>236.97</v>
      </c>
      <c r="JI35" s="63">
        <v>236.08</v>
      </c>
      <c r="JJ35" s="63">
        <v>235.19</v>
      </c>
      <c r="JK35" s="63">
        <v>234.3</v>
      </c>
      <c r="JL35" s="63">
        <v>233.41</v>
      </c>
      <c r="JM35" s="63">
        <v>232.53</v>
      </c>
      <c r="JN35" s="63">
        <v>231.65</v>
      </c>
      <c r="JO35" s="63">
        <v>230.76</v>
      </c>
      <c r="JP35" s="63">
        <v>229.88</v>
      </c>
      <c r="JQ35" s="63">
        <v>229</v>
      </c>
      <c r="JR35" s="63">
        <v>228.12</v>
      </c>
      <c r="JS35" s="63">
        <v>227.24</v>
      </c>
      <c r="JT35" s="63">
        <v>226.35</v>
      </c>
      <c r="JU35" s="63">
        <v>225.47</v>
      </c>
      <c r="JV35" s="63">
        <v>224.58</v>
      </c>
      <c r="JW35" s="63">
        <v>223.7</v>
      </c>
      <c r="JX35" s="63">
        <v>222.82</v>
      </c>
      <c r="JY35" s="63">
        <v>221.94</v>
      </c>
      <c r="JZ35" s="63">
        <v>221.06</v>
      </c>
      <c r="KA35" s="63">
        <v>220.18</v>
      </c>
      <c r="KB35" s="63">
        <v>219.3</v>
      </c>
      <c r="KC35" s="63">
        <v>218.42</v>
      </c>
      <c r="KD35" s="63">
        <v>217.54</v>
      </c>
      <c r="KE35" s="63">
        <v>216.67</v>
      </c>
      <c r="KF35" s="63">
        <v>215.79</v>
      </c>
      <c r="KG35" s="63">
        <v>214.92</v>
      </c>
      <c r="KH35" s="63">
        <v>214.05</v>
      </c>
      <c r="KI35" s="63">
        <v>213.18</v>
      </c>
      <c r="KJ35" s="63">
        <v>212.31</v>
      </c>
      <c r="KK35" s="63">
        <v>211.44</v>
      </c>
      <c r="KL35" s="63">
        <v>210.57</v>
      </c>
      <c r="KM35" s="63">
        <v>209.7</v>
      </c>
      <c r="KN35" s="63">
        <v>208.83</v>
      </c>
      <c r="KO35" s="63">
        <v>207.97</v>
      </c>
      <c r="KP35" s="63">
        <v>207.1</v>
      </c>
      <c r="KQ35" s="63">
        <v>206.24</v>
      </c>
      <c r="KR35" s="68">
        <f t="shared" si="22"/>
        <v>206.27</v>
      </c>
      <c r="KS35" s="68">
        <f t="shared" si="22"/>
        <v>205.48</v>
      </c>
      <c r="KT35" s="68">
        <f t="shared" si="22"/>
        <v>204.66</v>
      </c>
      <c r="KU35" s="68">
        <f t="shared" si="22"/>
        <v>203.87</v>
      </c>
      <c r="KV35" s="68">
        <f t="shared" si="22"/>
        <v>203.09</v>
      </c>
      <c r="KW35" s="68">
        <f t="shared" si="22"/>
        <v>202.3</v>
      </c>
      <c r="KX35" s="68">
        <f t="shared" si="22"/>
        <v>201.51</v>
      </c>
      <c r="KY35" s="68">
        <f t="shared" si="22"/>
        <v>200.73</v>
      </c>
      <c r="KZ35" s="68">
        <f t="shared" si="22"/>
        <v>199.94</v>
      </c>
      <c r="LA35" s="68">
        <f t="shared" si="22"/>
        <v>199.16</v>
      </c>
      <c r="LB35" s="68">
        <f t="shared" si="22"/>
        <v>198.38</v>
      </c>
      <c r="LC35" s="68">
        <f t="shared" si="22"/>
        <v>197.6</v>
      </c>
      <c r="LD35" s="68">
        <f t="shared" si="22"/>
        <v>196.82</v>
      </c>
      <c r="LE35" s="68">
        <f t="shared" si="22"/>
        <v>196.04</v>
      </c>
      <c r="LF35" s="68">
        <f t="shared" si="22"/>
        <v>195.27</v>
      </c>
      <c r="LG35" s="68">
        <f t="shared" si="22"/>
        <v>194.5</v>
      </c>
      <c r="LH35" s="68">
        <f t="shared" si="21"/>
        <v>193.72</v>
      </c>
      <c r="LI35" s="68">
        <f t="shared" si="21"/>
        <v>192.95</v>
      </c>
      <c r="LJ35" s="68">
        <f t="shared" si="21"/>
        <v>192.18</v>
      </c>
      <c r="LK35" s="68">
        <f t="shared" si="21"/>
        <v>191.41</v>
      </c>
      <c r="LL35" s="68">
        <f t="shared" si="21"/>
        <v>190.64</v>
      </c>
      <c r="LM35" s="68">
        <f t="shared" si="21"/>
        <v>189.88</v>
      </c>
      <c r="LN35" s="68">
        <f t="shared" si="21"/>
        <v>189.11</v>
      </c>
      <c r="LO35" s="68">
        <f t="shared" si="21"/>
        <v>188.35</v>
      </c>
      <c r="LP35" s="68">
        <f t="shared" si="21"/>
        <v>187.59</v>
      </c>
      <c r="LQ35" s="68">
        <f t="shared" si="21"/>
        <v>186.83</v>
      </c>
      <c r="LR35" s="68">
        <f t="shared" si="21"/>
        <v>186.07</v>
      </c>
      <c r="LS35" s="68">
        <f t="shared" si="21"/>
        <v>185.31</v>
      </c>
      <c r="LT35" s="68">
        <f t="shared" si="21"/>
        <v>184.56</v>
      </c>
      <c r="LU35" s="68">
        <f t="shared" si="21"/>
        <v>183.81</v>
      </c>
      <c r="LV35" s="68">
        <f t="shared" si="21"/>
        <v>183.05</v>
      </c>
      <c r="LW35" s="68">
        <f t="shared" si="21"/>
        <v>182.3</v>
      </c>
      <c r="LX35" s="68">
        <f t="shared" si="23"/>
        <v>181.55</v>
      </c>
      <c r="LY35" s="68">
        <f t="shared" si="23"/>
        <v>180.8</v>
      </c>
      <c r="LZ35" s="68">
        <f t="shared" si="23"/>
        <v>180.06</v>
      </c>
      <c r="MA35" s="68">
        <f t="shared" si="23"/>
        <v>179.31</v>
      </c>
      <c r="MB35" s="68">
        <f t="shared" si="23"/>
        <v>178.57</v>
      </c>
      <c r="MC35" s="68">
        <f t="shared" si="23"/>
        <v>177.83</v>
      </c>
      <c r="MD35" s="70">
        <f t="shared" si="23"/>
        <v>177.09</v>
      </c>
      <c r="ME35" s="71">
        <f t="shared" si="23"/>
        <v>176.36</v>
      </c>
      <c r="MF35" s="71">
        <f t="shared" si="23"/>
        <v>175.62</v>
      </c>
      <c r="MG35" s="71">
        <f t="shared" si="23"/>
        <v>174.89</v>
      </c>
      <c r="MH35" s="71">
        <f t="shared" si="23"/>
        <v>174.15</v>
      </c>
      <c r="MI35" s="71">
        <f t="shared" si="23"/>
        <v>173.42</v>
      </c>
      <c r="MJ35" s="71">
        <f t="shared" si="23"/>
        <v>172.69</v>
      </c>
      <c r="MK35" s="71">
        <f t="shared" si="23"/>
        <v>171.96</v>
      </c>
      <c r="ML35" s="71">
        <f t="shared" si="23"/>
        <v>171.24</v>
      </c>
      <c r="MM35" s="71">
        <f t="shared" si="23"/>
        <v>170.51</v>
      </c>
      <c r="MN35" s="71">
        <f t="shared" si="25"/>
        <v>169.79</v>
      </c>
      <c r="MO35" s="71">
        <f t="shared" si="26"/>
        <v>169.07</v>
      </c>
      <c r="MP35" s="71">
        <f t="shared" si="27"/>
        <v>168.35</v>
      </c>
      <c r="MQ35" s="71">
        <f t="shared" si="24"/>
        <v>167.64</v>
      </c>
      <c r="MR35" s="71">
        <f t="shared" si="24"/>
        <v>166.92</v>
      </c>
      <c r="MS35" s="71">
        <f t="shared" si="24"/>
        <v>166.21</v>
      </c>
      <c r="MT35" s="71">
        <f t="shared" si="24"/>
        <v>165.49</v>
      </c>
      <c r="MU35" s="71">
        <f t="shared" si="24"/>
        <v>164.78</v>
      </c>
      <c r="MV35" s="71">
        <f t="shared" si="24"/>
        <v>164.07</v>
      </c>
      <c r="MW35" s="71">
        <f t="shared" si="24"/>
        <v>163.37</v>
      </c>
      <c r="MX35" s="71">
        <f t="shared" si="24"/>
        <v>162.66</v>
      </c>
      <c r="MY35" s="71">
        <f t="shared" si="24"/>
        <v>161.96</v>
      </c>
    </row>
    <row r="36" spans="1:363" ht="15.75" x14ac:dyDescent="0.25">
      <c r="A36" s="60" t="s">
        <v>6</v>
      </c>
      <c r="B36" s="65">
        <v>2046</v>
      </c>
      <c r="C36" s="63">
        <v>502.47</v>
      </c>
      <c r="D36" s="63">
        <v>501.44</v>
      </c>
      <c r="E36" s="63">
        <v>500.4</v>
      </c>
      <c r="F36" s="63">
        <v>499.36</v>
      </c>
      <c r="G36" s="63">
        <v>498.33</v>
      </c>
      <c r="H36" s="63">
        <v>497.29</v>
      </c>
      <c r="I36" s="63">
        <v>496.25</v>
      </c>
      <c r="J36" s="63">
        <v>495.22</v>
      </c>
      <c r="K36" s="63">
        <v>494.18</v>
      </c>
      <c r="L36" s="63">
        <v>493.14</v>
      </c>
      <c r="M36" s="63">
        <v>492.11</v>
      </c>
      <c r="N36" s="63">
        <v>491.07</v>
      </c>
      <c r="O36" s="63">
        <v>490.03</v>
      </c>
      <c r="P36" s="63">
        <v>489</v>
      </c>
      <c r="Q36" s="63">
        <v>487.96</v>
      </c>
      <c r="R36" s="63">
        <v>486.92</v>
      </c>
      <c r="S36" s="63">
        <v>485.89</v>
      </c>
      <c r="T36" s="63">
        <v>484.85</v>
      </c>
      <c r="U36" s="63">
        <v>483.81</v>
      </c>
      <c r="V36" s="63">
        <v>482.78</v>
      </c>
      <c r="W36" s="63">
        <v>481.74</v>
      </c>
      <c r="X36" s="63">
        <v>480.7</v>
      </c>
      <c r="Y36" s="63">
        <v>479.67</v>
      </c>
      <c r="Z36" s="63">
        <v>478.63</v>
      </c>
      <c r="AA36" s="63">
        <v>477.59</v>
      </c>
      <c r="AB36" s="63">
        <v>476.56</v>
      </c>
      <c r="AC36" s="63">
        <v>475.52</v>
      </c>
      <c r="AD36" s="63">
        <v>474.48</v>
      </c>
      <c r="AE36" s="63">
        <v>473.44</v>
      </c>
      <c r="AF36" s="63">
        <v>472.41</v>
      </c>
      <c r="AG36" s="63">
        <v>471.37</v>
      </c>
      <c r="AH36" s="63">
        <v>470.33</v>
      </c>
      <c r="AI36" s="63">
        <v>469.3</v>
      </c>
      <c r="AJ36" s="63">
        <v>468.26</v>
      </c>
      <c r="AK36" s="63">
        <v>467.22</v>
      </c>
      <c r="AL36" s="63">
        <v>466.19</v>
      </c>
      <c r="AM36" s="63">
        <v>465.15</v>
      </c>
      <c r="AN36" s="63">
        <v>464.11</v>
      </c>
      <c r="AO36" s="63">
        <v>463.07</v>
      </c>
      <c r="AP36" s="63">
        <v>462.04</v>
      </c>
      <c r="AQ36" s="63">
        <v>461</v>
      </c>
      <c r="AR36" s="63">
        <v>459.96</v>
      </c>
      <c r="AS36" s="63">
        <v>458.93</v>
      </c>
      <c r="AT36" s="63">
        <v>457.89</v>
      </c>
      <c r="AU36" s="63">
        <v>456.85</v>
      </c>
      <c r="AV36" s="63">
        <v>455.82</v>
      </c>
      <c r="AW36" s="63">
        <v>454.78</v>
      </c>
      <c r="AX36" s="63">
        <v>453.74</v>
      </c>
      <c r="AY36" s="63">
        <v>452.7</v>
      </c>
      <c r="AZ36" s="63">
        <v>451.67</v>
      </c>
      <c r="BA36" s="63">
        <v>450.63</v>
      </c>
      <c r="BB36" s="63">
        <v>449.59</v>
      </c>
      <c r="BC36" s="63">
        <v>448.56</v>
      </c>
      <c r="BD36" s="63">
        <v>447.52</v>
      </c>
      <c r="BE36" s="63">
        <v>446.48</v>
      </c>
      <c r="BF36" s="63">
        <v>445.45</v>
      </c>
      <c r="BG36" s="63">
        <v>444.41</v>
      </c>
      <c r="BH36" s="63">
        <v>443.37</v>
      </c>
      <c r="BI36" s="63">
        <v>442.33</v>
      </c>
      <c r="BJ36" s="63">
        <v>441.3</v>
      </c>
      <c r="BK36" s="63">
        <v>440.26</v>
      </c>
      <c r="BL36" s="63">
        <v>439.22</v>
      </c>
      <c r="BM36" s="63">
        <v>438.18</v>
      </c>
      <c r="BN36" s="63">
        <v>437.15</v>
      </c>
      <c r="BO36" s="63">
        <v>436.11</v>
      </c>
      <c r="BP36" s="63">
        <v>435.07</v>
      </c>
      <c r="BQ36" s="63">
        <v>434.03</v>
      </c>
      <c r="BR36" s="63">
        <v>433</v>
      </c>
      <c r="BS36" s="63">
        <v>431.96</v>
      </c>
      <c r="BT36" s="63">
        <v>430.92</v>
      </c>
      <c r="BU36" s="63">
        <v>429.88</v>
      </c>
      <c r="BV36" s="63">
        <v>428.85</v>
      </c>
      <c r="BW36" s="63">
        <v>427.81</v>
      </c>
      <c r="BX36" s="63">
        <v>426.78</v>
      </c>
      <c r="BY36" s="63">
        <v>425.74</v>
      </c>
      <c r="BZ36" s="63">
        <v>424.7</v>
      </c>
      <c r="CA36" s="63">
        <v>423.67</v>
      </c>
      <c r="CB36" s="63">
        <v>422.63</v>
      </c>
      <c r="CC36" s="63">
        <v>421.6</v>
      </c>
      <c r="CD36" s="63">
        <v>420.56</v>
      </c>
      <c r="CE36" s="63">
        <v>419.53</v>
      </c>
      <c r="CF36" s="63">
        <v>418.49</v>
      </c>
      <c r="CG36" s="63">
        <v>417.46</v>
      </c>
      <c r="CH36" s="63">
        <v>416.42</v>
      </c>
      <c r="CI36" s="63">
        <v>415.39</v>
      </c>
      <c r="CJ36" s="63">
        <v>414.36</v>
      </c>
      <c r="CK36" s="63">
        <v>413.32</v>
      </c>
      <c r="CL36" s="63">
        <v>412.29</v>
      </c>
      <c r="CM36" s="63">
        <v>411.25</v>
      </c>
      <c r="CN36" s="63">
        <v>410.22</v>
      </c>
      <c r="CO36" s="63">
        <v>409.18</v>
      </c>
      <c r="CP36" s="63">
        <v>408.15</v>
      </c>
      <c r="CQ36" s="63">
        <v>407.11</v>
      </c>
      <c r="CR36" s="63">
        <v>406.08</v>
      </c>
      <c r="CS36" s="63">
        <v>405.04</v>
      </c>
      <c r="CT36" s="63">
        <v>404.01</v>
      </c>
      <c r="CU36" s="63">
        <v>402.98</v>
      </c>
      <c r="CV36" s="63">
        <v>401.94</v>
      </c>
      <c r="CW36" s="63">
        <v>400.91</v>
      </c>
      <c r="CX36" s="63">
        <v>399.88</v>
      </c>
      <c r="CY36" s="63">
        <v>398.84</v>
      </c>
      <c r="CZ36" s="63">
        <v>397.81</v>
      </c>
      <c r="DA36" s="63">
        <v>396.78</v>
      </c>
      <c r="DB36" s="63">
        <v>395.75</v>
      </c>
      <c r="DC36" s="63">
        <v>394.72</v>
      </c>
      <c r="DD36" s="63">
        <v>393.68</v>
      </c>
      <c r="DE36" s="63">
        <v>392.65</v>
      </c>
      <c r="DF36" s="63">
        <v>391.62</v>
      </c>
      <c r="DG36" s="63">
        <v>390.59</v>
      </c>
      <c r="DH36" s="63">
        <v>389.56</v>
      </c>
      <c r="DI36" s="63">
        <v>388.53</v>
      </c>
      <c r="DJ36" s="63">
        <v>387.5</v>
      </c>
      <c r="DK36" s="63">
        <v>386.47</v>
      </c>
      <c r="DL36" s="63">
        <v>385.44</v>
      </c>
      <c r="DM36" s="63">
        <v>384.41</v>
      </c>
      <c r="DN36" s="63">
        <v>383.38</v>
      </c>
      <c r="DO36" s="63">
        <v>382.35</v>
      </c>
      <c r="DP36" s="63">
        <v>381.32</v>
      </c>
      <c r="DQ36" s="63">
        <v>380.29</v>
      </c>
      <c r="DR36" s="63">
        <v>379.26</v>
      </c>
      <c r="DS36" s="63">
        <v>378.23</v>
      </c>
      <c r="DT36" s="63">
        <v>377.21</v>
      </c>
      <c r="DU36" s="63">
        <v>376.18</v>
      </c>
      <c r="DV36" s="63">
        <v>375.16</v>
      </c>
      <c r="DW36" s="63">
        <v>374.14</v>
      </c>
      <c r="DX36" s="63">
        <v>373.11</v>
      </c>
      <c r="DY36" s="63">
        <v>372.09</v>
      </c>
      <c r="DZ36" s="63">
        <v>371.07</v>
      </c>
      <c r="EA36" s="63">
        <v>370.04</v>
      </c>
      <c r="EB36" s="63">
        <v>369.02</v>
      </c>
      <c r="EC36" s="63">
        <v>368</v>
      </c>
      <c r="ED36" s="63">
        <v>366.98</v>
      </c>
      <c r="EE36" s="63">
        <v>365.96</v>
      </c>
      <c r="EF36" s="63">
        <v>364.94</v>
      </c>
      <c r="EG36" s="63">
        <v>363.92</v>
      </c>
      <c r="EH36" s="63">
        <v>362.91</v>
      </c>
      <c r="EI36" s="63">
        <v>361.89</v>
      </c>
      <c r="EJ36" s="63">
        <v>360.88</v>
      </c>
      <c r="EK36" s="63">
        <v>359.86</v>
      </c>
      <c r="EL36" s="63">
        <v>358.85</v>
      </c>
      <c r="EM36" s="63">
        <v>357.83</v>
      </c>
      <c r="EN36" s="63">
        <v>356.82</v>
      </c>
      <c r="EO36" s="63">
        <v>355.81</v>
      </c>
      <c r="EP36" s="63">
        <v>354.79</v>
      </c>
      <c r="EQ36" s="63">
        <v>353.78</v>
      </c>
      <c r="ER36" s="63">
        <v>352.77</v>
      </c>
      <c r="ES36" s="63">
        <v>351.77</v>
      </c>
      <c r="ET36" s="63">
        <v>350.76</v>
      </c>
      <c r="EU36" s="63">
        <v>349.75</v>
      </c>
      <c r="EV36" s="63">
        <v>348.74</v>
      </c>
      <c r="EW36" s="63">
        <v>347.74</v>
      </c>
      <c r="EX36" s="63">
        <v>346.73</v>
      </c>
      <c r="EY36" s="63">
        <v>345.72</v>
      </c>
      <c r="EZ36" s="63">
        <v>344.72</v>
      </c>
      <c r="FA36" s="63">
        <v>343.71</v>
      </c>
      <c r="FB36" s="63">
        <v>342.7</v>
      </c>
      <c r="FC36" s="63">
        <v>341.7</v>
      </c>
      <c r="FD36" s="63">
        <v>340.7</v>
      </c>
      <c r="FE36" s="63">
        <v>339.7</v>
      </c>
      <c r="FF36" s="63">
        <v>338.7</v>
      </c>
      <c r="FG36" s="63">
        <v>337.7</v>
      </c>
      <c r="FH36" s="63">
        <v>336.7</v>
      </c>
      <c r="FI36" s="63">
        <v>335.71</v>
      </c>
      <c r="FJ36" s="63">
        <v>334.71</v>
      </c>
      <c r="FK36" s="63">
        <v>333.71</v>
      </c>
      <c r="FL36" s="63">
        <v>332.71</v>
      </c>
      <c r="FM36" s="63">
        <v>331.72</v>
      </c>
      <c r="FN36" s="63">
        <v>330.72</v>
      </c>
      <c r="FO36" s="63">
        <v>329.73</v>
      </c>
      <c r="FP36" s="63">
        <v>328.73</v>
      </c>
      <c r="FQ36" s="63">
        <v>327.74</v>
      </c>
      <c r="FR36" s="63">
        <v>326.75</v>
      </c>
      <c r="FS36" s="63">
        <v>325.75</v>
      </c>
      <c r="FT36" s="63">
        <v>324.76</v>
      </c>
      <c r="FU36" s="63">
        <v>323.76</v>
      </c>
      <c r="FV36" s="63">
        <v>322.77999999999997</v>
      </c>
      <c r="FW36" s="63">
        <v>321.79000000000002</v>
      </c>
      <c r="FX36" s="63">
        <v>320.79000000000002</v>
      </c>
      <c r="FY36" s="63">
        <v>319.81</v>
      </c>
      <c r="FZ36" s="63">
        <v>318.82</v>
      </c>
      <c r="GA36" s="63">
        <v>317.82</v>
      </c>
      <c r="GB36" s="63">
        <v>316.85000000000002</v>
      </c>
      <c r="GC36" s="63">
        <v>315.85000000000002</v>
      </c>
      <c r="GD36" s="63">
        <v>314.88</v>
      </c>
      <c r="GE36" s="63">
        <v>313.89</v>
      </c>
      <c r="GF36" s="63">
        <v>312.91000000000003</v>
      </c>
      <c r="GG36" s="63">
        <v>311.93</v>
      </c>
      <c r="GH36" s="63">
        <v>310.94</v>
      </c>
      <c r="GI36" s="63">
        <v>309.95999999999998</v>
      </c>
      <c r="GJ36" s="63">
        <v>308.98</v>
      </c>
      <c r="GK36" s="63">
        <v>308</v>
      </c>
      <c r="GL36" s="63">
        <v>307.01</v>
      </c>
      <c r="GM36" s="63">
        <v>306.04000000000002</v>
      </c>
      <c r="GN36" s="63">
        <v>305.06</v>
      </c>
      <c r="GO36" s="63">
        <v>304.08999999999997</v>
      </c>
      <c r="GP36" s="63">
        <v>303.12</v>
      </c>
      <c r="GQ36" s="63">
        <v>302.14999999999998</v>
      </c>
      <c r="GR36" s="63">
        <v>301.18</v>
      </c>
      <c r="GS36" s="63">
        <v>300.20999999999998</v>
      </c>
      <c r="GT36" s="63">
        <v>299.24</v>
      </c>
      <c r="GU36" s="63">
        <v>298.26</v>
      </c>
      <c r="GV36" s="63">
        <v>297.29000000000002</v>
      </c>
      <c r="GW36" s="63">
        <v>296.32</v>
      </c>
      <c r="GX36" s="63">
        <v>295.37</v>
      </c>
      <c r="GY36" s="63">
        <v>294.39999999999998</v>
      </c>
      <c r="GZ36" s="63">
        <v>293.44</v>
      </c>
      <c r="HA36" s="63">
        <v>292.47000000000003</v>
      </c>
      <c r="HB36" s="63">
        <v>291.51</v>
      </c>
      <c r="HC36" s="63">
        <v>290.54000000000002</v>
      </c>
      <c r="HD36" s="63">
        <v>289.58999999999997</v>
      </c>
      <c r="HE36" s="63">
        <v>288.63</v>
      </c>
      <c r="HF36" s="63">
        <v>287.67</v>
      </c>
      <c r="HG36" s="63">
        <v>286.70999999999998</v>
      </c>
      <c r="HH36" s="63">
        <v>285.75</v>
      </c>
      <c r="HI36" s="63">
        <v>284.79000000000002</v>
      </c>
      <c r="HJ36" s="63">
        <v>283.83999999999997</v>
      </c>
      <c r="HK36" s="63">
        <v>282.89</v>
      </c>
      <c r="HL36" s="63">
        <v>281.94</v>
      </c>
      <c r="HM36" s="63">
        <v>280.99</v>
      </c>
      <c r="HN36" s="63">
        <v>280.04000000000002</v>
      </c>
      <c r="HO36" s="63">
        <v>279.10000000000002</v>
      </c>
      <c r="HP36" s="63">
        <v>278.16000000000003</v>
      </c>
      <c r="HQ36" s="63">
        <v>277.22000000000003</v>
      </c>
      <c r="HR36" s="63">
        <v>276.26</v>
      </c>
      <c r="HS36" s="63">
        <v>275.32</v>
      </c>
      <c r="HT36" s="63">
        <v>274.39</v>
      </c>
      <c r="HU36" s="63">
        <v>273.45</v>
      </c>
      <c r="HV36" s="63">
        <v>272.51</v>
      </c>
      <c r="HW36" s="63">
        <v>271.57</v>
      </c>
      <c r="HX36" s="63">
        <v>270.64</v>
      </c>
      <c r="HY36" s="63">
        <v>269.70999999999998</v>
      </c>
      <c r="HZ36" s="63">
        <v>268.76</v>
      </c>
      <c r="IA36" s="63">
        <v>267.83999999999997</v>
      </c>
      <c r="IB36" s="63">
        <v>266.91000000000003</v>
      </c>
      <c r="IC36" s="63">
        <v>265.97000000000003</v>
      </c>
      <c r="ID36" s="63">
        <v>265.04000000000002</v>
      </c>
      <c r="IE36" s="63">
        <v>264.10000000000002</v>
      </c>
      <c r="IF36" s="63">
        <v>263.18</v>
      </c>
      <c r="IG36" s="63">
        <v>262.25</v>
      </c>
      <c r="IH36" s="63">
        <v>261.32</v>
      </c>
      <c r="II36" s="63">
        <v>260.39999999999998</v>
      </c>
      <c r="IJ36" s="63">
        <v>259.47000000000003</v>
      </c>
      <c r="IK36" s="63">
        <v>258.54000000000002</v>
      </c>
      <c r="IL36" s="63">
        <v>257.63</v>
      </c>
      <c r="IM36" s="63">
        <v>256.70999999999998</v>
      </c>
      <c r="IN36" s="63">
        <v>255.79</v>
      </c>
      <c r="IO36" s="63">
        <v>254.87</v>
      </c>
      <c r="IP36" s="63">
        <v>253.95</v>
      </c>
      <c r="IQ36" s="63">
        <v>253.03</v>
      </c>
      <c r="IR36" s="63">
        <v>252.11</v>
      </c>
      <c r="IS36" s="63">
        <v>251.2</v>
      </c>
      <c r="IT36" s="63">
        <v>250.28</v>
      </c>
      <c r="IU36" s="63">
        <v>249.37</v>
      </c>
      <c r="IV36" s="63">
        <v>248.46</v>
      </c>
      <c r="IW36" s="63">
        <v>247.56</v>
      </c>
      <c r="IX36" s="63">
        <v>246.66</v>
      </c>
      <c r="IY36" s="63">
        <v>245.76</v>
      </c>
      <c r="IZ36" s="63">
        <v>244.86</v>
      </c>
      <c r="JA36" s="63">
        <v>243.96</v>
      </c>
      <c r="JB36" s="63">
        <v>243.06</v>
      </c>
      <c r="JC36" s="63">
        <v>242.16</v>
      </c>
      <c r="JD36" s="63">
        <v>241.27</v>
      </c>
      <c r="JE36" s="63">
        <v>240.37</v>
      </c>
      <c r="JF36" s="63">
        <v>239.48</v>
      </c>
      <c r="JG36" s="63">
        <v>238.58</v>
      </c>
      <c r="JH36" s="63">
        <v>237.69</v>
      </c>
      <c r="JI36" s="63">
        <v>236.8</v>
      </c>
      <c r="JJ36" s="63">
        <v>235.91</v>
      </c>
      <c r="JK36" s="63">
        <v>235.02</v>
      </c>
      <c r="JL36" s="63">
        <v>234.14</v>
      </c>
      <c r="JM36" s="63">
        <v>233.25</v>
      </c>
      <c r="JN36" s="63">
        <v>232.36</v>
      </c>
      <c r="JO36" s="63">
        <v>231.48</v>
      </c>
      <c r="JP36" s="63">
        <v>230.59</v>
      </c>
      <c r="JQ36" s="63">
        <v>229.71</v>
      </c>
      <c r="JR36" s="63">
        <v>228.83</v>
      </c>
      <c r="JS36" s="63">
        <v>227.95</v>
      </c>
      <c r="JT36" s="63">
        <v>227.06</v>
      </c>
      <c r="JU36" s="63">
        <v>226.18</v>
      </c>
      <c r="JV36" s="63">
        <v>225.29</v>
      </c>
      <c r="JW36" s="63">
        <v>224.41</v>
      </c>
      <c r="JX36" s="63">
        <v>223.52</v>
      </c>
      <c r="JY36" s="63">
        <v>222.64</v>
      </c>
      <c r="JZ36" s="63">
        <v>221.76</v>
      </c>
      <c r="KA36" s="63">
        <v>220.88</v>
      </c>
      <c r="KB36" s="63">
        <v>220</v>
      </c>
      <c r="KC36" s="63">
        <v>219.12</v>
      </c>
      <c r="KD36" s="63">
        <v>218.24</v>
      </c>
      <c r="KE36" s="63">
        <v>217.36</v>
      </c>
      <c r="KF36" s="63">
        <v>216.48</v>
      </c>
      <c r="KG36" s="63">
        <v>215.61</v>
      </c>
      <c r="KH36" s="63">
        <v>214.74</v>
      </c>
      <c r="KI36" s="63">
        <v>213.86</v>
      </c>
      <c r="KJ36" s="63">
        <v>212.99</v>
      </c>
      <c r="KK36" s="63">
        <v>212.12</v>
      </c>
      <c r="KL36" s="63">
        <v>211.25</v>
      </c>
      <c r="KM36" s="63">
        <v>210.38</v>
      </c>
      <c r="KN36" s="63">
        <v>209.51</v>
      </c>
      <c r="KO36" s="63">
        <v>208.64</v>
      </c>
      <c r="KP36" s="63">
        <v>207.78</v>
      </c>
      <c r="KQ36" s="63">
        <v>206.91</v>
      </c>
      <c r="KR36" s="68">
        <f t="shared" si="22"/>
        <v>207.02</v>
      </c>
      <c r="KS36" s="68">
        <f t="shared" si="22"/>
        <v>206.23</v>
      </c>
      <c r="KT36" s="68">
        <f t="shared" si="22"/>
        <v>205.41</v>
      </c>
      <c r="KU36" s="68">
        <f t="shared" si="22"/>
        <v>204.62</v>
      </c>
      <c r="KV36" s="68">
        <f t="shared" si="22"/>
        <v>203.84</v>
      </c>
      <c r="KW36" s="68">
        <f t="shared" si="22"/>
        <v>203.05</v>
      </c>
      <c r="KX36" s="68">
        <f t="shared" si="22"/>
        <v>202.26</v>
      </c>
      <c r="KY36" s="68">
        <f t="shared" si="22"/>
        <v>201.48</v>
      </c>
      <c r="KZ36" s="68">
        <f t="shared" si="22"/>
        <v>200.69</v>
      </c>
      <c r="LA36" s="68">
        <f t="shared" si="22"/>
        <v>199.91</v>
      </c>
      <c r="LB36" s="68">
        <f t="shared" si="22"/>
        <v>199.13</v>
      </c>
      <c r="LC36" s="68">
        <f t="shared" si="22"/>
        <v>198.35</v>
      </c>
      <c r="LD36" s="68">
        <f t="shared" si="22"/>
        <v>197.57</v>
      </c>
      <c r="LE36" s="68">
        <f t="shared" si="22"/>
        <v>196.79</v>
      </c>
      <c r="LF36" s="68">
        <f t="shared" si="22"/>
        <v>196.02</v>
      </c>
      <c r="LG36" s="68">
        <f t="shared" si="22"/>
        <v>195.25</v>
      </c>
      <c r="LH36" s="68">
        <f t="shared" si="21"/>
        <v>194.47</v>
      </c>
      <c r="LI36" s="68">
        <f t="shared" si="21"/>
        <v>193.7</v>
      </c>
      <c r="LJ36" s="68">
        <f t="shared" si="21"/>
        <v>192.93</v>
      </c>
      <c r="LK36" s="68">
        <f t="shared" si="21"/>
        <v>192.16</v>
      </c>
      <c r="LL36" s="68">
        <f t="shared" si="21"/>
        <v>191.39</v>
      </c>
      <c r="LM36" s="68">
        <f t="shared" si="21"/>
        <v>190.63</v>
      </c>
      <c r="LN36" s="68">
        <f t="shared" si="21"/>
        <v>189.86</v>
      </c>
      <c r="LO36" s="68">
        <f t="shared" si="21"/>
        <v>189.1</v>
      </c>
      <c r="LP36" s="68">
        <f t="shared" si="21"/>
        <v>188.34</v>
      </c>
      <c r="LQ36" s="68">
        <f t="shared" si="21"/>
        <v>187.58</v>
      </c>
      <c r="LR36" s="68">
        <f t="shared" si="21"/>
        <v>186.82</v>
      </c>
      <c r="LS36" s="68">
        <f t="shared" si="21"/>
        <v>186.06</v>
      </c>
      <c r="LT36" s="68">
        <f t="shared" si="21"/>
        <v>185.31</v>
      </c>
      <c r="LU36" s="68">
        <f t="shared" si="21"/>
        <v>184.56</v>
      </c>
      <c r="LV36" s="68">
        <f t="shared" si="21"/>
        <v>183.8</v>
      </c>
      <c r="LW36" s="68">
        <f t="shared" si="21"/>
        <v>183.05</v>
      </c>
      <c r="LX36" s="68">
        <f t="shared" si="23"/>
        <v>182.3</v>
      </c>
      <c r="LY36" s="68">
        <f t="shared" si="23"/>
        <v>181.55</v>
      </c>
      <c r="LZ36" s="68">
        <f t="shared" si="23"/>
        <v>180.81</v>
      </c>
      <c r="MA36" s="68">
        <f t="shared" si="23"/>
        <v>180.06</v>
      </c>
      <c r="MB36" s="68">
        <f t="shared" si="23"/>
        <v>179.32</v>
      </c>
      <c r="MC36" s="68">
        <f t="shared" si="23"/>
        <v>178.58</v>
      </c>
      <c r="MD36" s="70">
        <f t="shared" si="23"/>
        <v>177.84</v>
      </c>
      <c r="ME36" s="71">
        <f t="shared" si="23"/>
        <v>177.11</v>
      </c>
      <c r="MF36" s="71">
        <f t="shared" si="23"/>
        <v>176.37</v>
      </c>
      <c r="MG36" s="71">
        <f t="shared" si="23"/>
        <v>175.64</v>
      </c>
      <c r="MH36" s="71">
        <f t="shared" si="23"/>
        <v>174.9</v>
      </c>
      <c r="MI36" s="71">
        <f t="shared" si="23"/>
        <v>174.17</v>
      </c>
      <c r="MJ36" s="71">
        <f t="shared" si="23"/>
        <v>173.44</v>
      </c>
      <c r="MK36" s="71">
        <f t="shared" si="23"/>
        <v>172.71</v>
      </c>
      <c r="ML36" s="71">
        <f t="shared" si="23"/>
        <v>171.99</v>
      </c>
      <c r="MM36" s="71">
        <f t="shared" si="23"/>
        <v>171.26</v>
      </c>
      <c r="MN36" s="71">
        <f t="shared" si="25"/>
        <v>170.54</v>
      </c>
      <c r="MO36" s="71">
        <f t="shared" si="26"/>
        <v>169.82</v>
      </c>
      <c r="MP36" s="71">
        <f t="shared" si="27"/>
        <v>169.1</v>
      </c>
      <c r="MQ36" s="71">
        <f t="shared" si="24"/>
        <v>168.39</v>
      </c>
      <c r="MR36" s="71">
        <f t="shared" si="24"/>
        <v>167.67</v>
      </c>
      <c r="MS36" s="71">
        <f t="shared" si="24"/>
        <v>166.96</v>
      </c>
      <c r="MT36" s="71">
        <f t="shared" si="24"/>
        <v>166.24</v>
      </c>
      <c r="MU36" s="71">
        <f t="shared" si="24"/>
        <v>165.53</v>
      </c>
      <c r="MV36" s="71">
        <f t="shared" si="24"/>
        <v>164.82</v>
      </c>
      <c r="MW36" s="71">
        <f t="shared" si="24"/>
        <v>164.12</v>
      </c>
      <c r="MX36" s="71">
        <f t="shared" si="24"/>
        <v>163.41</v>
      </c>
      <c r="MY36" s="71">
        <f t="shared" si="24"/>
        <v>162.71</v>
      </c>
    </row>
    <row r="37" spans="1:363" ht="15.75" x14ac:dyDescent="0.25">
      <c r="A37" s="60" t="s">
        <v>6</v>
      </c>
      <c r="B37" s="65">
        <v>2047</v>
      </c>
      <c r="C37" s="63">
        <v>503.32</v>
      </c>
      <c r="D37" s="63">
        <v>502.28</v>
      </c>
      <c r="E37" s="63">
        <v>501.25</v>
      </c>
      <c r="F37" s="63">
        <v>500.21</v>
      </c>
      <c r="G37" s="63">
        <v>499.17</v>
      </c>
      <c r="H37" s="63">
        <v>498.14</v>
      </c>
      <c r="I37" s="63">
        <v>497.1</v>
      </c>
      <c r="J37" s="63">
        <v>496.07</v>
      </c>
      <c r="K37" s="63">
        <v>495.03</v>
      </c>
      <c r="L37" s="63">
        <v>493.99</v>
      </c>
      <c r="M37" s="63">
        <v>492.96</v>
      </c>
      <c r="N37" s="63">
        <v>491.92</v>
      </c>
      <c r="O37" s="63">
        <v>490.88</v>
      </c>
      <c r="P37" s="63">
        <v>489.85</v>
      </c>
      <c r="Q37" s="63">
        <v>488.81</v>
      </c>
      <c r="R37" s="63">
        <v>487.77</v>
      </c>
      <c r="S37" s="63">
        <v>486.74</v>
      </c>
      <c r="T37" s="63">
        <v>485.7</v>
      </c>
      <c r="U37" s="63">
        <v>484.66</v>
      </c>
      <c r="V37" s="63">
        <v>483.63</v>
      </c>
      <c r="W37" s="63">
        <v>482.59</v>
      </c>
      <c r="X37" s="63">
        <v>481.55</v>
      </c>
      <c r="Y37" s="63">
        <v>480.52</v>
      </c>
      <c r="Z37" s="63">
        <v>479.48</v>
      </c>
      <c r="AA37" s="63">
        <v>478.44</v>
      </c>
      <c r="AB37" s="63">
        <v>477.41</v>
      </c>
      <c r="AC37" s="63">
        <v>476.37</v>
      </c>
      <c r="AD37" s="63">
        <v>475.33</v>
      </c>
      <c r="AE37" s="63">
        <v>474.3</v>
      </c>
      <c r="AF37" s="63">
        <v>473.26</v>
      </c>
      <c r="AG37" s="63">
        <v>472.22</v>
      </c>
      <c r="AH37" s="63">
        <v>471.18</v>
      </c>
      <c r="AI37" s="63">
        <v>470.15</v>
      </c>
      <c r="AJ37" s="63">
        <v>469.11</v>
      </c>
      <c r="AK37" s="63">
        <v>468.07</v>
      </c>
      <c r="AL37" s="63">
        <v>467.04</v>
      </c>
      <c r="AM37" s="63">
        <v>466</v>
      </c>
      <c r="AN37" s="63">
        <v>464.96</v>
      </c>
      <c r="AO37" s="63">
        <v>463.93</v>
      </c>
      <c r="AP37" s="63">
        <v>462.89</v>
      </c>
      <c r="AQ37" s="63">
        <v>461.85</v>
      </c>
      <c r="AR37" s="63">
        <v>460.81</v>
      </c>
      <c r="AS37" s="63">
        <v>459.78</v>
      </c>
      <c r="AT37" s="63">
        <v>458.74</v>
      </c>
      <c r="AU37" s="63">
        <v>457.7</v>
      </c>
      <c r="AV37" s="63">
        <v>456.67</v>
      </c>
      <c r="AW37" s="63">
        <v>455.63</v>
      </c>
      <c r="AX37" s="63">
        <v>454.59</v>
      </c>
      <c r="AY37" s="63">
        <v>453.56</v>
      </c>
      <c r="AZ37" s="63">
        <v>452.52</v>
      </c>
      <c r="BA37" s="63">
        <v>451.48</v>
      </c>
      <c r="BB37" s="63">
        <v>450.44</v>
      </c>
      <c r="BC37" s="63">
        <v>449.41</v>
      </c>
      <c r="BD37" s="63">
        <v>448.37</v>
      </c>
      <c r="BE37" s="63">
        <v>447.33</v>
      </c>
      <c r="BF37" s="63">
        <v>446.3</v>
      </c>
      <c r="BG37" s="63">
        <v>445.26</v>
      </c>
      <c r="BH37" s="63">
        <v>444.22</v>
      </c>
      <c r="BI37" s="63">
        <v>443.18</v>
      </c>
      <c r="BJ37" s="63">
        <v>442.15</v>
      </c>
      <c r="BK37" s="63">
        <v>441.11</v>
      </c>
      <c r="BL37" s="63">
        <v>440.07</v>
      </c>
      <c r="BM37" s="63">
        <v>439.03</v>
      </c>
      <c r="BN37" s="63">
        <v>438</v>
      </c>
      <c r="BO37" s="63">
        <v>436.96</v>
      </c>
      <c r="BP37" s="63">
        <v>435.92</v>
      </c>
      <c r="BQ37" s="63">
        <v>434.88</v>
      </c>
      <c r="BR37" s="63">
        <v>433.85</v>
      </c>
      <c r="BS37" s="63">
        <v>432.81</v>
      </c>
      <c r="BT37" s="63">
        <v>431.77</v>
      </c>
      <c r="BU37" s="63">
        <v>430.74</v>
      </c>
      <c r="BV37" s="63">
        <v>429.7</v>
      </c>
      <c r="BW37" s="63">
        <v>428.66</v>
      </c>
      <c r="BX37" s="63">
        <v>427.63</v>
      </c>
      <c r="BY37" s="63">
        <v>426.59</v>
      </c>
      <c r="BZ37" s="63">
        <v>425.55</v>
      </c>
      <c r="CA37" s="63">
        <v>424.52</v>
      </c>
      <c r="CB37" s="63">
        <v>423.48</v>
      </c>
      <c r="CC37" s="63">
        <v>422.45</v>
      </c>
      <c r="CD37" s="63">
        <v>421.41</v>
      </c>
      <c r="CE37" s="63">
        <v>420.38</v>
      </c>
      <c r="CF37" s="63">
        <v>419.34</v>
      </c>
      <c r="CG37" s="63">
        <v>418.31</v>
      </c>
      <c r="CH37" s="63">
        <v>417.27</v>
      </c>
      <c r="CI37" s="63">
        <v>416.24</v>
      </c>
      <c r="CJ37" s="63">
        <v>415.2</v>
      </c>
      <c r="CK37" s="63">
        <v>414.17</v>
      </c>
      <c r="CL37" s="63">
        <v>413.13</v>
      </c>
      <c r="CM37" s="63">
        <v>412.1</v>
      </c>
      <c r="CN37" s="63">
        <v>411.06</v>
      </c>
      <c r="CO37" s="63">
        <v>410.03</v>
      </c>
      <c r="CP37" s="63">
        <v>409</v>
      </c>
      <c r="CQ37" s="63">
        <v>407.96</v>
      </c>
      <c r="CR37" s="63">
        <v>406.93</v>
      </c>
      <c r="CS37" s="63">
        <v>405.89</v>
      </c>
      <c r="CT37" s="63">
        <v>404.86</v>
      </c>
      <c r="CU37" s="63">
        <v>403.82</v>
      </c>
      <c r="CV37" s="63">
        <v>402.79</v>
      </c>
      <c r="CW37" s="63">
        <v>401.76</v>
      </c>
      <c r="CX37" s="63">
        <v>400.72</v>
      </c>
      <c r="CY37" s="63">
        <v>399.69</v>
      </c>
      <c r="CZ37" s="63">
        <v>398.66</v>
      </c>
      <c r="DA37" s="63">
        <v>397.63</v>
      </c>
      <c r="DB37" s="63">
        <v>396.59</v>
      </c>
      <c r="DC37" s="63">
        <v>395.56</v>
      </c>
      <c r="DD37" s="63">
        <v>394.53</v>
      </c>
      <c r="DE37" s="63">
        <v>393.5</v>
      </c>
      <c r="DF37" s="63">
        <v>392.47</v>
      </c>
      <c r="DG37" s="63">
        <v>391.43</v>
      </c>
      <c r="DH37" s="63">
        <v>390.4</v>
      </c>
      <c r="DI37" s="63">
        <v>389.37</v>
      </c>
      <c r="DJ37" s="63">
        <v>388.34</v>
      </c>
      <c r="DK37" s="63">
        <v>387.31</v>
      </c>
      <c r="DL37" s="63">
        <v>386.28</v>
      </c>
      <c r="DM37" s="63">
        <v>385.25</v>
      </c>
      <c r="DN37" s="63">
        <v>384.22</v>
      </c>
      <c r="DO37" s="63">
        <v>383.19</v>
      </c>
      <c r="DP37" s="63">
        <v>382.16</v>
      </c>
      <c r="DQ37" s="63">
        <v>381.13</v>
      </c>
      <c r="DR37" s="63">
        <v>380.1</v>
      </c>
      <c r="DS37" s="63">
        <v>379.08</v>
      </c>
      <c r="DT37" s="63">
        <v>378.05</v>
      </c>
      <c r="DU37" s="63">
        <v>377.02</v>
      </c>
      <c r="DV37" s="63">
        <v>376</v>
      </c>
      <c r="DW37" s="63">
        <v>374.98</v>
      </c>
      <c r="DX37" s="63">
        <v>373.95</v>
      </c>
      <c r="DY37" s="63">
        <v>372.93</v>
      </c>
      <c r="DZ37" s="63">
        <v>371.9</v>
      </c>
      <c r="EA37" s="63">
        <v>370.88</v>
      </c>
      <c r="EB37" s="63">
        <v>369.86</v>
      </c>
      <c r="EC37" s="63">
        <v>368.84</v>
      </c>
      <c r="ED37" s="63">
        <v>367.81</v>
      </c>
      <c r="EE37" s="63">
        <v>366.79</v>
      </c>
      <c r="EF37" s="63">
        <v>365.78</v>
      </c>
      <c r="EG37" s="63">
        <v>364.76</v>
      </c>
      <c r="EH37" s="63">
        <v>363.74</v>
      </c>
      <c r="EI37" s="63">
        <v>362.73</v>
      </c>
      <c r="EJ37" s="63">
        <v>361.71</v>
      </c>
      <c r="EK37" s="63">
        <v>360.7</v>
      </c>
      <c r="EL37" s="63">
        <v>359.68</v>
      </c>
      <c r="EM37" s="63">
        <v>358.67</v>
      </c>
      <c r="EN37" s="63">
        <v>357.65</v>
      </c>
      <c r="EO37" s="63">
        <v>356.64</v>
      </c>
      <c r="EP37" s="63">
        <v>355.63</v>
      </c>
      <c r="EQ37" s="63">
        <v>354.61</v>
      </c>
      <c r="ER37" s="63">
        <v>353.6</v>
      </c>
      <c r="ES37" s="63">
        <v>352.6</v>
      </c>
      <c r="ET37" s="63">
        <v>351.59</v>
      </c>
      <c r="EU37" s="63">
        <v>350.58</v>
      </c>
      <c r="EV37" s="63">
        <v>349.57</v>
      </c>
      <c r="EW37" s="63">
        <v>348.56</v>
      </c>
      <c r="EX37" s="63">
        <v>347.56</v>
      </c>
      <c r="EY37" s="63">
        <v>346.55</v>
      </c>
      <c r="EZ37" s="63">
        <v>345.54</v>
      </c>
      <c r="FA37" s="63">
        <v>344.54</v>
      </c>
      <c r="FB37" s="63">
        <v>343.53</v>
      </c>
      <c r="FC37" s="63">
        <v>342.53</v>
      </c>
      <c r="FD37" s="63">
        <v>341.53</v>
      </c>
      <c r="FE37" s="63">
        <v>340.52</v>
      </c>
      <c r="FF37" s="63">
        <v>339.53</v>
      </c>
      <c r="FG37" s="63">
        <v>338.53</v>
      </c>
      <c r="FH37" s="63">
        <v>337.53</v>
      </c>
      <c r="FI37" s="63">
        <v>336.53</v>
      </c>
      <c r="FJ37" s="63">
        <v>335.53</v>
      </c>
      <c r="FK37" s="63">
        <v>334.53</v>
      </c>
      <c r="FL37" s="63">
        <v>333.53</v>
      </c>
      <c r="FM37" s="63">
        <v>332.54</v>
      </c>
      <c r="FN37" s="63">
        <v>331.54</v>
      </c>
      <c r="FO37" s="63">
        <v>330.55</v>
      </c>
      <c r="FP37" s="63">
        <v>329.55</v>
      </c>
      <c r="FQ37" s="63">
        <v>328.56</v>
      </c>
      <c r="FR37" s="63">
        <v>327.56</v>
      </c>
      <c r="FS37" s="63">
        <v>326.57</v>
      </c>
      <c r="FT37" s="63">
        <v>325.57</v>
      </c>
      <c r="FU37" s="63">
        <v>324.58999999999997</v>
      </c>
      <c r="FV37" s="63">
        <v>323.60000000000002</v>
      </c>
      <c r="FW37" s="63">
        <v>322.60000000000002</v>
      </c>
      <c r="FX37" s="63">
        <v>321.60000000000002</v>
      </c>
      <c r="FY37" s="63">
        <v>320.62</v>
      </c>
      <c r="FZ37" s="63">
        <v>319.64</v>
      </c>
      <c r="GA37" s="63">
        <v>318.64999999999998</v>
      </c>
      <c r="GB37" s="63">
        <v>317.66000000000003</v>
      </c>
      <c r="GC37" s="63">
        <v>316.67</v>
      </c>
      <c r="GD37" s="63">
        <v>315.69</v>
      </c>
      <c r="GE37" s="63">
        <v>314.7</v>
      </c>
      <c r="GF37" s="63">
        <v>313.72000000000003</v>
      </c>
      <c r="GG37" s="63">
        <v>312.73</v>
      </c>
      <c r="GH37" s="63">
        <v>311.75</v>
      </c>
      <c r="GI37" s="63">
        <v>310.76</v>
      </c>
      <c r="GJ37" s="63">
        <v>309.77999999999997</v>
      </c>
      <c r="GK37" s="63">
        <v>308.79000000000002</v>
      </c>
      <c r="GL37" s="63">
        <v>307.82</v>
      </c>
      <c r="GM37" s="63">
        <v>306.83999999999997</v>
      </c>
      <c r="GN37" s="63">
        <v>305.87</v>
      </c>
      <c r="GO37" s="63">
        <v>304.89</v>
      </c>
      <c r="GP37" s="63">
        <v>303.92</v>
      </c>
      <c r="GQ37" s="63">
        <v>302.95</v>
      </c>
      <c r="GR37" s="63">
        <v>301.98</v>
      </c>
      <c r="GS37" s="63">
        <v>301.01</v>
      </c>
      <c r="GT37" s="63">
        <v>300.02999999999997</v>
      </c>
      <c r="GU37" s="63">
        <v>299.07</v>
      </c>
      <c r="GV37" s="63">
        <v>298.10000000000002</v>
      </c>
      <c r="GW37" s="63">
        <v>297.13</v>
      </c>
      <c r="GX37" s="63">
        <v>296.16000000000003</v>
      </c>
      <c r="GY37" s="63">
        <v>295.19</v>
      </c>
      <c r="GZ37" s="63">
        <v>294.23</v>
      </c>
      <c r="HA37" s="63">
        <v>293.26</v>
      </c>
      <c r="HB37" s="63">
        <v>292.29000000000002</v>
      </c>
      <c r="HC37" s="63">
        <v>291.33999999999997</v>
      </c>
      <c r="HD37" s="63">
        <v>290.38</v>
      </c>
      <c r="HE37" s="63">
        <v>289.42</v>
      </c>
      <c r="HF37" s="63">
        <v>288.45999999999998</v>
      </c>
      <c r="HG37" s="63">
        <v>287.5</v>
      </c>
      <c r="HH37" s="63">
        <v>286.54000000000002</v>
      </c>
      <c r="HI37" s="63">
        <v>285.57</v>
      </c>
      <c r="HJ37" s="63">
        <v>284.62</v>
      </c>
      <c r="HK37" s="63">
        <v>283.67</v>
      </c>
      <c r="HL37" s="63">
        <v>282.72000000000003</v>
      </c>
      <c r="HM37" s="63">
        <v>281.76</v>
      </c>
      <c r="HN37" s="63">
        <v>280.82</v>
      </c>
      <c r="HO37" s="63">
        <v>279.88</v>
      </c>
      <c r="HP37" s="63">
        <v>278.94</v>
      </c>
      <c r="HQ37" s="63">
        <v>277.99</v>
      </c>
      <c r="HR37" s="63">
        <v>277.04000000000002</v>
      </c>
      <c r="HS37" s="63">
        <v>276.10000000000002</v>
      </c>
      <c r="HT37" s="63">
        <v>275.17</v>
      </c>
      <c r="HU37" s="63">
        <v>274.22000000000003</v>
      </c>
      <c r="HV37" s="63">
        <v>273.29000000000002</v>
      </c>
      <c r="HW37" s="63">
        <v>272.35000000000002</v>
      </c>
      <c r="HX37" s="63">
        <v>271.41000000000003</v>
      </c>
      <c r="HY37" s="63">
        <v>270.47000000000003</v>
      </c>
      <c r="HZ37" s="63">
        <v>269.54000000000002</v>
      </c>
      <c r="IA37" s="63">
        <v>268.60000000000002</v>
      </c>
      <c r="IB37" s="63">
        <v>267.67</v>
      </c>
      <c r="IC37" s="63">
        <v>266.74</v>
      </c>
      <c r="ID37" s="63">
        <v>265.79000000000002</v>
      </c>
      <c r="IE37" s="63">
        <v>264.87</v>
      </c>
      <c r="IF37" s="63">
        <v>263.94</v>
      </c>
      <c r="IG37" s="63">
        <v>263.01</v>
      </c>
      <c r="IH37" s="63">
        <v>262.07</v>
      </c>
      <c r="II37" s="63">
        <v>261.16000000000003</v>
      </c>
      <c r="IJ37" s="63">
        <v>260.23</v>
      </c>
      <c r="IK37" s="63">
        <v>259.29000000000002</v>
      </c>
      <c r="IL37" s="63">
        <v>258.38</v>
      </c>
      <c r="IM37" s="63">
        <v>257.45999999999998</v>
      </c>
      <c r="IN37" s="63">
        <v>256.54000000000002</v>
      </c>
      <c r="IO37" s="63">
        <v>255.61</v>
      </c>
      <c r="IP37" s="63">
        <v>254.69</v>
      </c>
      <c r="IQ37" s="63">
        <v>253.78</v>
      </c>
      <c r="IR37" s="63">
        <v>252.86</v>
      </c>
      <c r="IS37" s="63">
        <v>251.94</v>
      </c>
      <c r="IT37" s="63">
        <v>251.02</v>
      </c>
      <c r="IU37" s="63">
        <v>250.11</v>
      </c>
      <c r="IV37" s="63">
        <v>249.2</v>
      </c>
      <c r="IW37" s="63">
        <v>248.3</v>
      </c>
      <c r="IX37" s="63">
        <v>247.4</v>
      </c>
      <c r="IY37" s="63">
        <v>246.49</v>
      </c>
      <c r="IZ37" s="63">
        <v>245.59</v>
      </c>
      <c r="JA37" s="63">
        <v>244.69</v>
      </c>
      <c r="JB37" s="63">
        <v>243.79</v>
      </c>
      <c r="JC37" s="63">
        <v>242.89</v>
      </c>
      <c r="JD37" s="63">
        <v>242</v>
      </c>
      <c r="JE37" s="63">
        <v>241.1</v>
      </c>
      <c r="JF37" s="63">
        <v>240.2</v>
      </c>
      <c r="JG37" s="63">
        <v>239.31</v>
      </c>
      <c r="JH37" s="63">
        <v>238.42</v>
      </c>
      <c r="JI37" s="63">
        <v>237.52</v>
      </c>
      <c r="JJ37" s="63">
        <v>236.63</v>
      </c>
      <c r="JK37" s="63">
        <v>235.74</v>
      </c>
      <c r="JL37" s="63">
        <v>234.85</v>
      </c>
      <c r="JM37" s="63">
        <v>233.97</v>
      </c>
      <c r="JN37" s="63">
        <v>233.08</v>
      </c>
      <c r="JO37" s="63">
        <v>232.19</v>
      </c>
      <c r="JP37" s="63">
        <v>231.31</v>
      </c>
      <c r="JQ37" s="63">
        <v>230.42</v>
      </c>
      <c r="JR37" s="63">
        <v>229.54</v>
      </c>
      <c r="JS37" s="63">
        <v>228.66</v>
      </c>
      <c r="JT37" s="63">
        <v>227.77</v>
      </c>
      <c r="JU37" s="63">
        <v>226.88</v>
      </c>
      <c r="JV37" s="63">
        <v>225.99</v>
      </c>
      <c r="JW37" s="63">
        <v>225.11</v>
      </c>
      <c r="JX37" s="63">
        <v>224.22</v>
      </c>
      <c r="JY37" s="63">
        <v>223.34</v>
      </c>
      <c r="JZ37" s="63">
        <v>222.45</v>
      </c>
      <c r="KA37" s="63">
        <v>221.57</v>
      </c>
      <c r="KB37" s="63">
        <v>220.69</v>
      </c>
      <c r="KC37" s="63">
        <v>219.81</v>
      </c>
      <c r="KD37" s="63">
        <v>218.93</v>
      </c>
      <c r="KE37" s="63">
        <v>218.05</v>
      </c>
      <c r="KF37" s="63">
        <v>217.17</v>
      </c>
      <c r="KG37" s="63">
        <v>216.3</v>
      </c>
      <c r="KH37" s="63">
        <v>215.42</v>
      </c>
      <c r="KI37" s="63">
        <v>214.54</v>
      </c>
      <c r="KJ37" s="63">
        <v>213.67</v>
      </c>
      <c r="KK37" s="63">
        <v>212.8</v>
      </c>
      <c r="KL37" s="63">
        <v>211.92</v>
      </c>
      <c r="KM37" s="63">
        <v>211.05</v>
      </c>
      <c r="KN37" s="63">
        <v>210.18</v>
      </c>
      <c r="KO37" s="63">
        <v>209.31</v>
      </c>
      <c r="KP37" s="63">
        <v>208.45</v>
      </c>
      <c r="KQ37" s="63">
        <v>207.58</v>
      </c>
      <c r="KR37" s="68">
        <f t="shared" si="22"/>
        <v>207.77</v>
      </c>
      <c r="KS37" s="68">
        <f t="shared" si="22"/>
        <v>206.98</v>
      </c>
      <c r="KT37" s="68">
        <f t="shared" si="22"/>
        <v>206.16</v>
      </c>
      <c r="KU37" s="68">
        <f t="shared" si="22"/>
        <v>205.37</v>
      </c>
      <c r="KV37" s="68">
        <f t="shared" si="22"/>
        <v>204.59</v>
      </c>
      <c r="KW37" s="68">
        <f t="shared" si="22"/>
        <v>203.8</v>
      </c>
      <c r="KX37" s="68">
        <f t="shared" si="22"/>
        <v>203.01</v>
      </c>
      <c r="KY37" s="68">
        <f t="shared" si="22"/>
        <v>202.23</v>
      </c>
      <c r="KZ37" s="68">
        <f t="shared" si="22"/>
        <v>201.44</v>
      </c>
      <c r="LA37" s="68">
        <f t="shared" si="22"/>
        <v>200.66</v>
      </c>
      <c r="LB37" s="68">
        <f t="shared" si="22"/>
        <v>199.88</v>
      </c>
      <c r="LC37" s="68">
        <f t="shared" si="22"/>
        <v>199.1</v>
      </c>
      <c r="LD37" s="68">
        <f t="shared" si="22"/>
        <v>198.32</v>
      </c>
      <c r="LE37" s="68">
        <f t="shared" si="22"/>
        <v>197.54</v>
      </c>
      <c r="LF37" s="68">
        <f t="shared" si="22"/>
        <v>196.77</v>
      </c>
      <c r="LG37" s="68">
        <f t="shared" ref="LG37:LW51" si="28">LG36+0.75</f>
        <v>196</v>
      </c>
      <c r="LH37" s="68">
        <f t="shared" si="28"/>
        <v>195.22</v>
      </c>
      <c r="LI37" s="68">
        <f t="shared" si="28"/>
        <v>194.45</v>
      </c>
      <c r="LJ37" s="68">
        <f t="shared" si="28"/>
        <v>193.68</v>
      </c>
      <c r="LK37" s="68">
        <f t="shared" si="28"/>
        <v>192.91</v>
      </c>
      <c r="LL37" s="68">
        <f t="shared" si="28"/>
        <v>192.14</v>
      </c>
      <c r="LM37" s="68">
        <f t="shared" si="28"/>
        <v>191.38</v>
      </c>
      <c r="LN37" s="68">
        <f t="shared" si="28"/>
        <v>190.61</v>
      </c>
      <c r="LO37" s="68">
        <f t="shared" si="28"/>
        <v>189.85</v>
      </c>
      <c r="LP37" s="68">
        <f t="shared" si="28"/>
        <v>189.09</v>
      </c>
      <c r="LQ37" s="68">
        <f t="shared" si="28"/>
        <v>188.33</v>
      </c>
      <c r="LR37" s="68">
        <f t="shared" si="28"/>
        <v>187.57</v>
      </c>
      <c r="LS37" s="68">
        <f t="shared" si="28"/>
        <v>186.81</v>
      </c>
      <c r="LT37" s="68">
        <f t="shared" si="28"/>
        <v>186.06</v>
      </c>
      <c r="LU37" s="68">
        <f t="shared" si="28"/>
        <v>185.31</v>
      </c>
      <c r="LV37" s="68">
        <f t="shared" si="28"/>
        <v>184.55</v>
      </c>
      <c r="LW37" s="68">
        <f t="shared" si="28"/>
        <v>183.8</v>
      </c>
      <c r="LX37" s="68">
        <f t="shared" si="23"/>
        <v>183.05</v>
      </c>
      <c r="LY37" s="68">
        <f t="shared" si="23"/>
        <v>182.3</v>
      </c>
      <c r="LZ37" s="68">
        <f t="shared" si="23"/>
        <v>181.56</v>
      </c>
      <c r="MA37" s="68">
        <f t="shared" si="23"/>
        <v>180.81</v>
      </c>
      <c r="MB37" s="68">
        <f t="shared" si="23"/>
        <v>180.07</v>
      </c>
      <c r="MC37" s="68">
        <f t="shared" si="23"/>
        <v>179.33</v>
      </c>
      <c r="MD37" s="70">
        <f t="shared" si="23"/>
        <v>178.59</v>
      </c>
      <c r="ME37" s="71">
        <f t="shared" si="23"/>
        <v>177.86</v>
      </c>
      <c r="MF37" s="71">
        <f t="shared" si="23"/>
        <v>177.12</v>
      </c>
      <c r="MG37" s="71">
        <f t="shared" si="23"/>
        <v>176.39</v>
      </c>
      <c r="MH37" s="71">
        <f t="shared" si="23"/>
        <v>175.65</v>
      </c>
      <c r="MI37" s="71">
        <f t="shared" si="23"/>
        <v>174.92</v>
      </c>
      <c r="MJ37" s="71">
        <f t="shared" si="23"/>
        <v>174.19</v>
      </c>
      <c r="MK37" s="71">
        <f t="shared" si="23"/>
        <v>173.46</v>
      </c>
      <c r="ML37" s="71">
        <f t="shared" si="23"/>
        <v>172.74</v>
      </c>
      <c r="MM37" s="71">
        <f t="shared" si="23"/>
        <v>172.01</v>
      </c>
      <c r="MN37" s="71">
        <f t="shared" si="25"/>
        <v>171.29</v>
      </c>
      <c r="MO37" s="71">
        <f t="shared" si="26"/>
        <v>170.57</v>
      </c>
      <c r="MP37" s="71">
        <f t="shared" si="27"/>
        <v>169.85</v>
      </c>
      <c r="MQ37" s="71">
        <f t="shared" si="24"/>
        <v>169.14</v>
      </c>
      <c r="MR37" s="71">
        <f t="shared" si="24"/>
        <v>168.42</v>
      </c>
      <c r="MS37" s="71">
        <f t="shared" si="24"/>
        <v>167.71</v>
      </c>
      <c r="MT37" s="71">
        <f t="shared" si="24"/>
        <v>166.99</v>
      </c>
      <c r="MU37" s="71">
        <f t="shared" si="24"/>
        <v>166.28</v>
      </c>
      <c r="MV37" s="71">
        <f t="shared" si="24"/>
        <v>165.57</v>
      </c>
      <c r="MW37" s="71">
        <f t="shared" si="24"/>
        <v>164.87</v>
      </c>
      <c r="MX37" s="71">
        <f t="shared" si="24"/>
        <v>164.16</v>
      </c>
      <c r="MY37" s="71">
        <f t="shared" si="24"/>
        <v>163.46</v>
      </c>
    </row>
    <row r="38" spans="1:363" ht="15.75" x14ac:dyDescent="0.25">
      <c r="A38" s="60" t="s">
        <v>6</v>
      </c>
      <c r="B38" s="65">
        <v>2048</v>
      </c>
      <c r="C38" s="63">
        <v>504.16</v>
      </c>
      <c r="D38" s="63">
        <v>503.13</v>
      </c>
      <c r="E38" s="63">
        <v>502.09</v>
      </c>
      <c r="F38" s="63">
        <v>501.05</v>
      </c>
      <c r="G38" s="63">
        <v>500.02</v>
      </c>
      <c r="H38" s="63">
        <v>498.98</v>
      </c>
      <c r="I38" s="63">
        <v>497.94</v>
      </c>
      <c r="J38" s="63">
        <v>496.91</v>
      </c>
      <c r="K38" s="63">
        <v>495.87</v>
      </c>
      <c r="L38" s="63">
        <v>494.84</v>
      </c>
      <c r="M38" s="63">
        <v>493.8</v>
      </c>
      <c r="N38" s="63">
        <v>492.76</v>
      </c>
      <c r="O38" s="63">
        <v>491.73</v>
      </c>
      <c r="P38" s="63">
        <v>490.69</v>
      </c>
      <c r="Q38" s="63">
        <v>489.65</v>
      </c>
      <c r="R38" s="63">
        <v>488.62</v>
      </c>
      <c r="S38" s="63">
        <v>487.58</v>
      </c>
      <c r="T38" s="63">
        <v>486.54</v>
      </c>
      <c r="U38" s="63">
        <v>485.51</v>
      </c>
      <c r="V38" s="63">
        <v>484.47</v>
      </c>
      <c r="W38" s="63">
        <v>483.43</v>
      </c>
      <c r="X38" s="63">
        <v>482.4</v>
      </c>
      <c r="Y38" s="63">
        <v>481.36</v>
      </c>
      <c r="Z38" s="63">
        <v>480.32</v>
      </c>
      <c r="AA38" s="63">
        <v>479.29</v>
      </c>
      <c r="AB38" s="63">
        <v>478.25</v>
      </c>
      <c r="AC38" s="63">
        <v>477.21</v>
      </c>
      <c r="AD38" s="63">
        <v>476.18</v>
      </c>
      <c r="AE38" s="63">
        <v>475.14</v>
      </c>
      <c r="AF38" s="63">
        <v>474.1</v>
      </c>
      <c r="AG38" s="63">
        <v>473.07</v>
      </c>
      <c r="AH38" s="63">
        <v>472.03</v>
      </c>
      <c r="AI38" s="63">
        <v>470.99</v>
      </c>
      <c r="AJ38" s="63">
        <v>469.96</v>
      </c>
      <c r="AK38" s="63">
        <v>468.92</v>
      </c>
      <c r="AL38" s="63">
        <v>467.88</v>
      </c>
      <c r="AM38" s="63">
        <v>466.85</v>
      </c>
      <c r="AN38" s="63">
        <v>465.81</v>
      </c>
      <c r="AO38" s="63">
        <v>464.77</v>
      </c>
      <c r="AP38" s="63">
        <v>463.73</v>
      </c>
      <c r="AQ38" s="63">
        <v>462.7</v>
      </c>
      <c r="AR38" s="63">
        <v>461.66</v>
      </c>
      <c r="AS38" s="63">
        <v>460.62</v>
      </c>
      <c r="AT38" s="63">
        <v>459.59</v>
      </c>
      <c r="AU38" s="63">
        <v>458.55</v>
      </c>
      <c r="AV38" s="63">
        <v>457.51</v>
      </c>
      <c r="AW38" s="63">
        <v>456.48</v>
      </c>
      <c r="AX38" s="63">
        <v>455.44</v>
      </c>
      <c r="AY38" s="63">
        <v>454.4</v>
      </c>
      <c r="AZ38" s="63">
        <v>453.36</v>
      </c>
      <c r="BA38" s="63">
        <v>452.33</v>
      </c>
      <c r="BB38" s="63">
        <v>451.29</v>
      </c>
      <c r="BC38" s="63">
        <v>450.25</v>
      </c>
      <c r="BD38" s="63">
        <v>449.22</v>
      </c>
      <c r="BE38" s="63">
        <v>448.18</v>
      </c>
      <c r="BF38" s="63">
        <v>447.14</v>
      </c>
      <c r="BG38" s="63">
        <v>446.1</v>
      </c>
      <c r="BH38" s="63">
        <v>445.07</v>
      </c>
      <c r="BI38" s="63">
        <v>444.03</v>
      </c>
      <c r="BJ38" s="63">
        <v>442.99</v>
      </c>
      <c r="BK38" s="63">
        <v>441.96</v>
      </c>
      <c r="BL38" s="63">
        <v>440.92</v>
      </c>
      <c r="BM38" s="63">
        <v>439.88</v>
      </c>
      <c r="BN38" s="63">
        <v>438.84</v>
      </c>
      <c r="BO38" s="63">
        <v>437.8</v>
      </c>
      <c r="BP38" s="63">
        <v>436.77</v>
      </c>
      <c r="BQ38" s="63">
        <v>435.73</v>
      </c>
      <c r="BR38" s="63">
        <v>434.69</v>
      </c>
      <c r="BS38" s="63">
        <v>433.65</v>
      </c>
      <c r="BT38" s="63">
        <v>432.62</v>
      </c>
      <c r="BU38" s="63">
        <v>431.58</v>
      </c>
      <c r="BV38" s="63">
        <v>430.54</v>
      </c>
      <c r="BW38" s="63">
        <v>429.51</v>
      </c>
      <c r="BX38" s="63">
        <v>428.47</v>
      </c>
      <c r="BY38" s="63">
        <v>427.43</v>
      </c>
      <c r="BZ38" s="63">
        <v>426.4</v>
      </c>
      <c r="CA38" s="63">
        <v>425.36</v>
      </c>
      <c r="CB38" s="63">
        <v>424.33</v>
      </c>
      <c r="CC38" s="63">
        <v>423.29</v>
      </c>
      <c r="CD38" s="63">
        <v>422.26</v>
      </c>
      <c r="CE38" s="63">
        <v>421.22</v>
      </c>
      <c r="CF38" s="63">
        <v>420.19</v>
      </c>
      <c r="CG38" s="63">
        <v>419.15</v>
      </c>
      <c r="CH38" s="63">
        <v>418.12</v>
      </c>
      <c r="CI38" s="63">
        <v>417.08</v>
      </c>
      <c r="CJ38" s="63">
        <v>416.05</v>
      </c>
      <c r="CK38" s="63">
        <v>415.01</v>
      </c>
      <c r="CL38" s="63">
        <v>413.98</v>
      </c>
      <c r="CM38" s="63">
        <v>412.94</v>
      </c>
      <c r="CN38" s="63">
        <v>411.91</v>
      </c>
      <c r="CO38" s="63">
        <v>410.87</v>
      </c>
      <c r="CP38" s="63">
        <v>409.84</v>
      </c>
      <c r="CQ38" s="63">
        <v>408.8</v>
      </c>
      <c r="CR38" s="63">
        <v>407.77</v>
      </c>
      <c r="CS38" s="63">
        <v>406.73</v>
      </c>
      <c r="CT38" s="63">
        <v>405.7</v>
      </c>
      <c r="CU38" s="63">
        <v>404.66</v>
      </c>
      <c r="CV38" s="63">
        <v>403.63</v>
      </c>
      <c r="CW38" s="63">
        <v>402.6</v>
      </c>
      <c r="CX38" s="63">
        <v>401.56</v>
      </c>
      <c r="CY38" s="63">
        <v>400.53</v>
      </c>
      <c r="CZ38" s="63">
        <v>399.5</v>
      </c>
      <c r="DA38" s="63">
        <v>398.47</v>
      </c>
      <c r="DB38" s="63">
        <v>397.43</v>
      </c>
      <c r="DC38" s="63">
        <v>396.4</v>
      </c>
      <c r="DD38" s="63">
        <v>395.37</v>
      </c>
      <c r="DE38" s="63">
        <v>394.34</v>
      </c>
      <c r="DF38" s="63">
        <v>393.3</v>
      </c>
      <c r="DG38" s="63">
        <v>392.27</v>
      </c>
      <c r="DH38" s="63">
        <v>391.24</v>
      </c>
      <c r="DI38" s="63">
        <v>390.21</v>
      </c>
      <c r="DJ38" s="63">
        <v>389.18</v>
      </c>
      <c r="DK38" s="63">
        <v>388.15</v>
      </c>
      <c r="DL38" s="63">
        <v>387.12</v>
      </c>
      <c r="DM38" s="63">
        <v>386.09</v>
      </c>
      <c r="DN38" s="63">
        <v>385.06</v>
      </c>
      <c r="DO38" s="63">
        <v>384.03</v>
      </c>
      <c r="DP38" s="63">
        <v>383</v>
      </c>
      <c r="DQ38" s="63">
        <v>381.97</v>
      </c>
      <c r="DR38" s="63">
        <v>380.94</v>
      </c>
      <c r="DS38" s="63">
        <v>379.91</v>
      </c>
      <c r="DT38" s="63">
        <v>378.89</v>
      </c>
      <c r="DU38" s="63">
        <v>377.86</v>
      </c>
      <c r="DV38" s="63">
        <v>376.83</v>
      </c>
      <c r="DW38" s="63">
        <v>375.81</v>
      </c>
      <c r="DX38" s="63">
        <v>374.79</v>
      </c>
      <c r="DY38" s="63">
        <v>373.76</v>
      </c>
      <c r="DZ38" s="63">
        <v>372.74</v>
      </c>
      <c r="EA38" s="63">
        <v>371.71</v>
      </c>
      <c r="EB38" s="63">
        <v>370.69</v>
      </c>
      <c r="EC38" s="63">
        <v>369.67</v>
      </c>
      <c r="ED38" s="63">
        <v>368.65</v>
      </c>
      <c r="EE38" s="63">
        <v>367.63</v>
      </c>
      <c r="EF38" s="63">
        <v>366.61</v>
      </c>
      <c r="EG38" s="63">
        <v>365.59</v>
      </c>
      <c r="EH38" s="63">
        <v>364.57</v>
      </c>
      <c r="EI38" s="63">
        <v>363.56</v>
      </c>
      <c r="EJ38" s="63">
        <v>362.54</v>
      </c>
      <c r="EK38" s="63">
        <v>361.53</v>
      </c>
      <c r="EL38" s="63">
        <v>360.51</v>
      </c>
      <c r="EM38" s="63">
        <v>359.5</v>
      </c>
      <c r="EN38" s="63">
        <v>358.48</v>
      </c>
      <c r="EO38" s="63">
        <v>357.47</v>
      </c>
      <c r="EP38" s="63">
        <v>356.45</v>
      </c>
      <c r="EQ38" s="63">
        <v>355.44</v>
      </c>
      <c r="ER38" s="63">
        <v>354.43</v>
      </c>
      <c r="ES38" s="63">
        <v>353.42</v>
      </c>
      <c r="ET38" s="63">
        <v>352.41</v>
      </c>
      <c r="EU38" s="63">
        <v>351.4</v>
      </c>
      <c r="EV38" s="63">
        <v>350.4</v>
      </c>
      <c r="EW38" s="63">
        <v>349.39</v>
      </c>
      <c r="EX38" s="63">
        <v>348.38</v>
      </c>
      <c r="EY38" s="63">
        <v>347.37</v>
      </c>
      <c r="EZ38" s="63">
        <v>346.37</v>
      </c>
      <c r="FA38" s="63">
        <v>345.36</v>
      </c>
      <c r="FB38" s="63">
        <v>344.35</v>
      </c>
      <c r="FC38" s="63">
        <v>343.35</v>
      </c>
      <c r="FD38" s="63">
        <v>342.35</v>
      </c>
      <c r="FE38" s="63">
        <v>341.34</v>
      </c>
      <c r="FF38" s="63">
        <v>340.34</v>
      </c>
      <c r="FG38" s="63">
        <v>339.34</v>
      </c>
      <c r="FH38" s="63">
        <v>338.34</v>
      </c>
      <c r="FI38" s="63">
        <v>337.35</v>
      </c>
      <c r="FJ38" s="63">
        <v>336.35</v>
      </c>
      <c r="FK38" s="63">
        <v>335.35</v>
      </c>
      <c r="FL38" s="63">
        <v>334.35</v>
      </c>
      <c r="FM38" s="63">
        <v>333.35</v>
      </c>
      <c r="FN38" s="63">
        <v>332.36</v>
      </c>
      <c r="FO38" s="63">
        <v>331.36</v>
      </c>
      <c r="FP38" s="63">
        <v>330.37</v>
      </c>
      <c r="FQ38" s="63">
        <v>329.37</v>
      </c>
      <c r="FR38" s="63">
        <v>328.38</v>
      </c>
      <c r="FS38" s="63">
        <v>327.38</v>
      </c>
      <c r="FT38" s="63">
        <v>326.39</v>
      </c>
      <c r="FU38" s="63">
        <v>325.39999999999998</v>
      </c>
      <c r="FV38" s="63">
        <v>324.41000000000003</v>
      </c>
      <c r="FW38" s="63">
        <v>323.41000000000003</v>
      </c>
      <c r="FX38" s="63">
        <v>322.42</v>
      </c>
      <c r="FY38" s="63">
        <v>321.43</v>
      </c>
      <c r="FZ38" s="63">
        <v>320.44</v>
      </c>
      <c r="GA38" s="63">
        <v>319.45</v>
      </c>
      <c r="GB38" s="63">
        <v>318.47000000000003</v>
      </c>
      <c r="GC38" s="63">
        <v>317.48</v>
      </c>
      <c r="GD38" s="63">
        <v>316.49</v>
      </c>
      <c r="GE38" s="63">
        <v>315.51</v>
      </c>
      <c r="GF38" s="63">
        <v>314.51</v>
      </c>
      <c r="GG38" s="63">
        <v>313.54000000000002</v>
      </c>
      <c r="GH38" s="63">
        <v>312.54000000000002</v>
      </c>
      <c r="GI38" s="63">
        <v>311.57</v>
      </c>
      <c r="GJ38" s="63">
        <v>310.57</v>
      </c>
      <c r="GK38" s="63">
        <v>309.60000000000002</v>
      </c>
      <c r="GL38" s="63">
        <v>308.62</v>
      </c>
      <c r="GM38" s="63">
        <v>307.64</v>
      </c>
      <c r="GN38" s="63">
        <v>306.66000000000003</v>
      </c>
      <c r="GO38" s="63">
        <v>305.69</v>
      </c>
      <c r="GP38" s="63">
        <v>304.72000000000003</v>
      </c>
      <c r="GQ38" s="63">
        <v>303.74</v>
      </c>
      <c r="GR38" s="63">
        <v>302.76</v>
      </c>
      <c r="GS38" s="63">
        <v>301.79000000000002</v>
      </c>
      <c r="GT38" s="63">
        <v>300.82</v>
      </c>
      <c r="GU38" s="63">
        <v>299.85000000000002</v>
      </c>
      <c r="GV38" s="63">
        <v>298.89</v>
      </c>
      <c r="GW38" s="63">
        <v>297.92</v>
      </c>
      <c r="GX38" s="63">
        <v>296.95</v>
      </c>
      <c r="GY38" s="63">
        <v>295.98</v>
      </c>
      <c r="GZ38" s="63">
        <v>295.01</v>
      </c>
      <c r="HA38" s="63">
        <v>294.04000000000002</v>
      </c>
      <c r="HB38" s="63">
        <v>293.08999999999997</v>
      </c>
      <c r="HC38" s="63">
        <v>292.12</v>
      </c>
      <c r="HD38" s="63">
        <v>291.16000000000003</v>
      </c>
      <c r="HE38" s="63">
        <v>290.2</v>
      </c>
      <c r="HF38" s="63">
        <v>289.24</v>
      </c>
      <c r="HG38" s="63">
        <v>288.27999999999997</v>
      </c>
      <c r="HH38" s="63">
        <v>287.32</v>
      </c>
      <c r="HI38" s="63">
        <v>286.35000000000002</v>
      </c>
      <c r="HJ38" s="63">
        <v>285.39999999999998</v>
      </c>
      <c r="HK38" s="63">
        <v>284.45</v>
      </c>
      <c r="HL38" s="63">
        <v>283.5</v>
      </c>
      <c r="HM38" s="63">
        <v>282.54000000000002</v>
      </c>
      <c r="HN38" s="63">
        <v>281.60000000000002</v>
      </c>
      <c r="HO38" s="63">
        <v>280.64999999999998</v>
      </c>
      <c r="HP38" s="63">
        <v>279.70999999999998</v>
      </c>
      <c r="HQ38" s="63">
        <v>278.76</v>
      </c>
      <c r="HR38" s="63">
        <v>277.82</v>
      </c>
      <c r="HS38" s="63">
        <v>276.88</v>
      </c>
      <c r="HT38" s="63">
        <v>275.93</v>
      </c>
      <c r="HU38" s="63">
        <v>274.99</v>
      </c>
      <c r="HV38" s="63">
        <v>274.04000000000002</v>
      </c>
      <c r="HW38" s="63">
        <v>273.10000000000002</v>
      </c>
      <c r="HX38" s="63">
        <v>272.17</v>
      </c>
      <c r="HY38" s="63">
        <v>271.24</v>
      </c>
      <c r="HZ38" s="63">
        <v>270.29000000000002</v>
      </c>
      <c r="IA38" s="63">
        <v>269.35000000000002</v>
      </c>
      <c r="IB38" s="63">
        <v>268.43</v>
      </c>
      <c r="IC38" s="63">
        <v>267.49</v>
      </c>
      <c r="ID38" s="63">
        <v>266.56</v>
      </c>
      <c r="IE38" s="63">
        <v>265.63</v>
      </c>
      <c r="IF38" s="63">
        <v>264.7</v>
      </c>
      <c r="IG38" s="63">
        <v>263.76</v>
      </c>
      <c r="IH38" s="63">
        <v>262.83999999999997</v>
      </c>
      <c r="II38" s="63">
        <v>261.91000000000003</v>
      </c>
      <c r="IJ38" s="63">
        <v>260.98</v>
      </c>
      <c r="IK38" s="63">
        <v>260.04000000000002</v>
      </c>
      <c r="IL38" s="63">
        <v>259.13</v>
      </c>
      <c r="IM38" s="63">
        <v>258.2</v>
      </c>
      <c r="IN38" s="63">
        <v>257.27999999999997</v>
      </c>
      <c r="IO38" s="63">
        <v>256.35000000000002</v>
      </c>
      <c r="IP38" s="63">
        <v>255.44</v>
      </c>
      <c r="IQ38" s="63">
        <v>254.52</v>
      </c>
      <c r="IR38" s="63">
        <v>253.6</v>
      </c>
      <c r="IS38" s="63">
        <v>252.68</v>
      </c>
      <c r="IT38" s="63">
        <v>251.76</v>
      </c>
      <c r="IU38" s="63">
        <v>250.85</v>
      </c>
      <c r="IV38" s="63">
        <v>249.94</v>
      </c>
      <c r="IW38" s="63">
        <v>249.03</v>
      </c>
      <c r="IX38" s="63">
        <v>248.13</v>
      </c>
      <c r="IY38" s="63">
        <v>247.22</v>
      </c>
      <c r="IZ38" s="63">
        <v>246.32</v>
      </c>
      <c r="JA38" s="63">
        <v>245.42</v>
      </c>
      <c r="JB38" s="63">
        <v>244.52</v>
      </c>
      <c r="JC38" s="63">
        <v>243.62</v>
      </c>
      <c r="JD38" s="63">
        <v>242.72</v>
      </c>
      <c r="JE38" s="63">
        <v>241.82</v>
      </c>
      <c r="JF38" s="63">
        <v>240.93</v>
      </c>
      <c r="JG38" s="63">
        <v>240.03</v>
      </c>
      <c r="JH38" s="63">
        <v>239.14</v>
      </c>
      <c r="JI38" s="63">
        <v>238.24</v>
      </c>
      <c r="JJ38" s="63">
        <v>237.35</v>
      </c>
      <c r="JK38" s="63">
        <v>236.46</v>
      </c>
      <c r="JL38" s="63">
        <v>235.57</v>
      </c>
      <c r="JM38" s="63">
        <v>234.68</v>
      </c>
      <c r="JN38" s="63">
        <v>233.79</v>
      </c>
      <c r="JO38" s="63">
        <v>232.9</v>
      </c>
      <c r="JP38" s="63">
        <v>232.02</v>
      </c>
      <c r="JQ38" s="63">
        <v>231.13</v>
      </c>
      <c r="JR38" s="63">
        <v>230.24</v>
      </c>
      <c r="JS38" s="63">
        <v>229.36</v>
      </c>
      <c r="JT38" s="63">
        <v>228.47</v>
      </c>
      <c r="JU38" s="63">
        <v>227.58</v>
      </c>
      <c r="JV38" s="63">
        <v>226.69</v>
      </c>
      <c r="JW38" s="63">
        <v>225.81</v>
      </c>
      <c r="JX38" s="63">
        <v>224.92</v>
      </c>
      <c r="JY38" s="63">
        <v>224.03</v>
      </c>
      <c r="JZ38" s="63">
        <v>223.15</v>
      </c>
      <c r="KA38" s="63">
        <v>222.26</v>
      </c>
      <c r="KB38" s="63">
        <v>221.38</v>
      </c>
      <c r="KC38" s="63">
        <v>220.5</v>
      </c>
      <c r="KD38" s="63">
        <v>219.62</v>
      </c>
      <c r="KE38" s="63">
        <v>218.73</v>
      </c>
      <c r="KF38" s="63">
        <v>217.85</v>
      </c>
      <c r="KG38" s="63">
        <v>216.98</v>
      </c>
      <c r="KH38" s="63">
        <v>216.1</v>
      </c>
      <c r="KI38" s="63">
        <v>215.22</v>
      </c>
      <c r="KJ38" s="63">
        <v>214.35</v>
      </c>
      <c r="KK38" s="63">
        <v>213.47</v>
      </c>
      <c r="KL38" s="63">
        <v>212.6</v>
      </c>
      <c r="KM38" s="63">
        <v>211.73</v>
      </c>
      <c r="KN38" s="63">
        <v>210.85</v>
      </c>
      <c r="KO38" s="63">
        <v>209.98</v>
      </c>
      <c r="KP38" s="63">
        <v>209.11</v>
      </c>
      <c r="KQ38" s="63">
        <v>208.24</v>
      </c>
      <c r="KR38" s="68">
        <f t="shared" ref="KR38:LG53" si="29">KR37+0.75</f>
        <v>208.52</v>
      </c>
      <c r="KS38" s="68">
        <f t="shared" si="29"/>
        <v>207.73</v>
      </c>
      <c r="KT38" s="68">
        <f t="shared" si="29"/>
        <v>206.91</v>
      </c>
      <c r="KU38" s="68">
        <f t="shared" si="29"/>
        <v>206.12</v>
      </c>
      <c r="KV38" s="68">
        <f t="shared" si="29"/>
        <v>205.34</v>
      </c>
      <c r="KW38" s="68">
        <f t="shared" si="29"/>
        <v>204.55</v>
      </c>
      <c r="KX38" s="68">
        <f t="shared" si="29"/>
        <v>203.76</v>
      </c>
      <c r="KY38" s="68">
        <f t="shared" si="29"/>
        <v>202.98</v>
      </c>
      <c r="KZ38" s="68">
        <f t="shared" si="29"/>
        <v>202.19</v>
      </c>
      <c r="LA38" s="68">
        <f t="shared" si="29"/>
        <v>201.41</v>
      </c>
      <c r="LB38" s="68">
        <f t="shared" si="29"/>
        <v>200.63</v>
      </c>
      <c r="LC38" s="68">
        <f t="shared" si="29"/>
        <v>199.85</v>
      </c>
      <c r="LD38" s="68">
        <f t="shared" si="29"/>
        <v>199.07</v>
      </c>
      <c r="LE38" s="68">
        <f t="shared" si="29"/>
        <v>198.29</v>
      </c>
      <c r="LF38" s="68">
        <f t="shared" si="29"/>
        <v>197.52</v>
      </c>
      <c r="LG38" s="68">
        <f t="shared" si="28"/>
        <v>196.75</v>
      </c>
      <c r="LH38" s="68">
        <f t="shared" si="28"/>
        <v>195.97</v>
      </c>
      <c r="LI38" s="68">
        <f t="shared" si="28"/>
        <v>195.2</v>
      </c>
      <c r="LJ38" s="68">
        <f t="shared" si="28"/>
        <v>194.43</v>
      </c>
      <c r="LK38" s="68">
        <f t="shared" si="28"/>
        <v>193.66</v>
      </c>
      <c r="LL38" s="68">
        <f t="shared" si="28"/>
        <v>192.89</v>
      </c>
      <c r="LM38" s="68">
        <f t="shared" si="28"/>
        <v>192.13</v>
      </c>
      <c r="LN38" s="68">
        <f t="shared" si="28"/>
        <v>191.36</v>
      </c>
      <c r="LO38" s="68">
        <f t="shared" si="28"/>
        <v>190.6</v>
      </c>
      <c r="LP38" s="68">
        <f t="shared" si="28"/>
        <v>189.84</v>
      </c>
      <c r="LQ38" s="68">
        <f t="shared" si="28"/>
        <v>189.08</v>
      </c>
      <c r="LR38" s="68">
        <f t="shared" si="28"/>
        <v>188.32</v>
      </c>
      <c r="LS38" s="68">
        <f t="shared" si="28"/>
        <v>187.56</v>
      </c>
      <c r="LT38" s="68">
        <f t="shared" si="28"/>
        <v>186.81</v>
      </c>
      <c r="LU38" s="68">
        <f t="shared" si="28"/>
        <v>186.06</v>
      </c>
      <c r="LV38" s="68">
        <f t="shared" si="28"/>
        <v>185.3</v>
      </c>
      <c r="LW38" s="68">
        <f t="shared" si="28"/>
        <v>184.55</v>
      </c>
      <c r="LX38" s="68">
        <f t="shared" si="23"/>
        <v>183.8</v>
      </c>
      <c r="LY38" s="68">
        <f t="shared" si="23"/>
        <v>183.05</v>
      </c>
      <c r="LZ38" s="68">
        <f t="shared" si="23"/>
        <v>182.31</v>
      </c>
      <c r="MA38" s="68">
        <f t="shared" si="23"/>
        <v>181.56</v>
      </c>
      <c r="MB38" s="68">
        <f t="shared" si="23"/>
        <v>180.82</v>
      </c>
      <c r="MC38" s="68">
        <f t="shared" si="23"/>
        <v>180.08</v>
      </c>
      <c r="MD38" s="70">
        <f t="shared" si="23"/>
        <v>179.34</v>
      </c>
      <c r="ME38" s="71">
        <f t="shared" si="23"/>
        <v>178.61</v>
      </c>
      <c r="MF38" s="71">
        <f t="shared" si="23"/>
        <v>177.87</v>
      </c>
      <c r="MG38" s="71">
        <f t="shared" si="23"/>
        <v>177.14</v>
      </c>
      <c r="MH38" s="71">
        <f t="shared" si="23"/>
        <v>176.4</v>
      </c>
      <c r="MI38" s="71">
        <f t="shared" si="23"/>
        <v>175.67</v>
      </c>
      <c r="MJ38" s="71">
        <f t="shared" si="23"/>
        <v>174.94</v>
      </c>
      <c r="MK38" s="71">
        <f t="shared" si="23"/>
        <v>174.21</v>
      </c>
      <c r="ML38" s="71">
        <f t="shared" si="23"/>
        <v>173.49</v>
      </c>
      <c r="MM38" s="71">
        <f t="shared" si="23"/>
        <v>172.76</v>
      </c>
      <c r="MN38" s="71">
        <f t="shared" si="25"/>
        <v>172.04</v>
      </c>
      <c r="MO38" s="71">
        <f t="shared" si="26"/>
        <v>171.32</v>
      </c>
      <c r="MP38" s="71">
        <f t="shared" si="27"/>
        <v>170.6</v>
      </c>
      <c r="MQ38" s="71">
        <f t="shared" si="24"/>
        <v>169.89</v>
      </c>
      <c r="MR38" s="71">
        <f t="shared" si="24"/>
        <v>169.17</v>
      </c>
      <c r="MS38" s="71">
        <f t="shared" si="24"/>
        <v>168.46</v>
      </c>
      <c r="MT38" s="71">
        <f t="shared" si="24"/>
        <v>167.74</v>
      </c>
      <c r="MU38" s="71">
        <f t="shared" si="24"/>
        <v>167.03</v>
      </c>
      <c r="MV38" s="71">
        <f t="shared" si="24"/>
        <v>166.32</v>
      </c>
      <c r="MW38" s="71">
        <f t="shared" si="24"/>
        <v>165.62</v>
      </c>
      <c r="MX38" s="71">
        <f t="shared" si="24"/>
        <v>164.91</v>
      </c>
      <c r="MY38" s="71">
        <f t="shared" si="24"/>
        <v>164.21</v>
      </c>
    </row>
    <row r="39" spans="1:363" ht="15.75" x14ac:dyDescent="0.25">
      <c r="A39" s="60" t="s">
        <v>6</v>
      </c>
      <c r="B39" s="65">
        <v>2049</v>
      </c>
      <c r="C39" s="63">
        <v>505</v>
      </c>
      <c r="D39" s="63">
        <v>503.96</v>
      </c>
      <c r="E39" s="63">
        <v>502.93</v>
      </c>
      <c r="F39" s="63">
        <v>501.89</v>
      </c>
      <c r="G39" s="63">
        <v>500.85</v>
      </c>
      <c r="H39" s="63">
        <v>499.82</v>
      </c>
      <c r="I39" s="63">
        <v>498.78</v>
      </c>
      <c r="J39" s="63">
        <v>497.75</v>
      </c>
      <c r="K39" s="63">
        <v>496.71</v>
      </c>
      <c r="L39" s="63">
        <v>495.67</v>
      </c>
      <c r="M39" s="63">
        <v>494.64</v>
      </c>
      <c r="N39" s="63">
        <v>493.6</v>
      </c>
      <c r="O39" s="63">
        <v>492.57</v>
      </c>
      <c r="P39" s="63">
        <v>491.53</v>
      </c>
      <c r="Q39" s="63">
        <v>490.49</v>
      </c>
      <c r="R39" s="63">
        <v>489.46</v>
      </c>
      <c r="S39" s="63">
        <v>488.42</v>
      </c>
      <c r="T39" s="63">
        <v>487.38</v>
      </c>
      <c r="U39" s="63">
        <v>486.35</v>
      </c>
      <c r="V39" s="63">
        <v>485.31</v>
      </c>
      <c r="W39" s="63">
        <v>484.27</v>
      </c>
      <c r="X39" s="63">
        <v>483.24</v>
      </c>
      <c r="Y39" s="63">
        <v>482.2</v>
      </c>
      <c r="Z39" s="63">
        <v>481.16</v>
      </c>
      <c r="AA39" s="63">
        <v>480.13</v>
      </c>
      <c r="AB39" s="63">
        <v>479.09</v>
      </c>
      <c r="AC39" s="63">
        <v>478.05</v>
      </c>
      <c r="AD39" s="63">
        <v>477.02</v>
      </c>
      <c r="AE39" s="63">
        <v>475.98</v>
      </c>
      <c r="AF39" s="63">
        <v>474.94</v>
      </c>
      <c r="AG39" s="63">
        <v>473.91</v>
      </c>
      <c r="AH39" s="63">
        <v>472.87</v>
      </c>
      <c r="AI39" s="63">
        <v>471.83</v>
      </c>
      <c r="AJ39" s="63">
        <v>470.8</v>
      </c>
      <c r="AK39" s="63">
        <v>469.76</v>
      </c>
      <c r="AL39" s="63">
        <v>468.72</v>
      </c>
      <c r="AM39" s="63">
        <v>467.69</v>
      </c>
      <c r="AN39" s="63">
        <v>466.65</v>
      </c>
      <c r="AO39" s="63">
        <v>465.61</v>
      </c>
      <c r="AP39" s="63">
        <v>464.57</v>
      </c>
      <c r="AQ39" s="63">
        <v>463.54</v>
      </c>
      <c r="AR39" s="63">
        <v>462.5</v>
      </c>
      <c r="AS39" s="63">
        <v>461.46</v>
      </c>
      <c r="AT39" s="63">
        <v>460.43</v>
      </c>
      <c r="AU39" s="63">
        <v>459.39</v>
      </c>
      <c r="AV39" s="63">
        <v>458.35</v>
      </c>
      <c r="AW39" s="63">
        <v>457.32</v>
      </c>
      <c r="AX39" s="63">
        <v>456.28</v>
      </c>
      <c r="AY39" s="63">
        <v>455.24</v>
      </c>
      <c r="AZ39" s="63">
        <v>454.2</v>
      </c>
      <c r="BA39" s="63">
        <v>453.17</v>
      </c>
      <c r="BB39" s="63">
        <v>452.13</v>
      </c>
      <c r="BC39" s="63">
        <v>451.09</v>
      </c>
      <c r="BD39" s="63">
        <v>450.06</v>
      </c>
      <c r="BE39" s="63">
        <v>449.02</v>
      </c>
      <c r="BF39" s="63">
        <v>447.98</v>
      </c>
      <c r="BG39" s="63">
        <v>446.94</v>
      </c>
      <c r="BH39" s="63">
        <v>445.91</v>
      </c>
      <c r="BI39" s="63">
        <v>444.87</v>
      </c>
      <c r="BJ39" s="63">
        <v>443.83</v>
      </c>
      <c r="BK39" s="63">
        <v>442.8</v>
      </c>
      <c r="BL39" s="63">
        <v>441.76</v>
      </c>
      <c r="BM39" s="63">
        <v>440.72</v>
      </c>
      <c r="BN39" s="63">
        <v>439.68</v>
      </c>
      <c r="BO39" s="63">
        <v>438.64</v>
      </c>
      <c r="BP39" s="63">
        <v>437.61</v>
      </c>
      <c r="BQ39" s="63">
        <v>436.57</v>
      </c>
      <c r="BR39" s="63">
        <v>435.53</v>
      </c>
      <c r="BS39" s="63">
        <v>434.49</v>
      </c>
      <c r="BT39" s="63">
        <v>433.46</v>
      </c>
      <c r="BU39" s="63">
        <v>432.42</v>
      </c>
      <c r="BV39" s="63">
        <v>431.38</v>
      </c>
      <c r="BW39" s="63">
        <v>430.35</v>
      </c>
      <c r="BX39" s="63">
        <v>429.31</v>
      </c>
      <c r="BY39" s="63">
        <v>428.27</v>
      </c>
      <c r="BZ39" s="63">
        <v>427.24</v>
      </c>
      <c r="CA39" s="63">
        <v>426.2</v>
      </c>
      <c r="CB39" s="63">
        <v>425.17</v>
      </c>
      <c r="CC39" s="63">
        <v>424.13</v>
      </c>
      <c r="CD39" s="63">
        <v>423.1</v>
      </c>
      <c r="CE39" s="63">
        <v>422.06</v>
      </c>
      <c r="CF39" s="63">
        <v>421.03</v>
      </c>
      <c r="CG39" s="63">
        <v>419.99</v>
      </c>
      <c r="CH39" s="63">
        <v>418.96</v>
      </c>
      <c r="CI39" s="63">
        <v>417.92</v>
      </c>
      <c r="CJ39" s="63">
        <v>416.89</v>
      </c>
      <c r="CK39" s="63">
        <v>415.85</v>
      </c>
      <c r="CL39" s="63">
        <v>414.81</v>
      </c>
      <c r="CM39" s="63">
        <v>413.78</v>
      </c>
      <c r="CN39" s="63">
        <v>412.74</v>
      </c>
      <c r="CO39" s="63">
        <v>411.71</v>
      </c>
      <c r="CP39" s="63">
        <v>410.67</v>
      </c>
      <c r="CQ39" s="63">
        <v>409.64</v>
      </c>
      <c r="CR39" s="63">
        <v>408.6</v>
      </c>
      <c r="CS39" s="63">
        <v>407.57</v>
      </c>
      <c r="CT39" s="63">
        <v>406.53</v>
      </c>
      <c r="CU39" s="63">
        <v>405.5</v>
      </c>
      <c r="CV39" s="63">
        <v>404.47</v>
      </c>
      <c r="CW39" s="63">
        <v>403.43</v>
      </c>
      <c r="CX39" s="63">
        <v>402.4</v>
      </c>
      <c r="CY39" s="63">
        <v>401.37</v>
      </c>
      <c r="CZ39" s="63">
        <v>400.33</v>
      </c>
      <c r="DA39" s="63">
        <v>399.3</v>
      </c>
      <c r="DB39" s="63">
        <v>398.27</v>
      </c>
      <c r="DC39" s="63">
        <v>397.24</v>
      </c>
      <c r="DD39" s="63">
        <v>396.2</v>
      </c>
      <c r="DE39" s="63">
        <v>395.17</v>
      </c>
      <c r="DF39" s="63">
        <v>394.14</v>
      </c>
      <c r="DG39" s="63">
        <v>393.11</v>
      </c>
      <c r="DH39" s="63">
        <v>392.07</v>
      </c>
      <c r="DI39" s="63">
        <v>391.04</v>
      </c>
      <c r="DJ39" s="63">
        <v>390.01</v>
      </c>
      <c r="DK39" s="63">
        <v>388.98</v>
      </c>
      <c r="DL39" s="63">
        <v>387.95</v>
      </c>
      <c r="DM39" s="63">
        <v>386.92</v>
      </c>
      <c r="DN39" s="63">
        <v>385.89</v>
      </c>
      <c r="DO39" s="63">
        <v>384.86</v>
      </c>
      <c r="DP39" s="63">
        <v>383.83</v>
      </c>
      <c r="DQ39" s="63">
        <v>382.8</v>
      </c>
      <c r="DR39" s="63">
        <v>381.77</v>
      </c>
      <c r="DS39" s="63">
        <v>380.74</v>
      </c>
      <c r="DT39" s="63">
        <v>379.72</v>
      </c>
      <c r="DU39" s="63">
        <v>378.69</v>
      </c>
      <c r="DV39" s="63">
        <v>377.66</v>
      </c>
      <c r="DW39" s="63">
        <v>376.64</v>
      </c>
      <c r="DX39" s="63">
        <v>375.61</v>
      </c>
      <c r="DY39" s="63">
        <v>374.59</v>
      </c>
      <c r="DZ39" s="63">
        <v>373.57</v>
      </c>
      <c r="EA39" s="63">
        <v>372.54</v>
      </c>
      <c r="EB39" s="63">
        <v>371.52</v>
      </c>
      <c r="EC39" s="63">
        <v>370.5</v>
      </c>
      <c r="ED39" s="63">
        <v>369.47</v>
      </c>
      <c r="EE39" s="63">
        <v>368.45</v>
      </c>
      <c r="EF39" s="63">
        <v>367.43</v>
      </c>
      <c r="EG39" s="63">
        <v>366.42</v>
      </c>
      <c r="EH39" s="63">
        <v>365.4</v>
      </c>
      <c r="EI39" s="63">
        <v>364.38</v>
      </c>
      <c r="EJ39" s="63">
        <v>363.37</v>
      </c>
      <c r="EK39" s="63">
        <v>362.35</v>
      </c>
      <c r="EL39" s="63">
        <v>361.33</v>
      </c>
      <c r="EM39" s="63">
        <v>360.32</v>
      </c>
      <c r="EN39" s="63">
        <v>359.3</v>
      </c>
      <c r="EO39" s="63">
        <v>358.29</v>
      </c>
      <c r="EP39" s="63">
        <v>357.28</v>
      </c>
      <c r="EQ39" s="63">
        <v>356.26</v>
      </c>
      <c r="ER39" s="63">
        <v>355.25</v>
      </c>
      <c r="ES39" s="63">
        <v>354.24</v>
      </c>
      <c r="ET39" s="63">
        <v>353.23</v>
      </c>
      <c r="EU39" s="63">
        <v>352.22</v>
      </c>
      <c r="EV39" s="63">
        <v>351.22</v>
      </c>
      <c r="EW39" s="63">
        <v>350.21</v>
      </c>
      <c r="EX39" s="63">
        <v>349.2</v>
      </c>
      <c r="EY39" s="63">
        <v>348.19</v>
      </c>
      <c r="EZ39" s="63">
        <v>347.18</v>
      </c>
      <c r="FA39" s="63">
        <v>346.18</v>
      </c>
      <c r="FB39" s="63">
        <v>345.17</v>
      </c>
      <c r="FC39" s="63">
        <v>344.16</v>
      </c>
      <c r="FD39" s="63">
        <v>343.16</v>
      </c>
      <c r="FE39" s="63">
        <v>342.16</v>
      </c>
      <c r="FF39" s="63">
        <v>341.16</v>
      </c>
      <c r="FG39" s="63">
        <v>340.16</v>
      </c>
      <c r="FH39" s="63">
        <v>339.16</v>
      </c>
      <c r="FI39" s="63">
        <v>338.16</v>
      </c>
      <c r="FJ39" s="63">
        <v>337.16</v>
      </c>
      <c r="FK39" s="63">
        <v>336.16</v>
      </c>
      <c r="FL39" s="63">
        <v>335.16</v>
      </c>
      <c r="FM39" s="63">
        <v>334.16</v>
      </c>
      <c r="FN39" s="63">
        <v>333.17</v>
      </c>
      <c r="FO39" s="63">
        <v>332.17</v>
      </c>
      <c r="FP39" s="63">
        <v>331.17</v>
      </c>
      <c r="FQ39" s="63">
        <v>330.18</v>
      </c>
      <c r="FR39" s="63">
        <v>329.18</v>
      </c>
      <c r="FS39" s="63">
        <v>328.19</v>
      </c>
      <c r="FT39" s="63">
        <v>327.2</v>
      </c>
      <c r="FU39" s="63">
        <v>326.2</v>
      </c>
      <c r="FV39" s="63">
        <v>325.20999999999998</v>
      </c>
      <c r="FW39" s="63">
        <v>324.22000000000003</v>
      </c>
      <c r="FX39" s="63">
        <v>323.23</v>
      </c>
      <c r="FY39" s="63">
        <v>322.24</v>
      </c>
      <c r="FZ39" s="63">
        <v>321.25</v>
      </c>
      <c r="GA39" s="63">
        <v>320.26</v>
      </c>
      <c r="GB39" s="63">
        <v>319.26</v>
      </c>
      <c r="GC39" s="63">
        <v>318.27999999999997</v>
      </c>
      <c r="GD39" s="63">
        <v>317.29000000000002</v>
      </c>
      <c r="GE39" s="63">
        <v>316.31</v>
      </c>
      <c r="GF39" s="63">
        <v>315.32</v>
      </c>
      <c r="GG39" s="63">
        <v>314.32</v>
      </c>
      <c r="GH39" s="63">
        <v>313.35000000000002</v>
      </c>
      <c r="GI39" s="63">
        <v>312.35000000000002</v>
      </c>
      <c r="GJ39" s="63">
        <v>311.38</v>
      </c>
      <c r="GK39" s="63">
        <v>310.39999999999998</v>
      </c>
      <c r="GL39" s="63">
        <v>309.41000000000003</v>
      </c>
      <c r="GM39" s="63">
        <v>308.43</v>
      </c>
      <c r="GN39" s="63">
        <v>307.45999999999998</v>
      </c>
      <c r="GO39" s="63">
        <v>306.48</v>
      </c>
      <c r="GP39" s="63">
        <v>305.51</v>
      </c>
      <c r="GQ39" s="63">
        <v>304.52999999999997</v>
      </c>
      <c r="GR39" s="63">
        <v>303.56</v>
      </c>
      <c r="GS39" s="63">
        <v>302.58999999999997</v>
      </c>
      <c r="GT39" s="63">
        <v>301.62</v>
      </c>
      <c r="GU39" s="63">
        <v>300.64</v>
      </c>
      <c r="GV39" s="63">
        <v>299.67</v>
      </c>
      <c r="GW39" s="63">
        <v>298.7</v>
      </c>
      <c r="GX39" s="63">
        <v>297.73</v>
      </c>
      <c r="GY39" s="63">
        <v>296.76</v>
      </c>
      <c r="GZ39" s="63">
        <v>295.79000000000002</v>
      </c>
      <c r="HA39" s="63">
        <v>294.82</v>
      </c>
      <c r="HB39" s="63">
        <v>293.87</v>
      </c>
      <c r="HC39" s="63">
        <v>292.89999999999998</v>
      </c>
      <c r="HD39" s="63">
        <v>291.94</v>
      </c>
      <c r="HE39" s="63">
        <v>290.98</v>
      </c>
      <c r="HF39" s="63">
        <v>290.01</v>
      </c>
      <c r="HG39" s="63">
        <v>289.04000000000002</v>
      </c>
      <c r="HH39" s="63">
        <v>288.08999999999997</v>
      </c>
      <c r="HI39" s="63">
        <v>287.13</v>
      </c>
      <c r="HJ39" s="63">
        <v>286.18</v>
      </c>
      <c r="HK39" s="63">
        <v>285.22000000000003</v>
      </c>
      <c r="HL39" s="63">
        <v>284.26</v>
      </c>
      <c r="HM39" s="63">
        <v>283.32</v>
      </c>
      <c r="HN39" s="63">
        <v>282.37</v>
      </c>
      <c r="HO39" s="63">
        <v>281.42</v>
      </c>
      <c r="HP39" s="63">
        <v>280.48</v>
      </c>
      <c r="HQ39" s="63">
        <v>279.52999999999997</v>
      </c>
      <c r="HR39" s="63">
        <v>278.58999999999997</v>
      </c>
      <c r="HS39" s="63">
        <v>277.64</v>
      </c>
      <c r="HT39" s="63">
        <v>276.7</v>
      </c>
      <c r="HU39" s="63">
        <v>275.76</v>
      </c>
      <c r="HV39" s="63">
        <v>274.81</v>
      </c>
      <c r="HW39" s="63">
        <v>273.87</v>
      </c>
      <c r="HX39" s="63">
        <v>272.93</v>
      </c>
      <c r="HY39" s="63">
        <v>271.99</v>
      </c>
      <c r="HZ39" s="63">
        <v>271.06</v>
      </c>
      <c r="IA39" s="63">
        <v>270.12</v>
      </c>
      <c r="IB39" s="63">
        <v>269.18</v>
      </c>
      <c r="IC39" s="63">
        <v>268.25</v>
      </c>
      <c r="ID39" s="63">
        <v>267.31</v>
      </c>
      <c r="IE39" s="63">
        <v>266.38</v>
      </c>
      <c r="IF39" s="63">
        <v>265.45</v>
      </c>
      <c r="IG39" s="63">
        <v>264.51</v>
      </c>
      <c r="IH39" s="63">
        <v>263.58999999999997</v>
      </c>
      <c r="II39" s="63">
        <v>262.64999999999998</v>
      </c>
      <c r="IJ39" s="63">
        <v>261.73</v>
      </c>
      <c r="IK39" s="63">
        <v>260.79000000000002</v>
      </c>
      <c r="IL39" s="63">
        <v>259.87</v>
      </c>
      <c r="IM39" s="63">
        <v>258.95</v>
      </c>
      <c r="IN39" s="63">
        <v>258.01</v>
      </c>
      <c r="IO39" s="63">
        <v>257.10000000000002</v>
      </c>
      <c r="IP39" s="63">
        <v>256.18</v>
      </c>
      <c r="IQ39" s="63">
        <v>255.26</v>
      </c>
      <c r="IR39" s="63">
        <v>254.33</v>
      </c>
      <c r="IS39" s="63">
        <v>253.41</v>
      </c>
      <c r="IT39" s="63">
        <v>252.5</v>
      </c>
      <c r="IU39" s="63">
        <v>251.58</v>
      </c>
      <c r="IV39" s="63">
        <v>250.67</v>
      </c>
      <c r="IW39" s="63">
        <v>249.76</v>
      </c>
      <c r="IX39" s="63">
        <v>248.86</v>
      </c>
      <c r="IY39" s="63">
        <v>247.95</v>
      </c>
      <c r="IZ39" s="63">
        <v>247.05</v>
      </c>
      <c r="JA39" s="63">
        <v>246.15</v>
      </c>
      <c r="JB39" s="63">
        <v>245.24</v>
      </c>
      <c r="JC39" s="63">
        <v>244.34</v>
      </c>
      <c r="JD39" s="63">
        <v>243.44</v>
      </c>
      <c r="JE39" s="63">
        <v>242.54</v>
      </c>
      <c r="JF39" s="63">
        <v>241.65</v>
      </c>
      <c r="JG39" s="63">
        <v>240.75</v>
      </c>
      <c r="JH39" s="63">
        <v>239.85</v>
      </c>
      <c r="JI39" s="63">
        <v>238.96</v>
      </c>
      <c r="JJ39" s="63">
        <v>238.06</v>
      </c>
      <c r="JK39" s="63">
        <v>237.17</v>
      </c>
      <c r="JL39" s="63">
        <v>236.28</v>
      </c>
      <c r="JM39" s="63">
        <v>235.39</v>
      </c>
      <c r="JN39" s="63">
        <v>234.5</v>
      </c>
      <c r="JO39" s="63">
        <v>233.61</v>
      </c>
      <c r="JP39" s="63">
        <v>232.72</v>
      </c>
      <c r="JQ39" s="63">
        <v>231.83</v>
      </c>
      <c r="JR39" s="63">
        <v>230.95</v>
      </c>
      <c r="JS39" s="63">
        <v>230.06</v>
      </c>
      <c r="JT39" s="63">
        <v>229.17</v>
      </c>
      <c r="JU39" s="63">
        <v>228.28</v>
      </c>
      <c r="JV39" s="63">
        <v>227.39</v>
      </c>
      <c r="JW39" s="63">
        <v>226.5</v>
      </c>
      <c r="JX39" s="63">
        <v>225.61</v>
      </c>
      <c r="JY39" s="63">
        <v>224.72</v>
      </c>
      <c r="JZ39" s="63">
        <v>223.84</v>
      </c>
      <c r="KA39" s="63">
        <v>222.95</v>
      </c>
      <c r="KB39" s="63">
        <v>222.07</v>
      </c>
      <c r="KC39" s="63">
        <v>221.18</v>
      </c>
      <c r="KD39" s="63">
        <v>220.3</v>
      </c>
      <c r="KE39" s="63">
        <v>219.42</v>
      </c>
      <c r="KF39" s="63">
        <v>218.53</v>
      </c>
      <c r="KG39" s="63">
        <v>217.65</v>
      </c>
      <c r="KH39" s="63">
        <v>216.78</v>
      </c>
      <c r="KI39" s="63">
        <v>215.9</v>
      </c>
      <c r="KJ39" s="63">
        <v>215.02</v>
      </c>
      <c r="KK39" s="63">
        <v>214.14</v>
      </c>
      <c r="KL39" s="63">
        <v>213.27</v>
      </c>
      <c r="KM39" s="63">
        <v>212.39</v>
      </c>
      <c r="KN39" s="63">
        <v>211.52</v>
      </c>
      <c r="KO39" s="63">
        <v>210.65</v>
      </c>
      <c r="KP39" s="63">
        <v>209.78</v>
      </c>
      <c r="KQ39" s="63">
        <v>208.91</v>
      </c>
      <c r="KR39" s="68">
        <f t="shared" si="29"/>
        <v>209.27</v>
      </c>
      <c r="KS39" s="68">
        <f t="shared" si="29"/>
        <v>208.48</v>
      </c>
      <c r="KT39" s="68">
        <f t="shared" si="29"/>
        <v>207.66</v>
      </c>
      <c r="KU39" s="68">
        <f t="shared" si="29"/>
        <v>206.87</v>
      </c>
      <c r="KV39" s="68">
        <f t="shared" si="29"/>
        <v>206.09</v>
      </c>
      <c r="KW39" s="68">
        <f t="shared" si="29"/>
        <v>205.3</v>
      </c>
      <c r="KX39" s="68">
        <f t="shared" si="29"/>
        <v>204.51</v>
      </c>
      <c r="KY39" s="68">
        <f t="shared" si="29"/>
        <v>203.73</v>
      </c>
      <c r="KZ39" s="68">
        <f t="shared" si="29"/>
        <v>202.94</v>
      </c>
      <c r="LA39" s="68">
        <f t="shared" si="29"/>
        <v>202.16</v>
      </c>
      <c r="LB39" s="68">
        <f t="shared" si="29"/>
        <v>201.38</v>
      </c>
      <c r="LC39" s="68">
        <f t="shared" si="29"/>
        <v>200.6</v>
      </c>
      <c r="LD39" s="68">
        <f t="shared" si="29"/>
        <v>199.82</v>
      </c>
      <c r="LE39" s="68">
        <f t="shared" si="29"/>
        <v>199.04</v>
      </c>
      <c r="LF39" s="68">
        <f t="shared" si="29"/>
        <v>198.27</v>
      </c>
      <c r="LG39" s="68">
        <f t="shared" si="28"/>
        <v>197.5</v>
      </c>
      <c r="LH39" s="68">
        <f t="shared" si="28"/>
        <v>196.72</v>
      </c>
      <c r="LI39" s="68">
        <f t="shared" si="28"/>
        <v>195.95</v>
      </c>
      <c r="LJ39" s="68">
        <f t="shared" si="28"/>
        <v>195.18</v>
      </c>
      <c r="LK39" s="68">
        <f t="shared" si="28"/>
        <v>194.41</v>
      </c>
      <c r="LL39" s="68">
        <f t="shared" si="28"/>
        <v>193.64</v>
      </c>
      <c r="LM39" s="68">
        <f t="shared" si="28"/>
        <v>192.88</v>
      </c>
      <c r="LN39" s="68">
        <f t="shared" si="28"/>
        <v>192.11</v>
      </c>
      <c r="LO39" s="68">
        <f t="shared" si="28"/>
        <v>191.35</v>
      </c>
      <c r="LP39" s="68">
        <f t="shared" si="28"/>
        <v>190.59</v>
      </c>
      <c r="LQ39" s="68">
        <f t="shared" si="28"/>
        <v>189.83</v>
      </c>
      <c r="LR39" s="68">
        <f t="shared" si="28"/>
        <v>189.07</v>
      </c>
      <c r="LS39" s="68">
        <f t="shared" si="28"/>
        <v>188.31</v>
      </c>
      <c r="LT39" s="68">
        <f t="shared" si="28"/>
        <v>187.56</v>
      </c>
      <c r="LU39" s="68">
        <f t="shared" si="28"/>
        <v>186.81</v>
      </c>
      <c r="LV39" s="68">
        <f t="shared" si="28"/>
        <v>186.05</v>
      </c>
      <c r="LW39" s="68">
        <f t="shared" si="28"/>
        <v>185.3</v>
      </c>
      <c r="LX39" s="68">
        <f t="shared" si="23"/>
        <v>184.55</v>
      </c>
      <c r="LY39" s="68">
        <f t="shared" si="23"/>
        <v>183.8</v>
      </c>
      <c r="LZ39" s="68">
        <f t="shared" si="23"/>
        <v>183.06</v>
      </c>
      <c r="MA39" s="68">
        <f t="shared" si="23"/>
        <v>182.31</v>
      </c>
      <c r="MB39" s="68">
        <f t="shared" si="23"/>
        <v>181.57</v>
      </c>
      <c r="MC39" s="68">
        <f t="shared" si="23"/>
        <v>180.83</v>
      </c>
      <c r="MD39" s="70">
        <f t="shared" si="23"/>
        <v>180.09</v>
      </c>
      <c r="ME39" s="71">
        <f t="shared" si="23"/>
        <v>179.36</v>
      </c>
      <c r="MF39" s="71">
        <f t="shared" si="23"/>
        <v>178.62</v>
      </c>
      <c r="MG39" s="71">
        <f t="shared" si="23"/>
        <v>177.89</v>
      </c>
      <c r="MH39" s="71">
        <f t="shared" si="23"/>
        <v>177.15</v>
      </c>
      <c r="MI39" s="71">
        <f t="shared" si="23"/>
        <v>176.42</v>
      </c>
      <c r="MJ39" s="71">
        <f t="shared" si="23"/>
        <v>175.69</v>
      </c>
      <c r="MK39" s="71">
        <f t="shared" si="23"/>
        <v>174.96</v>
      </c>
      <c r="ML39" s="71">
        <f t="shared" si="23"/>
        <v>174.24</v>
      </c>
      <c r="MM39" s="71">
        <f t="shared" si="23"/>
        <v>173.51</v>
      </c>
      <c r="MN39" s="71">
        <f t="shared" si="25"/>
        <v>172.79</v>
      </c>
      <c r="MO39" s="71">
        <f t="shared" si="26"/>
        <v>172.07</v>
      </c>
      <c r="MP39" s="71">
        <f t="shared" si="27"/>
        <v>171.35</v>
      </c>
      <c r="MQ39" s="71">
        <f t="shared" si="24"/>
        <v>170.64</v>
      </c>
      <c r="MR39" s="71">
        <f t="shared" si="24"/>
        <v>169.92</v>
      </c>
      <c r="MS39" s="71">
        <f t="shared" si="24"/>
        <v>169.21</v>
      </c>
      <c r="MT39" s="71">
        <f t="shared" si="24"/>
        <v>168.49</v>
      </c>
      <c r="MU39" s="71">
        <f t="shared" si="24"/>
        <v>167.78</v>
      </c>
      <c r="MV39" s="71">
        <f t="shared" si="24"/>
        <v>167.07</v>
      </c>
      <c r="MW39" s="71">
        <f t="shared" si="24"/>
        <v>166.37</v>
      </c>
      <c r="MX39" s="71">
        <f t="shared" si="24"/>
        <v>165.66</v>
      </c>
      <c r="MY39" s="71">
        <f t="shared" si="24"/>
        <v>164.96</v>
      </c>
    </row>
    <row r="40" spans="1:363" ht="15.75" x14ac:dyDescent="0.25">
      <c r="A40" s="60" t="s">
        <v>6</v>
      </c>
      <c r="B40" s="65">
        <v>2050</v>
      </c>
      <c r="C40" s="63">
        <v>505.83</v>
      </c>
      <c r="D40" s="63">
        <v>504.79</v>
      </c>
      <c r="E40" s="63">
        <v>503.76</v>
      </c>
      <c r="F40" s="63">
        <v>502.72</v>
      </c>
      <c r="G40" s="63">
        <v>501.69</v>
      </c>
      <c r="H40" s="63">
        <v>500.65</v>
      </c>
      <c r="I40" s="63">
        <v>499.61</v>
      </c>
      <c r="J40" s="63">
        <v>498.58</v>
      </c>
      <c r="K40" s="63">
        <v>497.54</v>
      </c>
      <c r="L40" s="63">
        <v>496.5</v>
      </c>
      <c r="M40" s="63">
        <v>495.47</v>
      </c>
      <c r="N40" s="63">
        <v>494.43</v>
      </c>
      <c r="O40" s="63">
        <v>493.4</v>
      </c>
      <c r="P40" s="63">
        <v>492.36</v>
      </c>
      <c r="Q40" s="63">
        <v>491.32</v>
      </c>
      <c r="R40" s="63">
        <v>490.29</v>
      </c>
      <c r="S40" s="63">
        <v>489.25</v>
      </c>
      <c r="T40" s="63">
        <v>488.21</v>
      </c>
      <c r="U40" s="63">
        <v>487.18</v>
      </c>
      <c r="V40" s="63">
        <v>486.14</v>
      </c>
      <c r="W40" s="63">
        <v>485.1</v>
      </c>
      <c r="X40" s="63">
        <v>484.07</v>
      </c>
      <c r="Y40" s="63">
        <v>483.03</v>
      </c>
      <c r="Z40" s="63">
        <v>482</v>
      </c>
      <c r="AA40" s="63">
        <v>480.96</v>
      </c>
      <c r="AB40" s="63">
        <v>479.92</v>
      </c>
      <c r="AC40" s="63">
        <v>478.89</v>
      </c>
      <c r="AD40" s="63">
        <v>477.85</v>
      </c>
      <c r="AE40" s="63">
        <v>476.81</v>
      </c>
      <c r="AF40" s="63">
        <v>475.78</v>
      </c>
      <c r="AG40" s="63">
        <v>474.74</v>
      </c>
      <c r="AH40" s="63">
        <v>473.7</v>
      </c>
      <c r="AI40" s="63">
        <v>472.67</v>
      </c>
      <c r="AJ40" s="63">
        <v>471.63</v>
      </c>
      <c r="AK40" s="63">
        <v>470.59</v>
      </c>
      <c r="AL40" s="63">
        <v>469.56</v>
      </c>
      <c r="AM40" s="63">
        <v>468.52</v>
      </c>
      <c r="AN40" s="63">
        <v>467.48</v>
      </c>
      <c r="AO40" s="63">
        <v>466.44</v>
      </c>
      <c r="AP40" s="63">
        <v>465.41</v>
      </c>
      <c r="AQ40" s="63">
        <v>464.37</v>
      </c>
      <c r="AR40" s="63">
        <v>463.33</v>
      </c>
      <c r="AS40" s="63">
        <v>462.3</v>
      </c>
      <c r="AT40" s="63">
        <v>461.26</v>
      </c>
      <c r="AU40" s="63">
        <v>460.22</v>
      </c>
      <c r="AV40" s="63">
        <v>459.19</v>
      </c>
      <c r="AW40" s="63">
        <v>458.15</v>
      </c>
      <c r="AX40" s="63">
        <v>457.11</v>
      </c>
      <c r="AY40" s="63">
        <v>456.08</v>
      </c>
      <c r="AZ40" s="63">
        <v>455.04</v>
      </c>
      <c r="BA40" s="63">
        <v>454</v>
      </c>
      <c r="BB40" s="63">
        <v>452.96</v>
      </c>
      <c r="BC40" s="63">
        <v>451.93</v>
      </c>
      <c r="BD40" s="63">
        <v>450.89</v>
      </c>
      <c r="BE40" s="63">
        <v>449.85</v>
      </c>
      <c r="BF40" s="63">
        <v>448.82</v>
      </c>
      <c r="BG40" s="63">
        <v>447.78</v>
      </c>
      <c r="BH40" s="63">
        <v>446.74</v>
      </c>
      <c r="BI40" s="63">
        <v>445.7</v>
      </c>
      <c r="BJ40" s="63">
        <v>444.67</v>
      </c>
      <c r="BK40" s="63">
        <v>443.63</v>
      </c>
      <c r="BL40" s="63">
        <v>442.59</v>
      </c>
      <c r="BM40" s="63">
        <v>441.55</v>
      </c>
      <c r="BN40" s="63">
        <v>440.52</v>
      </c>
      <c r="BO40" s="63">
        <v>439.48</v>
      </c>
      <c r="BP40" s="63">
        <v>438.44</v>
      </c>
      <c r="BQ40" s="63">
        <v>437.4</v>
      </c>
      <c r="BR40" s="63">
        <v>436.36</v>
      </c>
      <c r="BS40" s="63">
        <v>435.33</v>
      </c>
      <c r="BT40" s="63">
        <v>434.29</v>
      </c>
      <c r="BU40" s="63">
        <v>433.25</v>
      </c>
      <c r="BV40" s="63">
        <v>432.22</v>
      </c>
      <c r="BW40" s="63">
        <v>431.18</v>
      </c>
      <c r="BX40" s="63">
        <v>430.14</v>
      </c>
      <c r="BY40" s="63">
        <v>429.11</v>
      </c>
      <c r="BZ40" s="63">
        <v>428.07</v>
      </c>
      <c r="CA40" s="63">
        <v>427.03</v>
      </c>
      <c r="CB40" s="63">
        <v>426</v>
      </c>
      <c r="CC40" s="63">
        <v>424.96</v>
      </c>
      <c r="CD40" s="63">
        <v>423.93</v>
      </c>
      <c r="CE40" s="63">
        <v>422.89</v>
      </c>
      <c r="CF40" s="63">
        <v>421.86</v>
      </c>
      <c r="CG40" s="63">
        <v>420.82</v>
      </c>
      <c r="CH40" s="63">
        <v>419.79</v>
      </c>
      <c r="CI40" s="63">
        <v>418.75</v>
      </c>
      <c r="CJ40" s="63">
        <v>417.72</v>
      </c>
      <c r="CK40" s="63">
        <v>416.68</v>
      </c>
      <c r="CL40" s="63">
        <v>415.65</v>
      </c>
      <c r="CM40" s="63">
        <v>414.61</v>
      </c>
      <c r="CN40" s="63">
        <v>413.58</v>
      </c>
      <c r="CO40" s="63">
        <v>412.54</v>
      </c>
      <c r="CP40" s="63">
        <v>411.5</v>
      </c>
      <c r="CQ40" s="63">
        <v>410.47</v>
      </c>
      <c r="CR40" s="63">
        <v>409.43</v>
      </c>
      <c r="CS40" s="63">
        <v>408.4</v>
      </c>
      <c r="CT40" s="63">
        <v>407.36</v>
      </c>
      <c r="CU40" s="63">
        <v>406.33</v>
      </c>
      <c r="CV40" s="63">
        <v>405.3</v>
      </c>
      <c r="CW40" s="63">
        <v>404.26</v>
      </c>
      <c r="CX40" s="63">
        <v>403.23</v>
      </c>
      <c r="CY40" s="63">
        <v>402.2</v>
      </c>
      <c r="CZ40" s="63">
        <v>401.16</v>
      </c>
      <c r="DA40" s="63">
        <v>400.13</v>
      </c>
      <c r="DB40" s="63">
        <v>399.1</v>
      </c>
      <c r="DC40" s="63">
        <v>398.06</v>
      </c>
      <c r="DD40" s="63">
        <v>397.03</v>
      </c>
      <c r="DE40" s="63">
        <v>396</v>
      </c>
      <c r="DF40" s="63">
        <v>394.97</v>
      </c>
      <c r="DG40" s="63">
        <v>393.93</v>
      </c>
      <c r="DH40" s="63">
        <v>392.9</v>
      </c>
      <c r="DI40" s="63">
        <v>391.87</v>
      </c>
      <c r="DJ40" s="63">
        <v>390.84</v>
      </c>
      <c r="DK40" s="63">
        <v>389.81</v>
      </c>
      <c r="DL40" s="63">
        <v>388.78</v>
      </c>
      <c r="DM40" s="63">
        <v>387.75</v>
      </c>
      <c r="DN40" s="63">
        <v>386.72</v>
      </c>
      <c r="DO40" s="63">
        <v>385.69</v>
      </c>
      <c r="DP40" s="63">
        <v>384.66</v>
      </c>
      <c r="DQ40" s="63">
        <v>383.63</v>
      </c>
      <c r="DR40" s="63">
        <v>382.6</v>
      </c>
      <c r="DS40" s="63">
        <v>381.57</v>
      </c>
      <c r="DT40" s="63">
        <v>380.54</v>
      </c>
      <c r="DU40" s="63">
        <v>379.51</v>
      </c>
      <c r="DV40" s="63">
        <v>378.49</v>
      </c>
      <c r="DW40" s="63">
        <v>377.46</v>
      </c>
      <c r="DX40" s="63">
        <v>376.44</v>
      </c>
      <c r="DY40" s="63">
        <v>375.41</v>
      </c>
      <c r="DZ40" s="63">
        <v>374.39</v>
      </c>
      <c r="EA40" s="63">
        <v>373.36</v>
      </c>
      <c r="EB40" s="63">
        <v>372.34</v>
      </c>
      <c r="EC40" s="63">
        <v>371.32</v>
      </c>
      <c r="ED40" s="63">
        <v>370.29</v>
      </c>
      <c r="EE40" s="63">
        <v>369.27</v>
      </c>
      <c r="EF40" s="63">
        <v>368.25</v>
      </c>
      <c r="EG40" s="63">
        <v>367.24</v>
      </c>
      <c r="EH40" s="63">
        <v>366.22</v>
      </c>
      <c r="EI40" s="63">
        <v>365.2</v>
      </c>
      <c r="EJ40" s="63">
        <v>364.19</v>
      </c>
      <c r="EK40" s="63">
        <v>363.17</v>
      </c>
      <c r="EL40" s="63">
        <v>362.15</v>
      </c>
      <c r="EM40" s="63">
        <v>361.14</v>
      </c>
      <c r="EN40" s="63">
        <v>360.12</v>
      </c>
      <c r="EO40" s="63">
        <v>359.11</v>
      </c>
      <c r="EP40" s="63">
        <v>358.09</v>
      </c>
      <c r="EQ40" s="63">
        <v>357.08</v>
      </c>
      <c r="ER40" s="63">
        <v>356.07</v>
      </c>
      <c r="ES40" s="63">
        <v>355.06</v>
      </c>
      <c r="ET40" s="63">
        <v>354.05</v>
      </c>
      <c r="EU40" s="63">
        <v>353.04</v>
      </c>
      <c r="EV40" s="63">
        <v>352.03</v>
      </c>
      <c r="EW40" s="63">
        <v>351.02</v>
      </c>
      <c r="EX40" s="63">
        <v>350.01</v>
      </c>
      <c r="EY40" s="63">
        <v>349</v>
      </c>
      <c r="EZ40" s="63">
        <v>348</v>
      </c>
      <c r="FA40" s="63">
        <v>346.99</v>
      </c>
      <c r="FB40" s="63">
        <v>345.98</v>
      </c>
      <c r="FC40" s="63">
        <v>344.97</v>
      </c>
      <c r="FD40" s="63">
        <v>343.97</v>
      </c>
      <c r="FE40" s="63">
        <v>342.97</v>
      </c>
      <c r="FF40" s="63">
        <v>341.97</v>
      </c>
      <c r="FG40" s="63">
        <v>340.97</v>
      </c>
      <c r="FH40" s="63">
        <v>339.97</v>
      </c>
      <c r="FI40" s="63">
        <v>338.97</v>
      </c>
      <c r="FJ40" s="63">
        <v>337.97</v>
      </c>
      <c r="FK40" s="63">
        <v>336.97</v>
      </c>
      <c r="FL40" s="63">
        <v>335.97</v>
      </c>
      <c r="FM40" s="63">
        <v>334.97</v>
      </c>
      <c r="FN40" s="63">
        <v>333.97</v>
      </c>
      <c r="FO40" s="63">
        <v>332.97</v>
      </c>
      <c r="FP40" s="63">
        <v>331.98</v>
      </c>
      <c r="FQ40" s="63">
        <v>330.98</v>
      </c>
      <c r="FR40" s="63">
        <v>329.99</v>
      </c>
      <c r="FS40" s="63">
        <v>328.99</v>
      </c>
      <c r="FT40" s="63">
        <v>328</v>
      </c>
      <c r="FU40" s="63">
        <v>327</v>
      </c>
      <c r="FV40" s="63">
        <v>326.01</v>
      </c>
      <c r="FW40" s="63">
        <v>325.01</v>
      </c>
      <c r="FX40" s="63">
        <v>324.02999999999997</v>
      </c>
      <c r="FY40" s="63">
        <v>323.02999999999997</v>
      </c>
      <c r="FZ40" s="63">
        <v>322.04000000000002</v>
      </c>
      <c r="GA40" s="63">
        <v>321.04000000000002</v>
      </c>
      <c r="GB40" s="63">
        <v>320.06</v>
      </c>
      <c r="GC40" s="63">
        <v>319.07</v>
      </c>
      <c r="GD40" s="63">
        <v>318.08999999999997</v>
      </c>
      <c r="GE40" s="63">
        <v>317.10000000000002</v>
      </c>
      <c r="GF40" s="63">
        <v>316.10000000000002</v>
      </c>
      <c r="GG40" s="63">
        <v>315.13</v>
      </c>
      <c r="GH40" s="63">
        <v>314.14</v>
      </c>
      <c r="GI40" s="63">
        <v>313.16000000000003</v>
      </c>
      <c r="GJ40" s="63">
        <v>312.17</v>
      </c>
      <c r="GK40" s="63">
        <v>311.19</v>
      </c>
      <c r="GL40" s="63">
        <v>310.2</v>
      </c>
      <c r="GM40" s="63">
        <v>309.22000000000003</v>
      </c>
      <c r="GN40" s="63">
        <v>308.24</v>
      </c>
      <c r="GO40" s="63">
        <v>307.26</v>
      </c>
      <c r="GP40" s="63">
        <v>306.29000000000002</v>
      </c>
      <c r="GQ40" s="63">
        <v>305.32</v>
      </c>
      <c r="GR40" s="63">
        <v>304.33999999999997</v>
      </c>
      <c r="GS40" s="63">
        <v>303.37</v>
      </c>
      <c r="GT40" s="63">
        <v>302.39999999999998</v>
      </c>
      <c r="GU40" s="63">
        <v>301.43</v>
      </c>
      <c r="GV40" s="63">
        <v>300.45999999999998</v>
      </c>
      <c r="GW40" s="63">
        <v>299.48</v>
      </c>
      <c r="GX40" s="63">
        <v>298.51</v>
      </c>
      <c r="GY40" s="63">
        <v>297.54000000000002</v>
      </c>
      <c r="GZ40" s="63">
        <v>296.57</v>
      </c>
      <c r="HA40" s="63">
        <v>295.60000000000002</v>
      </c>
      <c r="HB40" s="63">
        <v>294.64999999999998</v>
      </c>
      <c r="HC40" s="63">
        <v>293.68</v>
      </c>
      <c r="HD40" s="63">
        <v>292.72000000000003</v>
      </c>
      <c r="HE40" s="63">
        <v>291.75</v>
      </c>
      <c r="HF40" s="63">
        <v>290.79000000000002</v>
      </c>
      <c r="HG40" s="63">
        <v>289.82</v>
      </c>
      <c r="HH40" s="63">
        <v>288.87</v>
      </c>
      <c r="HI40" s="63">
        <v>287.91000000000003</v>
      </c>
      <c r="HJ40" s="63">
        <v>286.95</v>
      </c>
      <c r="HK40" s="63">
        <v>285.99</v>
      </c>
      <c r="HL40" s="63">
        <v>285.04000000000002</v>
      </c>
      <c r="HM40" s="63">
        <v>284.08999999999997</v>
      </c>
      <c r="HN40" s="63">
        <v>283.14</v>
      </c>
      <c r="HO40" s="63">
        <v>282.19</v>
      </c>
      <c r="HP40" s="63">
        <v>281.24</v>
      </c>
      <c r="HQ40" s="63">
        <v>280.29000000000002</v>
      </c>
      <c r="HR40" s="63">
        <v>279.35000000000002</v>
      </c>
      <c r="HS40" s="63">
        <v>278.39999999999998</v>
      </c>
      <c r="HT40" s="63">
        <v>277.45999999999998</v>
      </c>
      <c r="HU40" s="63">
        <v>276.51</v>
      </c>
      <c r="HV40" s="63">
        <v>275.57</v>
      </c>
      <c r="HW40" s="63">
        <v>274.63</v>
      </c>
      <c r="HX40" s="63">
        <v>273.69</v>
      </c>
      <c r="HY40" s="63">
        <v>272.75</v>
      </c>
      <c r="HZ40" s="63">
        <v>271.81</v>
      </c>
      <c r="IA40" s="63">
        <v>270.87</v>
      </c>
      <c r="IB40" s="63">
        <v>269.94</v>
      </c>
      <c r="IC40" s="63">
        <v>269</v>
      </c>
      <c r="ID40" s="63">
        <v>268.06</v>
      </c>
      <c r="IE40" s="63">
        <v>267.13</v>
      </c>
      <c r="IF40" s="63">
        <v>266.2</v>
      </c>
      <c r="IG40" s="63">
        <v>265.26</v>
      </c>
      <c r="IH40" s="63">
        <v>264.32</v>
      </c>
      <c r="II40" s="63">
        <v>263.39999999999998</v>
      </c>
      <c r="IJ40" s="63">
        <v>262.47000000000003</v>
      </c>
      <c r="IK40" s="63">
        <v>261.54000000000002</v>
      </c>
      <c r="IL40" s="63">
        <v>260.60000000000002</v>
      </c>
      <c r="IM40" s="63">
        <v>259.69</v>
      </c>
      <c r="IN40" s="63">
        <v>258.76</v>
      </c>
      <c r="IO40" s="63">
        <v>257.83999999999997</v>
      </c>
      <c r="IP40" s="63">
        <v>256.91000000000003</v>
      </c>
      <c r="IQ40" s="63">
        <v>255.99</v>
      </c>
      <c r="IR40" s="63">
        <v>255.07</v>
      </c>
      <c r="IS40" s="63">
        <v>254.15</v>
      </c>
      <c r="IT40" s="63">
        <v>253.23</v>
      </c>
      <c r="IU40" s="63">
        <v>252.31</v>
      </c>
      <c r="IV40" s="63">
        <v>251.4</v>
      </c>
      <c r="IW40" s="63">
        <v>250.49</v>
      </c>
      <c r="IX40" s="63">
        <v>249.58</v>
      </c>
      <c r="IY40" s="63">
        <v>248.68</v>
      </c>
      <c r="IZ40" s="63">
        <v>247.77</v>
      </c>
      <c r="JA40" s="63">
        <v>246.87</v>
      </c>
      <c r="JB40" s="63">
        <v>245.96</v>
      </c>
      <c r="JC40" s="63">
        <v>245.06</v>
      </c>
      <c r="JD40" s="63">
        <v>244.16</v>
      </c>
      <c r="JE40" s="63">
        <v>243.26</v>
      </c>
      <c r="JF40" s="63">
        <v>242.36</v>
      </c>
      <c r="JG40" s="63">
        <v>241.46</v>
      </c>
      <c r="JH40" s="63">
        <v>240.56</v>
      </c>
      <c r="JI40" s="63">
        <v>239.67</v>
      </c>
      <c r="JJ40" s="63">
        <v>238.77</v>
      </c>
      <c r="JK40" s="63">
        <v>237.88</v>
      </c>
      <c r="JL40" s="63">
        <v>236.99</v>
      </c>
      <c r="JM40" s="63">
        <v>236.09</v>
      </c>
      <c r="JN40" s="63">
        <v>235.2</v>
      </c>
      <c r="JO40" s="63">
        <v>234.31</v>
      </c>
      <c r="JP40" s="63">
        <v>233.42</v>
      </c>
      <c r="JQ40" s="63">
        <v>232.53</v>
      </c>
      <c r="JR40" s="63">
        <v>231.65</v>
      </c>
      <c r="JS40" s="63">
        <v>230.76</v>
      </c>
      <c r="JT40" s="63">
        <v>229.87</v>
      </c>
      <c r="JU40" s="63">
        <v>228.97</v>
      </c>
      <c r="JV40" s="63">
        <v>228.08</v>
      </c>
      <c r="JW40" s="63">
        <v>227.19</v>
      </c>
      <c r="JX40" s="63">
        <v>226.3</v>
      </c>
      <c r="JY40" s="63">
        <v>225.41</v>
      </c>
      <c r="JZ40" s="63">
        <v>224.52</v>
      </c>
      <c r="KA40" s="63">
        <v>223.64</v>
      </c>
      <c r="KB40" s="63">
        <v>222.75</v>
      </c>
      <c r="KC40" s="63">
        <v>221.86</v>
      </c>
      <c r="KD40" s="63">
        <v>220.98</v>
      </c>
      <c r="KE40" s="63">
        <v>220.09</v>
      </c>
      <c r="KF40" s="63">
        <v>219.21</v>
      </c>
      <c r="KG40" s="63">
        <v>218.33</v>
      </c>
      <c r="KH40" s="63">
        <v>217.45</v>
      </c>
      <c r="KI40" s="63">
        <v>216.57</v>
      </c>
      <c r="KJ40" s="63">
        <v>215.69</v>
      </c>
      <c r="KK40" s="63">
        <v>214.81</v>
      </c>
      <c r="KL40" s="63">
        <v>213.93</v>
      </c>
      <c r="KM40" s="63">
        <v>213.06</v>
      </c>
      <c r="KN40" s="63">
        <v>212.18</v>
      </c>
      <c r="KO40" s="63">
        <v>211.31</v>
      </c>
      <c r="KP40" s="63">
        <v>210.44</v>
      </c>
      <c r="KQ40" s="63">
        <v>209.56</v>
      </c>
      <c r="KR40" s="68">
        <f t="shared" si="29"/>
        <v>210.02</v>
      </c>
      <c r="KS40" s="68">
        <f t="shared" si="29"/>
        <v>209.23</v>
      </c>
      <c r="KT40" s="68">
        <f t="shared" si="29"/>
        <v>208.41</v>
      </c>
      <c r="KU40" s="68">
        <f t="shared" si="29"/>
        <v>207.62</v>
      </c>
      <c r="KV40" s="68">
        <f t="shared" si="29"/>
        <v>206.84</v>
      </c>
      <c r="KW40" s="68">
        <f t="shared" si="29"/>
        <v>206.05</v>
      </c>
      <c r="KX40" s="68">
        <f t="shared" si="29"/>
        <v>205.26</v>
      </c>
      <c r="KY40" s="68">
        <f t="shared" si="29"/>
        <v>204.48</v>
      </c>
      <c r="KZ40" s="68">
        <f t="shared" si="29"/>
        <v>203.69</v>
      </c>
      <c r="LA40" s="68">
        <f t="shared" si="29"/>
        <v>202.91</v>
      </c>
      <c r="LB40" s="68">
        <f t="shared" si="29"/>
        <v>202.13</v>
      </c>
      <c r="LC40" s="68">
        <f t="shared" si="29"/>
        <v>201.35</v>
      </c>
      <c r="LD40" s="68">
        <f t="shared" si="29"/>
        <v>200.57</v>
      </c>
      <c r="LE40" s="68">
        <f t="shared" si="29"/>
        <v>199.79</v>
      </c>
      <c r="LF40" s="68">
        <f t="shared" si="29"/>
        <v>199.02</v>
      </c>
      <c r="LG40" s="68">
        <f t="shared" si="28"/>
        <v>198.25</v>
      </c>
      <c r="LH40" s="68">
        <f t="shared" si="28"/>
        <v>197.47</v>
      </c>
      <c r="LI40" s="68">
        <f t="shared" si="28"/>
        <v>196.7</v>
      </c>
      <c r="LJ40" s="68">
        <f t="shared" si="28"/>
        <v>195.93</v>
      </c>
      <c r="LK40" s="68">
        <f t="shared" si="28"/>
        <v>195.16</v>
      </c>
      <c r="LL40" s="68">
        <f t="shared" si="28"/>
        <v>194.39</v>
      </c>
      <c r="LM40" s="68">
        <f t="shared" si="28"/>
        <v>193.63</v>
      </c>
      <c r="LN40" s="68">
        <f t="shared" si="28"/>
        <v>192.86</v>
      </c>
      <c r="LO40" s="68">
        <f t="shared" si="28"/>
        <v>192.1</v>
      </c>
      <c r="LP40" s="68">
        <f t="shared" si="28"/>
        <v>191.34</v>
      </c>
      <c r="LQ40" s="68">
        <f t="shared" si="28"/>
        <v>190.58</v>
      </c>
      <c r="LR40" s="68">
        <f t="shared" si="28"/>
        <v>189.82</v>
      </c>
      <c r="LS40" s="68">
        <f t="shared" si="28"/>
        <v>189.06</v>
      </c>
      <c r="LT40" s="68">
        <f t="shared" si="28"/>
        <v>188.31</v>
      </c>
      <c r="LU40" s="68">
        <f t="shared" si="28"/>
        <v>187.56</v>
      </c>
      <c r="LV40" s="68">
        <f t="shared" si="28"/>
        <v>186.8</v>
      </c>
      <c r="LW40" s="68">
        <f t="shared" si="28"/>
        <v>186.05</v>
      </c>
      <c r="LX40" s="68">
        <f t="shared" si="23"/>
        <v>185.3</v>
      </c>
      <c r="LY40" s="68">
        <f t="shared" si="23"/>
        <v>184.55</v>
      </c>
      <c r="LZ40" s="68">
        <f t="shared" si="23"/>
        <v>183.81</v>
      </c>
      <c r="MA40" s="68">
        <f t="shared" si="23"/>
        <v>183.06</v>
      </c>
      <c r="MB40" s="68">
        <f t="shared" si="23"/>
        <v>182.32</v>
      </c>
      <c r="MC40" s="68">
        <f t="shared" si="23"/>
        <v>181.58</v>
      </c>
      <c r="MD40" s="70">
        <f t="shared" si="23"/>
        <v>180.84</v>
      </c>
      <c r="ME40" s="71">
        <f t="shared" si="23"/>
        <v>180.11</v>
      </c>
      <c r="MF40" s="71">
        <f t="shared" si="23"/>
        <v>179.37</v>
      </c>
      <c r="MG40" s="71">
        <f t="shared" si="23"/>
        <v>178.64</v>
      </c>
      <c r="MH40" s="71">
        <f t="shared" si="23"/>
        <v>177.9</v>
      </c>
      <c r="MI40" s="71">
        <f t="shared" si="23"/>
        <v>177.17</v>
      </c>
      <c r="MJ40" s="71">
        <f t="shared" si="23"/>
        <v>176.44</v>
      </c>
      <c r="MK40" s="71">
        <f t="shared" si="23"/>
        <v>175.71</v>
      </c>
      <c r="ML40" s="71">
        <f t="shared" si="23"/>
        <v>174.99</v>
      </c>
      <c r="MM40" s="71">
        <f t="shared" si="23"/>
        <v>174.26</v>
      </c>
      <c r="MN40" s="71">
        <f t="shared" si="25"/>
        <v>173.54</v>
      </c>
      <c r="MO40" s="71">
        <f t="shared" si="26"/>
        <v>172.82</v>
      </c>
      <c r="MP40" s="71">
        <f t="shared" si="27"/>
        <v>172.1</v>
      </c>
      <c r="MQ40" s="71">
        <f t="shared" si="24"/>
        <v>171.39</v>
      </c>
      <c r="MR40" s="71">
        <f t="shared" si="24"/>
        <v>170.67</v>
      </c>
      <c r="MS40" s="71">
        <f t="shared" si="24"/>
        <v>169.96</v>
      </c>
      <c r="MT40" s="71">
        <f t="shared" si="24"/>
        <v>169.24</v>
      </c>
      <c r="MU40" s="71">
        <f t="shared" si="24"/>
        <v>168.53</v>
      </c>
      <c r="MV40" s="71">
        <f t="shared" si="24"/>
        <v>167.82</v>
      </c>
      <c r="MW40" s="71">
        <f t="shared" si="24"/>
        <v>167.12</v>
      </c>
      <c r="MX40" s="71">
        <f t="shared" si="24"/>
        <v>166.41</v>
      </c>
      <c r="MY40" s="71">
        <f t="shared" si="24"/>
        <v>165.71</v>
      </c>
    </row>
    <row r="41" spans="1:363" ht="15.75" x14ac:dyDescent="0.25">
      <c r="A41" s="60" t="s">
        <v>6</v>
      </c>
      <c r="B41" s="65">
        <v>2051</v>
      </c>
      <c r="C41" s="63">
        <v>506.66</v>
      </c>
      <c r="D41" s="63">
        <v>505.62</v>
      </c>
      <c r="E41" s="63">
        <v>504.58</v>
      </c>
      <c r="F41" s="63">
        <v>503.55</v>
      </c>
      <c r="G41" s="63">
        <v>502.51</v>
      </c>
      <c r="H41" s="63">
        <v>501.47</v>
      </c>
      <c r="I41" s="63">
        <v>500.44</v>
      </c>
      <c r="J41" s="63">
        <v>499.4</v>
      </c>
      <c r="K41" s="63">
        <v>498.37</v>
      </c>
      <c r="L41" s="63">
        <v>497.33</v>
      </c>
      <c r="M41" s="63">
        <v>496.29</v>
      </c>
      <c r="N41" s="63">
        <v>495.26</v>
      </c>
      <c r="O41" s="63">
        <v>494.22</v>
      </c>
      <c r="P41" s="63">
        <v>493.19</v>
      </c>
      <c r="Q41" s="63">
        <v>492.15</v>
      </c>
      <c r="R41" s="63">
        <v>491.11</v>
      </c>
      <c r="S41" s="63">
        <v>490.08</v>
      </c>
      <c r="T41" s="63">
        <v>489.04</v>
      </c>
      <c r="U41" s="63">
        <v>488</v>
      </c>
      <c r="V41" s="63">
        <v>486.97</v>
      </c>
      <c r="W41" s="63">
        <v>485.93</v>
      </c>
      <c r="X41" s="63">
        <v>484.9</v>
      </c>
      <c r="Y41" s="63">
        <v>483.86</v>
      </c>
      <c r="Z41" s="63">
        <v>482.82</v>
      </c>
      <c r="AA41" s="63">
        <v>481.79</v>
      </c>
      <c r="AB41" s="63">
        <v>480.75</v>
      </c>
      <c r="AC41" s="63">
        <v>479.71</v>
      </c>
      <c r="AD41" s="63">
        <v>478.68</v>
      </c>
      <c r="AE41" s="63">
        <v>477.64</v>
      </c>
      <c r="AF41" s="63">
        <v>476.6</v>
      </c>
      <c r="AG41" s="63">
        <v>475.57</v>
      </c>
      <c r="AH41" s="63">
        <v>474.53</v>
      </c>
      <c r="AI41" s="63">
        <v>473.49</v>
      </c>
      <c r="AJ41" s="63">
        <v>472.46</v>
      </c>
      <c r="AK41" s="63">
        <v>471.42</v>
      </c>
      <c r="AL41" s="63">
        <v>470.38</v>
      </c>
      <c r="AM41" s="63">
        <v>469.35</v>
      </c>
      <c r="AN41" s="63">
        <v>468.31</v>
      </c>
      <c r="AO41" s="63">
        <v>467.27</v>
      </c>
      <c r="AP41" s="63">
        <v>466.24</v>
      </c>
      <c r="AQ41" s="63">
        <v>465.2</v>
      </c>
      <c r="AR41" s="63">
        <v>464.16</v>
      </c>
      <c r="AS41" s="63">
        <v>463.12</v>
      </c>
      <c r="AT41" s="63">
        <v>462.09</v>
      </c>
      <c r="AU41" s="63">
        <v>461.05</v>
      </c>
      <c r="AV41" s="63">
        <v>460.01</v>
      </c>
      <c r="AW41" s="63">
        <v>458.98</v>
      </c>
      <c r="AX41" s="63">
        <v>457.94</v>
      </c>
      <c r="AY41" s="63">
        <v>456.9</v>
      </c>
      <c r="AZ41" s="63">
        <v>455.87</v>
      </c>
      <c r="BA41" s="63">
        <v>454.83</v>
      </c>
      <c r="BB41" s="63">
        <v>453.79</v>
      </c>
      <c r="BC41" s="63">
        <v>452.75</v>
      </c>
      <c r="BD41" s="63">
        <v>451.72</v>
      </c>
      <c r="BE41" s="63">
        <v>450.68</v>
      </c>
      <c r="BF41" s="63">
        <v>449.64</v>
      </c>
      <c r="BG41" s="63">
        <v>448.61</v>
      </c>
      <c r="BH41" s="63">
        <v>447.57</v>
      </c>
      <c r="BI41" s="63">
        <v>446.53</v>
      </c>
      <c r="BJ41" s="63">
        <v>445.49</v>
      </c>
      <c r="BK41" s="63">
        <v>444.46</v>
      </c>
      <c r="BL41" s="63">
        <v>443.42</v>
      </c>
      <c r="BM41" s="63">
        <v>442.38</v>
      </c>
      <c r="BN41" s="63">
        <v>441.34</v>
      </c>
      <c r="BO41" s="63">
        <v>440.31</v>
      </c>
      <c r="BP41" s="63">
        <v>439.27</v>
      </c>
      <c r="BQ41" s="63">
        <v>438.23</v>
      </c>
      <c r="BR41" s="63">
        <v>437.19</v>
      </c>
      <c r="BS41" s="63">
        <v>436.15</v>
      </c>
      <c r="BT41" s="63">
        <v>435.12</v>
      </c>
      <c r="BU41" s="63">
        <v>434.08</v>
      </c>
      <c r="BV41" s="63">
        <v>433.04</v>
      </c>
      <c r="BW41" s="63">
        <v>432.01</v>
      </c>
      <c r="BX41" s="63">
        <v>430.97</v>
      </c>
      <c r="BY41" s="63">
        <v>429.93</v>
      </c>
      <c r="BZ41" s="63">
        <v>428.9</v>
      </c>
      <c r="CA41" s="63">
        <v>427.86</v>
      </c>
      <c r="CB41" s="63">
        <v>426.83</v>
      </c>
      <c r="CC41" s="63">
        <v>425.79</v>
      </c>
      <c r="CD41" s="63">
        <v>424.75</v>
      </c>
      <c r="CE41" s="63">
        <v>423.72</v>
      </c>
      <c r="CF41" s="63">
        <v>422.68</v>
      </c>
      <c r="CG41" s="63">
        <v>421.65</v>
      </c>
      <c r="CH41" s="63">
        <v>420.61</v>
      </c>
      <c r="CI41" s="63">
        <v>419.58</v>
      </c>
      <c r="CJ41" s="63">
        <v>418.54</v>
      </c>
      <c r="CK41" s="63">
        <v>417.51</v>
      </c>
      <c r="CL41" s="63">
        <v>416.47</v>
      </c>
      <c r="CM41" s="63">
        <v>415.44</v>
      </c>
      <c r="CN41" s="63">
        <v>414.4</v>
      </c>
      <c r="CO41" s="63">
        <v>413.37</v>
      </c>
      <c r="CP41" s="63">
        <v>412.33</v>
      </c>
      <c r="CQ41" s="63">
        <v>411.29</v>
      </c>
      <c r="CR41" s="63">
        <v>410.26</v>
      </c>
      <c r="CS41" s="63">
        <v>409.22</v>
      </c>
      <c r="CT41" s="63">
        <v>408.19</v>
      </c>
      <c r="CU41" s="63">
        <v>407.15</v>
      </c>
      <c r="CV41" s="63">
        <v>406.12</v>
      </c>
      <c r="CW41" s="63">
        <v>405.09</v>
      </c>
      <c r="CX41" s="63">
        <v>404.05</v>
      </c>
      <c r="CY41" s="63">
        <v>403.02</v>
      </c>
      <c r="CZ41" s="63">
        <v>401.99</v>
      </c>
      <c r="DA41" s="63">
        <v>400.95</v>
      </c>
      <c r="DB41" s="63">
        <v>399.92</v>
      </c>
      <c r="DC41" s="63">
        <v>398.89</v>
      </c>
      <c r="DD41" s="63">
        <v>397.85</v>
      </c>
      <c r="DE41" s="63">
        <v>396.82</v>
      </c>
      <c r="DF41" s="63">
        <v>395.79</v>
      </c>
      <c r="DG41" s="63">
        <v>394.76</v>
      </c>
      <c r="DH41" s="63">
        <v>393.72</v>
      </c>
      <c r="DI41" s="63">
        <v>392.69</v>
      </c>
      <c r="DJ41" s="63">
        <v>391.66</v>
      </c>
      <c r="DK41" s="63">
        <v>390.63</v>
      </c>
      <c r="DL41" s="63">
        <v>389.6</v>
      </c>
      <c r="DM41" s="63">
        <v>388.57</v>
      </c>
      <c r="DN41" s="63">
        <v>387.54</v>
      </c>
      <c r="DO41" s="63">
        <v>386.51</v>
      </c>
      <c r="DP41" s="63">
        <v>385.48</v>
      </c>
      <c r="DQ41" s="63">
        <v>384.45</v>
      </c>
      <c r="DR41" s="63">
        <v>383.42</v>
      </c>
      <c r="DS41" s="63">
        <v>382.39</v>
      </c>
      <c r="DT41" s="63">
        <v>381.36</v>
      </c>
      <c r="DU41" s="63">
        <v>380.33</v>
      </c>
      <c r="DV41" s="63">
        <v>379.31</v>
      </c>
      <c r="DW41" s="63">
        <v>378.28</v>
      </c>
      <c r="DX41" s="63">
        <v>377.26</v>
      </c>
      <c r="DY41" s="63">
        <v>376.23</v>
      </c>
      <c r="DZ41" s="63">
        <v>375.21</v>
      </c>
      <c r="EA41" s="63">
        <v>374.18</v>
      </c>
      <c r="EB41" s="63">
        <v>373.16</v>
      </c>
      <c r="EC41" s="63">
        <v>372.13</v>
      </c>
      <c r="ED41" s="63">
        <v>371.11</v>
      </c>
      <c r="EE41" s="63">
        <v>370.09</v>
      </c>
      <c r="EF41" s="63">
        <v>369.07</v>
      </c>
      <c r="EG41" s="63">
        <v>368.05</v>
      </c>
      <c r="EH41" s="63">
        <v>367.03</v>
      </c>
      <c r="EI41" s="63">
        <v>366.02</v>
      </c>
      <c r="EJ41" s="63">
        <v>365</v>
      </c>
      <c r="EK41" s="63">
        <v>363.98</v>
      </c>
      <c r="EL41" s="63">
        <v>362.97</v>
      </c>
      <c r="EM41" s="63">
        <v>361.95</v>
      </c>
      <c r="EN41" s="63">
        <v>360.93</v>
      </c>
      <c r="EO41" s="63">
        <v>359.92</v>
      </c>
      <c r="EP41" s="63">
        <v>358.9</v>
      </c>
      <c r="EQ41" s="63">
        <v>357.89</v>
      </c>
      <c r="ER41" s="63">
        <v>356.88</v>
      </c>
      <c r="ES41" s="63">
        <v>355.87</v>
      </c>
      <c r="ET41" s="63">
        <v>354.86</v>
      </c>
      <c r="EU41" s="63">
        <v>353.85</v>
      </c>
      <c r="EV41" s="63">
        <v>352.84</v>
      </c>
      <c r="EW41" s="63">
        <v>351.83</v>
      </c>
      <c r="EX41" s="63">
        <v>350.82</v>
      </c>
      <c r="EY41" s="63">
        <v>349.81</v>
      </c>
      <c r="EZ41" s="63">
        <v>348.8</v>
      </c>
      <c r="FA41" s="63">
        <v>347.79</v>
      </c>
      <c r="FB41" s="63">
        <v>346.79</v>
      </c>
      <c r="FC41" s="63">
        <v>345.78</v>
      </c>
      <c r="FD41" s="63">
        <v>344.78</v>
      </c>
      <c r="FE41" s="63">
        <v>343.77</v>
      </c>
      <c r="FF41" s="63">
        <v>342.77</v>
      </c>
      <c r="FG41" s="63">
        <v>341.77</v>
      </c>
      <c r="FH41" s="63">
        <v>340.77</v>
      </c>
      <c r="FI41" s="63">
        <v>339.77</v>
      </c>
      <c r="FJ41" s="63">
        <v>338.77</v>
      </c>
      <c r="FK41" s="63">
        <v>337.77</v>
      </c>
      <c r="FL41" s="63">
        <v>336.77</v>
      </c>
      <c r="FM41" s="63">
        <v>335.77</v>
      </c>
      <c r="FN41" s="63">
        <v>334.77</v>
      </c>
      <c r="FO41" s="63">
        <v>333.77</v>
      </c>
      <c r="FP41" s="63">
        <v>332.78</v>
      </c>
      <c r="FQ41" s="63">
        <v>331.78</v>
      </c>
      <c r="FR41" s="63">
        <v>330.79</v>
      </c>
      <c r="FS41" s="63">
        <v>329.79</v>
      </c>
      <c r="FT41" s="63">
        <v>328.8</v>
      </c>
      <c r="FU41" s="63">
        <v>327.8</v>
      </c>
      <c r="FV41" s="63">
        <v>326.81</v>
      </c>
      <c r="FW41" s="63">
        <v>325.81</v>
      </c>
      <c r="FX41" s="63">
        <v>324.82</v>
      </c>
      <c r="FY41" s="63">
        <v>323.82</v>
      </c>
      <c r="FZ41" s="63">
        <v>322.83999999999997</v>
      </c>
      <c r="GA41" s="63">
        <v>321.85000000000002</v>
      </c>
      <c r="GB41" s="63">
        <v>320.85000000000002</v>
      </c>
      <c r="GC41" s="63">
        <v>319.87</v>
      </c>
      <c r="GD41" s="63">
        <v>318.88</v>
      </c>
      <c r="GE41" s="63">
        <v>317.89</v>
      </c>
      <c r="GF41" s="63">
        <v>316.89999999999998</v>
      </c>
      <c r="GG41" s="63">
        <v>315.92</v>
      </c>
      <c r="GH41" s="63">
        <v>314.93</v>
      </c>
      <c r="GI41" s="63">
        <v>313.94</v>
      </c>
      <c r="GJ41" s="63">
        <v>312.95999999999998</v>
      </c>
      <c r="GK41" s="63">
        <v>311.97000000000003</v>
      </c>
      <c r="GL41" s="63">
        <v>310.99</v>
      </c>
      <c r="GM41" s="63">
        <v>310.01</v>
      </c>
      <c r="GN41" s="63">
        <v>309.02999999999997</v>
      </c>
      <c r="GO41" s="63">
        <v>308.04000000000002</v>
      </c>
      <c r="GP41" s="63">
        <v>307.07</v>
      </c>
      <c r="GQ41" s="63">
        <v>306.10000000000002</v>
      </c>
      <c r="GR41" s="63">
        <v>305.13</v>
      </c>
      <c r="GS41" s="63">
        <v>304.14999999999998</v>
      </c>
      <c r="GT41" s="63">
        <v>303.18</v>
      </c>
      <c r="GU41" s="63">
        <v>302.20999999999998</v>
      </c>
      <c r="GV41" s="63">
        <v>301.23</v>
      </c>
      <c r="GW41" s="63">
        <v>300.26</v>
      </c>
      <c r="GX41" s="63">
        <v>299.29000000000002</v>
      </c>
      <c r="GY41" s="63">
        <v>298.32</v>
      </c>
      <c r="GZ41" s="63">
        <v>297.35000000000002</v>
      </c>
      <c r="HA41" s="63">
        <v>296.38</v>
      </c>
      <c r="HB41" s="63">
        <v>295.42</v>
      </c>
      <c r="HC41" s="63">
        <v>294.45</v>
      </c>
      <c r="HD41" s="63">
        <v>293.49</v>
      </c>
      <c r="HE41" s="63">
        <v>292.51</v>
      </c>
      <c r="HF41" s="63">
        <v>291.56</v>
      </c>
      <c r="HG41" s="63">
        <v>290.60000000000002</v>
      </c>
      <c r="HH41" s="63">
        <v>289.63</v>
      </c>
      <c r="HI41" s="63">
        <v>288.67</v>
      </c>
      <c r="HJ41" s="63">
        <v>287.70999999999998</v>
      </c>
      <c r="HK41" s="63">
        <v>286.75</v>
      </c>
      <c r="HL41" s="63">
        <v>285.79000000000002</v>
      </c>
      <c r="HM41" s="63">
        <v>284.85000000000002</v>
      </c>
      <c r="HN41" s="63">
        <v>283.89999999999998</v>
      </c>
      <c r="HO41" s="63">
        <v>282.95</v>
      </c>
      <c r="HP41" s="63">
        <v>282</v>
      </c>
      <c r="HQ41" s="63">
        <v>281.04000000000002</v>
      </c>
      <c r="HR41" s="63">
        <v>280.10000000000002</v>
      </c>
      <c r="HS41" s="63">
        <v>279.16000000000003</v>
      </c>
      <c r="HT41" s="63">
        <v>278.20999999999998</v>
      </c>
      <c r="HU41" s="63">
        <v>277.26</v>
      </c>
      <c r="HV41" s="63">
        <v>276.32</v>
      </c>
      <c r="HW41" s="63">
        <v>275.38</v>
      </c>
      <c r="HX41" s="63">
        <v>274.44</v>
      </c>
      <c r="HY41" s="63">
        <v>273.5</v>
      </c>
      <c r="HZ41" s="63">
        <v>272.56</v>
      </c>
      <c r="IA41" s="63">
        <v>271.62</v>
      </c>
      <c r="IB41" s="63">
        <v>270.68</v>
      </c>
      <c r="IC41" s="63">
        <v>269.75</v>
      </c>
      <c r="ID41" s="63">
        <v>268.81</v>
      </c>
      <c r="IE41" s="63">
        <v>267.87</v>
      </c>
      <c r="IF41" s="63">
        <v>266.94</v>
      </c>
      <c r="IG41" s="63">
        <v>266</v>
      </c>
      <c r="IH41" s="63">
        <v>265.07</v>
      </c>
      <c r="II41" s="63">
        <v>264.14</v>
      </c>
      <c r="IJ41" s="63">
        <v>263.20999999999998</v>
      </c>
      <c r="IK41" s="63">
        <v>262.27999999999997</v>
      </c>
      <c r="IL41" s="63">
        <v>261.35000000000002</v>
      </c>
      <c r="IM41" s="63">
        <v>260.42</v>
      </c>
      <c r="IN41" s="63">
        <v>259.49</v>
      </c>
      <c r="IO41" s="63">
        <v>258.57</v>
      </c>
      <c r="IP41" s="63">
        <v>257.64</v>
      </c>
      <c r="IQ41" s="63">
        <v>256.72000000000003</v>
      </c>
      <c r="IR41" s="63">
        <v>255.8</v>
      </c>
      <c r="IS41" s="63">
        <v>254.87</v>
      </c>
      <c r="IT41" s="63">
        <v>253.95</v>
      </c>
      <c r="IU41" s="63">
        <v>253.03</v>
      </c>
      <c r="IV41" s="63">
        <v>252.12</v>
      </c>
      <c r="IW41" s="63">
        <v>251.21</v>
      </c>
      <c r="IX41" s="63">
        <v>250.3</v>
      </c>
      <c r="IY41" s="63">
        <v>249.4</v>
      </c>
      <c r="IZ41" s="63">
        <v>248.49</v>
      </c>
      <c r="JA41" s="63">
        <v>247.59</v>
      </c>
      <c r="JB41" s="63">
        <v>246.68</v>
      </c>
      <c r="JC41" s="63">
        <v>245.78</v>
      </c>
      <c r="JD41" s="63">
        <v>244.87</v>
      </c>
      <c r="JE41" s="63">
        <v>243.97</v>
      </c>
      <c r="JF41" s="63">
        <v>243.07</v>
      </c>
      <c r="JG41" s="63">
        <v>242.17</v>
      </c>
      <c r="JH41" s="63">
        <v>241.27</v>
      </c>
      <c r="JI41" s="63">
        <v>240.38</v>
      </c>
      <c r="JJ41" s="63">
        <v>239.48</v>
      </c>
      <c r="JK41" s="63">
        <v>238.58</v>
      </c>
      <c r="JL41" s="63">
        <v>237.69</v>
      </c>
      <c r="JM41" s="63">
        <v>236.8</v>
      </c>
      <c r="JN41" s="63">
        <v>235.9</v>
      </c>
      <c r="JO41" s="63">
        <v>235.01</v>
      </c>
      <c r="JP41" s="63">
        <v>234.12</v>
      </c>
      <c r="JQ41" s="63">
        <v>233.23</v>
      </c>
      <c r="JR41" s="63">
        <v>232.34</v>
      </c>
      <c r="JS41" s="63">
        <v>231.45</v>
      </c>
      <c r="JT41" s="63">
        <v>230.56</v>
      </c>
      <c r="JU41" s="63">
        <v>229.66</v>
      </c>
      <c r="JV41" s="63">
        <v>228.77</v>
      </c>
      <c r="JW41" s="63">
        <v>227.88</v>
      </c>
      <c r="JX41" s="63">
        <v>226.99</v>
      </c>
      <c r="JY41" s="63">
        <v>226.1</v>
      </c>
      <c r="JZ41" s="63">
        <v>225.21</v>
      </c>
      <c r="KA41" s="63">
        <v>224.32</v>
      </c>
      <c r="KB41" s="63">
        <v>223.43</v>
      </c>
      <c r="KC41" s="63">
        <v>222.54</v>
      </c>
      <c r="KD41" s="63">
        <v>221.65</v>
      </c>
      <c r="KE41" s="63">
        <v>220.77</v>
      </c>
      <c r="KF41" s="63">
        <v>219.88</v>
      </c>
      <c r="KG41" s="63">
        <v>219</v>
      </c>
      <c r="KH41" s="63">
        <v>218.12</v>
      </c>
      <c r="KI41" s="63">
        <v>217.24</v>
      </c>
      <c r="KJ41" s="63">
        <v>216.36</v>
      </c>
      <c r="KK41" s="63">
        <v>215.48</v>
      </c>
      <c r="KL41" s="63">
        <v>214.6</v>
      </c>
      <c r="KM41" s="63">
        <v>213.72</v>
      </c>
      <c r="KN41" s="63">
        <v>212.84</v>
      </c>
      <c r="KO41" s="63">
        <v>211.97</v>
      </c>
      <c r="KP41" s="63">
        <v>211.09</v>
      </c>
      <c r="KQ41" s="63">
        <v>210.22</v>
      </c>
      <c r="KR41" s="68">
        <f t="shared" si="29"/>
        <v>210.77</v>
      </c>
      <c r="KS41" s="68">
        <f t="shared" si="29"/>
        <v>209.98</v>
      </c>
      <c r="KT41" s="68">
        <f t="shared" si="29"/>
        <v>209.16</v>
      </c>
      <c r="KU41" s="68">
        <f t="shared" si="29"/>
        <v>208.37</v>
      </c>
      <c r="KV41" s="68">
        <f t="shared" si="29"/>
        <v>207.59</v>
      </c>
      <c r="KW41" s="68">
        <f t="shared" si="29"/>
        <v>206.8</v>
      </c>
      <c r="KX41" s="68">
        <f t="shared" si="29"/>
        <v>206.01</v>
      </c>
      <c r="KY41" s="68">
        <f t="shared" si="29"/>
        <v>205.23</v>
      </c>
      <c r="KZ41" s="68">
        <f t="shared" si="29"/>
        <v>204.44</v>
      </c>
      <c r="LA41" s="68">
        <f t="shared" si="29"/>
        <v>203.66</v>
      </c>
      <c r="LB41" s="68">
        <f t="shared" si="29"/>
        <v>202.88</v>
      </c>
      <c r="LC41" s="68">
        <f t="shared" si="29"/>
        <v>202.1</v>
      </c>
      <c r="LD41" s="68">
        <f t="shared" si="29"/>
        <v>201.32</v>
      </c>
      <c r="LE41" s="68">
        <f t="shared" si="29"/>
        <v>200.54</v>
      </c>
      <c r="LF41" s="68">
        <f t="shared" si="29"/>
        <v>199.77</v>
      </c>
      <c r="LG41" s="68">
        <f t="shared" si="28"/>
        <v>199</v>
      </c>
      <c r="LH41" s="68">
        <f t="shared" si="28"/>
        <v>198.22</v>
      </c>
      <c r="LI41" s="68">
        <f t="shared" si="28"/>
        <v>197.45</v>
      </c>
      <c r="LJ41" s="68">
        <f t="shared" si="28"/>
        <v>196.68</v>
      </c>
      <c r="LK41" s="68">
        <f t="shared" si="28"/>
        <v>195.91</v>
      </c>
      <c r="LL41" s="68">
        <f t="shared" si="28"/>
        <v>195.14</v>
      </c>
      <c r="LM41" s="68">
        <f t="shared" si="28"/>
        <v>194.38</v>
      </c>
      <c r="LN41" s="68">
        <f t="shared" si="28"/>
        <v>193.61</v>
      </c>
      <c r="LO41" s="68">
        <f t="shared" si="28"/>
        <v>192.85</v>
      </c>
      <c r="LP41" s="68">
        <f t="shared" si="28"/>
        <v>192.09</v>
      </c>
      <c r="LQ41" s="68">
        <f t="shared" si="28"/>
        <v>191.33</v>
      </c>
      <c r="LR41" s="68">
        <f t="shared" si="28"/>
        <v>190.57</v>
      </c>
      <c r="LS41" s="68">
        <f t="shared" si="28"/>
        <v>189.81</v>
      </c>
      <c r="LT41" s="68">
        <f t="shared" si="28"/>
        <v>189.06</v>
      </c>
      <c r="LU41" s="68">
        <f t="shared" si="28"/>
        <v>188.31</v>
      </c>
      <c r="LV41" s="68">
        <f t="shared" si="28"/>
        <v>187.55</v>
      </c>
      <c r="LW41" s="68">
        <f t="shared" si="28"/>
        <v>186.8</v>
      </c>
      <c r="LX41" s="68">
        <f t="shared" ref="LX41:MM56" si="30">LX40+0.75</f>
        <v>186.05</v>
      </c>
      <c r="LY41" s="68">
        <f t="shared" si="30"/>
        <v>185.3</v>
      </c>
      <c r="LZ41" s="68">
        <f t="shared" si="30"/>
        <v>184.56</v>
      </c>
      <c r="MA41" s="68">
        <f t="shared" si="30"/>
        <v>183.81</v>
      </c>
      <c r="MB41" s="68">
        <f t="shared" si="30"/>
        <v>183.07</v>
      </c>
      <c r="MC41" s="68">
        <f t="shared" si="30"/>
        <v>182.33</v>
      </c>
      <c r="MD41" s="70">
        <f t="shared" si="30"/>
        <v>181.59</v>
      </c>
      <c r="ME41" s="71">
        <f t="shared" si="30"/>
        <v>180.86</v>
      </c>
      <c r="MF41" s="71">
        <f t="shared" si="30"/>
        <v>180.12</v>
      </c>
      <c r="MG41" s="71">
        <f t="shared" si="30"/>
        <v>179.39</v>
      </c>
      <c r="MH41" s="71">
        <f t="shared" si="30"/>
        <v>178.65</v>
      </c>
      <c r="MI41" s="71">
        <f t="shared" si="30"/>
        <v>177.92</v>
      </c>
      <c r="MJ41" s="71">
        <f t="shared" si="30"/>
        <v>177.19</v>
      </c>
      <c r="MK41" s="71">
        <f t="shared" si="30"/>
        <v>176.46</v>
      </c>
      <c r="ML41" s="71">
        <f t="shared" si="30"/>
        <v>175.74</v>
      </c>
      <c r="MM41" s="71">
        <f t="shared" si="30"/>
        <v>175.01</v>
      </c>
      <c r="MN41" s="71">
        <f t="shared" si="25"/>
        <v>174.29</v>
      </c>
      <c r="MO41" s="71">
        <f t="shared" si="26"/>
        <v>173.57</v>
      </c>
      <c r="MP41" s="71">
        <f t="shared" si="27"/>
        <v>172.85</v>
      </c>
      <c r="MQ41" s="71">
        <f t="shared" si="24"/>
        <v>172.14</v>
      </c>
      <c r="MR41" s="71">
        <f t="shared" si="24"/>
        <v>171.42</v>
      </c>
      <c r="MS41" s="71">
        <f t="shared" si="24"/>
        <v>170.71</v>
      </c>
      <c r="MT41" s="71">
        <f t="shared" si="24"/>
        <v>169.99</v>
      </c>
      <c r="MU41" s="71">
        <f t="shared" si="24"/>
        <v>169.28</v>
      </c>
      <c r="MV41" s="71">
        <f t="shared" si="24"/>
        <v>168.57</v>
      </c>
      <c r="MW41" s="71">
        <f t="shared" si="24"/>
        <v>167.87</v>
      </c>
      <c r="MX41" s="71">
        <f t="shared" si="24"/>
        <v>167.16</v>
      </c>
      <c r="MY41" s="71">
        <f t="shared" si="24"/>
        <v>166.46</v>
      </c>
    </row>
    <row r="42" spans="1:363" ht="15.75" x14ac:dyDescent="0.25">
      <c r="A42" s="60" t="s">
        <v>6</v>
      </c>
      <c r="B42" s="65">
        <v>2052</v>
      </c>
      <c r="C42" s="63">
        <v>507.47</v>
      </c>
      <c r="D42" s="63">
        <v>506.44</v>
      </c>
      <c r="E42" s="63">
        <v>505.4</v>
      </c>
      <c r="F42" s="63">
        <v>504.37</v>
      </c>
      <c r="G42" s="63">
        <v>503.33</v>
      </c>
      <c r="H42" s="63">
        <v>502.29</v>
      </c>
      <c r="I42" s="63">
        <v>501.26</v>
      </c>
      <c r="J42" s="63">
        <v>500.22</v>
      </c>
      <c r="K42" s="63">
        <v>499.19</v>
      </c>
      <c r="L42" s="63">
        <v>498.15</v>
      </c>
      <c r="M42" s="63">
        <v>497.11</v>
      </c>
      <c r="N42" s="63">
        <v>496.08</v>
      </c>
      <c r="O42" s="63">
        <v>495.04</v>
      </c>
      <c r="P42" s="63">
        <v>494.01</v>
      </c>
      <c r="Q42" s="63">
        <v>492.97</v>
      </c>
      <c r="R42" s="63">
        <v>491.93</v>
      </c>
      <c r="S42" s="63">
        <v>490.9</v>
      </c>
      <c r="T42" s="63">
        <v>489.86</v>
      </c>
      <c r="U42" s="63">
        <v>488.82</v>
      </c>
      <c r="V42" s="63">
        <v>487.79</v>
      </c>
      <c r="W42" s="63">
        <v>486.75</v>
      </c>
      <c r="X42" s="63">
        <v>485.72</v>
      </c>
      <c r="Y42" s="63">
        <v>484.68</v>
      </c>
      <c r="Z42" s="63">
        <v>483.64</v>
      </c>
      <c r="AA42" s="63">
        <v>482.61</v>
      </c>
      <c r="AB42" s="63">
        <v>481.57</v>
      </c>
      <c r="AC42" s="63">
        <v>480.53</v>
      </c>
      <c r="AD42" s="63">
        <v>479.5</v>
      </c>
      <c r="AE42" s="63">
        <v>478.46</v>
      </c>
      <c r="AF42" s="63">
        <v>477.42</v>
      </c>
      <c r="AG42" s="63">
        <v>476.39</v>
      </c>
      <c r="AH42" s="63">
        <v>475.35</v>
      </c>
      <c r="AI42" s="63">
        <v>474.31</v>
      </c>
      <c r="AJ42" s="63">
        <v>473.28</v>
      </c>
      <c r="AK42" s="63">
        <v>472.24</v>
      </c>
      <c r="AL42" s="63">
        <v>471.21</v>
      </c>
      <c r="AM42" s="63">
        <v>470.17</v>
      </c>
      <c r="AN42" s="63">
        <v>469.13</v>
      </c>
      <c r="AO42" s="63">
        <v>468.09</v>
      </c>
      <c r="AP42" s="63">
        <v>467.06</v>
      </c>
      <c r="AQ42" s="63">
        <v>466.02</v>
      </c>
      <c r="AR42" s="63">
        <v>464.98</v>
      </c>
      <c r="AS42" s="63">
        <v>463.95</v>
      </c>
      <c r="AT42" s="63">
        <v>462.91</v>
      </c>
      <c r="AU42" s="63">
        <v>461.87</v>
      </c>
      <c r="AV42" s="63">
        <v>460.84</v>
      </c>
      <c r="AW42" s="63">
        <v>459.8</v>
      </c>
      <c r="AX42" s="63">
        <v>458.76</v>
      </c>
      <c r="AY42" s="63">
        <v>457.73</v>
      </c>
      <c r="AZ42" s="63">
        <v>456.69</v>
      </c>
      <c r="BA42" s="63">
        <v>455.65</v>
      </c>
      <c r="BB42" s="63">
        <v>454.61</v>
      </c>
      <c r="BC42" s="63">
        <v>453.58</v>
      </c>
      <c r="BD42" s="63">
        <v>452.54</v>
      </c>
      <c r="BE42" s="63">
        <v>451.5</v>
      </c>
      <c r="BF42" s="63">
        <v>450.47</v>
      </c>
      <c r="BG42" s="63">
        <v>449.43</v>
      </c>
      <c r="BH42" s="63">
        <v>448.39</v>
      </c>
      <c r="BI42" s="63">
        <v>447.35</v>
      </c>
      <c r="BJ42" s="63">
        <v>446.32</v>
      </c>
      <c r="BK42" s="63">
        <v>445.28</v>
      </c>
      <c r="BL42" s="63">
        <v>444.24</v>
      </c>
      <c r="BM42" s="63">
        <v>443.2</v>
      </c>
      <c r="BN42" s="63">
        <v>442.17</v>
      </c>
      <c r="BO42" s="63">
        <v>441.13</v>
      </c>
      <c r="BP42" s="63">
        <v>440.09</v>
      </c>
      <c r="BQ42" s="63">
        <v>439.05</v>
      </c>
      <c r="BR42" s="63">
        <v>438.01</v>
      </c>
      <c r="BS42" s="63">
        <v>436.98</v>
      </c>
      <c r="BT42" s="63">
        <v>435.94</v>
      </c>
      <c r="BU42" s="63">
        <v>434.9</v>
      </c>
      <c r="BV42" s="63">
        <v>433.87</v>
      </c>
      <c r="BW42" s="63">
        <v>432.83</v>
      </c>
      <c r="BX42" s="63">
        <v>431.79</v>
      </c>
      <c r="BY42" s="63">
        <v>430.76</v>
      </c>
      <c r="BZ42" s="63">
        <v>429.72</v>
      </c>
      <c r="CA42" s="63">
        <v>428.68</v>
      </c>
      <c r="CB42" s="63">
        <v>427.65</v>
      </c>
      <c r="CC42" s="63">
        <v>426.61</v>
      </c>
      <c r="CD42" s="63">
        <v>425.58</v>
      </c>
      <c r="CE42" s="63">
        <v>424.54</v>
      </c>
      <c r="CF42" s="63">
        <v>423.51</v>
      </c>
      <c r="CG42" s="63">
        <v>422.47</v>
      </c>
      <c r="CH42" s="63">
        <v>421.43</v>
      </c>
      <c r="CI42" s="63">
        <v>420.4</v>
      </c>
      <c r="CJ42" s="63">
        <v>419.36</v>
      </c>
      <c r="CK42" s="63">
        <v>418.33</v>
      </c>
      <c r="CL42" s="63">
        <v>417.29</v>
      </c>
      <c r="CM42" s="63">
        <v>416.26</v>
      </c>
      <c r="CN42" s="63">
        <v>415.22</v>
      </c>
      <c r="CO42" s="63">
        <v>414.19</v>
      </c>
      <c r="CP42" s="63">
        <v>413.15</v>
      </c>
      <c r="CQ42" s="63">
        <v>412.11</v>
      </c>
      <c r="CR42" s="63">
        <v>411.08</v>
      </c>
      <c r="CS42" s="63">
        <v>410.04</v>
      </c>
      <c r="CT42" s="63">
        <v>409.01</v>
      </c>
      <c r="CU42" s="63">
        <v>407.97</v>
      </c>
      <c r="CV42" s="63">
        <v>406.94</v>
      </c>
      <c r="CW42" s="63">
        <v>405.91</v>
      </c>
      <c r="CX42" s="63">
        <v>404.87</v>
      </c>
      <c r="CY42" s="63">
        <v>403.84</v>
      </c>
      <c r="CZ42" s="63">
        <v>402.8</v>
      </c>
      <c r="DA42" s="63">
        <v>401.77</v>
      </c>
      <c r="DB42" s="63">
        <v>400.74</v>
      </c>
      <c r="DC42" s="63">
        <v>399.7</v>
      </c>
      <c r="DD42" s="63">
        <v>398.67</v>
      </c>
      <c r="DE42" s="63">
        <v>397.64</v>
      </c>
      <c r="DF42" s="63">
        <v>396.61</v>
      </c>
      <c r="DG42" s="63">
        <v>395.57</v>
      </c>
      <c r="DH42" s="63">
        <v>394.54</v>
      </c>
      <c r="DI42" s="63">
        <v>393.51</v>
      </c>
      <c r="DJ42" s="63">
        <v>392.48</v>
      </c>
      <c r="DK42" s="63">
        <v>391.45</v>
      </c>
      <c r="DL42" s="63">
        <v>390.41</v>
      </c>
      <c r="DM42" s="63">
        <v>389.38</v>
      </c>
      <c r="DN42" s="63">
        <v>388.35</v>
      </c>
      <c r="DO42" s="63">
        <v>387.32</v>
      </c>
      <c r="DP42" s="63">
        <v>386.29</v>
      </c>
      <c r="DQ42" s="63">
        <v>385.26</v>
      </c>
      <c r="DR42" s="63">
        <v>384.23</v>
      </c>
      <c r="DS42" s="63">
        <v>383.2</v>
      </c>
      <c r="DT42" s="63">
        <v>382.17</v>
      </c>
      <c r="DU42" s="63">
        <v>381.15</v>
      </c>
      <c r="DV42" s="63">
        <v>380.12</v>
      </c>
      <c r="DW42" s="63">
        <v>379.09</v>
      </c>
      <c r="DX42" s="63">
        <v>378.07</v>
      </c>
      <c r="DY42" s="63">
        <v>377.04</v>
      </c>
      <c r="DZ42" s="63">
        <v>376.02</v>
      </c>
      <c r="EA42" s="63">
        <v>374.99</v>
      </c>
      <c r="EB42" s="63">
        <v>373.97</v>
      </c>
      <c r="EC42" s="63">
        <v>372.95</v>
      </c>
      <c r="ED42" s="63">
        <v>371.92</v>
      </c>
      <c r="EE42" s="63">
        <v>370.9</v>
      </c>
      <c r="EF42" s="63">
        <v>369.88</v>
      </c>
      <c r="EG42" s="63">
        <v>368.86</v>
      </c>
      <c r="EH42" s="63">
        <v>367.84</v>
      </c>
      <c r="EI42" s="63">
        <v>366.83</v>
      </c>
      <c r="EJ42" s="63">
        <v>365.81</v>
      </c>
      <c r="EK42" s="63">
        <v>364.79</v>
      </c>
      <c r="EL42" s="63">
        <v>363.77</v>
      </c>
      <c r="EM42" s="63">
        <v>362.76</v>
      </c>
      <c r="EN42" s="63">
        <v>361.74</v>
      </c>
      <c r="EO42" s="63">
        <v>360.73</v>
      </c>
      <c r="EP42" s="63">
        <v>359.71</v>
      </c>
      <c r="EQ42" s="63">
        <v>358.7</v>
      </c>
      <c r="ER42" s="63">
        <v>357.68</v>
      </c>
      <c r="ES42" s="63">
        <v>356.67</v>
      </c>
      <c r="ET42" s="63">
        <v>355.66</v>
      </c>
      <c r="EU42" s="63">
        <v>354.65</v>
      </c>
      <c r="EV42" s="63">
        <v>353.64</v>
      </c>
      <c r="EW42" s="63">
        <v>352.63</v>
      </c>
      <c r="EX42" s="63">
        <v>351.62</v>
      </c>
      <c r="EY42" s="63">
        <v>350.61</v>
      </c>
      <c r="EZ42" s="63">
        <v>349.6</v>
      </c>
      <c r="FA42" s="63">
        <v>348.6</v>
      </c>
      <c r="FB42" s="63">
        <v>347.59</v>
      </c>
      <c r="FC42" s="63">
        <v>346.58</v>
      </c>
      <c r="FD42" s="63">
        <v>345.58</v>
      </c>
      <c r="FE42" s="63">
        <v>344.57</v>
      </c>
      <c r="FF42" s="63">
        <v>343.57</v>
      </c>
      <c r="FG42" s="63">
        <v>342.57</v>
      </c>
      <c r="FH42" s="63">
        <v>341.57</v>
      </c>
      <c r="FI42" s="63">
        <v>340.57</v>
      </c>
      <c r="FJ42" s="63">
        <v>339.57</v>
      </c>
      <c r="FK42" s="63">
        <v>338.57</v>
      </c>
      <c r="FL42" s="63">
        <v>337.57</v>
      </c>
      <c r="FM42" s="63">
        <v>336.57</v>
      </c>
      <c r="FN42" s="63">
        <v>335.57</v>
      </c>
      <c r="FO42" s="63">
        <v>334.57</v>
      </c>
      <c r="FP42" s="63">
        <v>333.57</v>
      </c>
      <c r="FQ42" s="63">
        <v>332.58</v>
      </c>
      <c r="FR42" s="63">
        <v>331.58</v>
      </c>
      <c r="FS42" s="63">
        <v>330.58</v>
      </c>
      <c r="FT42" s="63">
        <v>329.59</v>
      </c>
      <c r="FU42" s="63">
        <v>328.59</v>
      </c>
      <c r="FV42" s="63">
        <v>327.60000000000002</v>
      </c>
      <c r="FW42" s="63">
        <v>326.60000000000002</v>
      </c>
      <c r="FX42" s="63">
        <v>325.60000000000002</v>
      </c>
      <c r="FY42" s="63">
        <v>324.62</v>
      </c>
      <c r="FZ42" s="63">
        <v>323.63</v>
      </c>
      <c r="GA42" s="63">
        <v>322.63</v>
      </c>
      <c r="GB42" s="63">
        <v>321.64</v>
      </c>
      <c r="GC42" s="63">
        <v>320.64999999999998</v>
      </c>
      <c r="GD42" s="63">
        <v>319.66000000000003</v>
      </c>
      <c r="GE42" s="63">
        <v>318.68</v>
      </c>
      <c r="GF42" s="63">
        <v>317.69</v>
      </c>
      <c r="GG42" s="63">
        <v>316.7</v>
      </c>
      <c r="GH42" s="63">
        <v>315.70999999999998</v>
      </c>
      <c r="GI42" s="63">
        <v>314.73</v>
      </c>
      <c r="GJ42" s="63">
        <v>313.74</v>
      </c>
      <c r="GK42" s="63">
        <v>312.75</v>
      </c>
      <c r="GL42" s="63">
        <v>311.76</v>
      </c>
      <c r="GM42" s="63">
        <v>310.79000000000002</v>
      </c>
      <c r="GN42" s="63">
        <v>309.81</v>
      </c>
      <c r="GO42" s="63">
        <v>308.82</v>
      </c>
      <c r="GP42" s="63">
        <v>307.85000000000002</v>
      </c>
      <c r="GQ42" s="63">
        <v>306.88</v>
      </c>
      <c r="GR42" s="63">
        <v>305.89999999999998</v>
      </c>
      <c r="GS42" s="63">
        <v>304.93</v>
      </c>
      <c r="GT42" s="63">
        <v>303.95</v>
      </c>
      <c r="GU42" s="63">
        <v>302.98</v>
      </c>
      <c r="GV42" s="63">
        <v>302.01</v>
      </c>
      <c r="GW42" s="63">
        <v>301.02999999999997</v>
      </c>
      <c r="GX42" s="63">
        <v>300.06</v>
      </c>
      <c r="GY42" s="63">
        <v>299.08999999999997</v>
      </c>
      <c r="GZ42" s="63">
        <v>298.12</v>
      </c>
      <c r="HA42" s="63">
        <v>297.14999999999998</v>
      </c>
      <c r="HB42" s="63">
        <v>296.19</v>
      </c>
      <c r="HC42" s="63">
        <v>295.22000000000003</v>
      </c>
      <c r="HD42" s="63">
        <v>294.25</v>
      </c>
      <c r="HE42" s="63">
        <v>293.29000000000002</v>
      </c>
      <c r="HF42" s="63">
        <v>292.32</v>
      </c>
      <c r="HG42" s="63">
        <v>291.35000000000002</v>
      </c>
      <c r="HH42" s="63">
        <v>290.39999999999998</v>
      </c>
      <c r="HI42" s="63">
        <v>289.43</v>
      </c>
      <c r="HJ42" s="63">
        <v>288.47000000000003</v>
      </c>
      <c r="HK42" s="63">
        <v>287.51</v>
      </c>
      <c r="HL42" s="63">
        <v>286.56</v>
      </c>
      <c r="HM42" s="63">
        <v>285.60000000000002</v>
      </c>
      <c r="HN42" s="63">
        <v>284.66000000000003</v>
      </c>
      <c r="HO42" s="63">
        <v>283.7</v>
      </c>
      <c r="HP42" s="63">
        <v>282.76</v>
      </c>
      <c r="HQ42" s="63">
        <v>281.81</v>
      </c>
      <c r="HR42" s="63">
        <v>280.85000000000002</v>
      </c>
      <c r="HS42" s="63">
        <v>279.91000000000003</v>
      </c>
      <c r="HT42" s="63">
        <v>278.97000000000003</v>
      </c>
      <c r="HU42" s="63">
        <v>278.01</v>
      </c>
      <c r="HV42" s="63">
        <v>277.07</v>
      </c>
      <c r="HW42" s="63">
        <v>276.13</v>
      </c>
      <c r="HX42" s="63">
        <v>275.19</v>
      </c>
      <c r="HY42" s="63">
        <v>274.25</v>
      </c>
      <c r="HZ42" s="63">
        <v>273.31</v>
      </c>
      <c r="IA42" s="63">
        <v>272.37</v>
      </c>
      <c r="IB42" s="63">
        <v>271.43</v>
      </c>
      <c r="IC42" s="63">
        <v>270.49</v>
      </c>
      <c r="ID42" s="63">
        <v>269.54000000000002</v>
      </c>
      <c r="IE42" s="63">
        <v>268.60000000000002</v>
      </c>
      <c r="IF42" s="63">
        <v>267.68</v>
      </c>
      <c r="IG42" s="63">
        <v>266.74</v>
      </c>
      <c r="IH42" s="63">
        <v>265.81</v>
      </c>
      <c r="II42" s="63">
        <v>264.87</v>
      </c>
      <c r="IJ42" s="63">
        <v>263.94</v>
      </c>
      <c r="IK42" s="63">
        <v>263.01</v>
      </c>
      <c r="IL42" s="63">
        <v>262.07</v>
      </c>
      <c r="IM42" s="63">
        <v>261.14999999999998</v>
      </c>
      <c r="IN42" s="63">
        <v>260.22000000000003</v>
      </c>
      <c r="IO42" s="63">
        <v>259.29000000000002</v>
      </c>
      <c r="IP42" s="63">
        <v>258.37</v>
      </c>
      <c r="IQ42" s="63">
        <v>257.45</v>
      </c>
      <c r="IR42" s="63">
        <v>256.51</v>
      </c>
      <c r="IS42" s="63">
        <v>255.6</v>
      </c>
      <c r="IT42" s="63">
        <v>254.68</v>
      </c>
      <c r="IU42" s="63">
        <v>253.75</v>
      </c>
      <c r="IV42" s="63">
        <v>252.84</v>
      </c>
      <c r="IW42" s="63">
        <v>251.93</v>
      </c>
      <c r="IX42" s="63">
        <v>251.02</v>
      </c>
      <c r="IY42" s="63">
        <v>250.11</v>
      </c>
      <c r="IZ42" s="63">
        <v>249.21</v>
      </c>
      <c r="JA42" s="63">
        <v>248.3</v>
      </c>
      <c r="JB42" s="63">
        <v>247.39</v>
      </c>
      <c r="JC42" s="63">
        <v>246.49</v>
      </c>
      <c r="JD42" s="63">
        <v>245.58</v>
      </c>
      <c r="JE42" s="63">
        <v>244.68</v>
      </c>
      <c r="JF42" s="63">
        <v>243.78</v>
      </c>
      <c r="JG42" s="63">
        <v>242.88</v>
      </c>
      <c r="JH42" s="63">
        <v>241.98</v>
      </c>
      <c r="JI42" s="63">
        <v>241.08</v>
      </c>
      <c r="JJ42" s="63">
        <v>240.18</v>
      </c>
      <c r="JK42" s="63">
        <v>239.29</v>
      </c>
      <c r="JL42" s="63">
        <v>238.39</v>
      </c>
      <c r="JM42" s="63">
        <v>237.49</v>
      </c>
      <c r="JN42" s="63">
        <v>236.6</v>
      </c>
      <c r="JO42" s="63">
        <v>235.71</v>
      </c>
      <c r="JP42" s="63">
        <v>234.81</v>
      </c>
      <c r="JQ42" s="63">
        <v>233.92</v>
      </c>
      <c r="JR42" s="63">
        <v>233.03</v>
      </c>
      <c r="JS42" s="63">
        <v>232.14</v>
      </c>
      <c r="JT42" s="63">
        <v>231.25</v>
      </c>
      <c r="JU42" s="63">
        <v>230.35</v>
      </c>
      <c r="JV42" s="63">
        <v>229.46</v>
      </c>
      <c r="JW42" s="63">
        <v>228.56</v>
      </c>
      <c r="JX42" s="63">
        <v>227.67</v>
      </c>
      <c r="JY42" s="63">
        <v>226.78</v>
      </c>
      <c r="JZ42" s="63">
        <v>225.89</v>
      </c>
      <c r="KA42" s="63">
        <v>225</v>
      </c>
      <c r="KB42" s="63">
        <v>224.11</v>
      </c>
      <c r="KC42" s="63">
        <v>223.22</v>
      </c>
      <c r="KD42" s="63">
        <v>222.33</v>
      </c>
      <c r="KE42" s="63">
        <v>221.44</v>
      </c>
      <c r="KF42" s="63">
        <v>220.55</v>
      </c>
      <c r="KG42" s="63">
        <v>219.67</v>
      </c>
      <c r="KH42" s="63">
        <v>218.79</v>
      </c>
      <c r="KI42" s="63">
        <v>217.9</v>
      </c>
      <c r="KJ42" s="63">
        <v>217.02</v>
      </c>
      <c r="KK42" s="63">
        <v>216.14</v>
      </c>
      <c r="KL42" s="63">
        <v>215.26</v>
      </c>
      <c r="KM42" s="63">
        <v>214.38</v>
      </c>
      <c r="KN42" s="63">
        <v>213.5</v>
      </c>
      <c r="KO42" s="63">
        <v>212.62</v>
      </c>
      <c r="KP42" s="63">
        <v>211.75</v>
      </c>
      <c r="KQ42" s="63">
        <v>210.87</v>
      </c>
      <c r="KR42" s="68">
        <f t="shared" si="29"/>
        <v>211.52</v>
      </c>
      <c r="KS42" s="68">
        <f t="shared" si="29"/>
        <v>210.73</v>
      </c>
      <c r="KT42" s="68">
        <f t="shared" si="29"/>
        <v>209.91</v>
      </c>
      <c r="KU42" s="68">
        <f t="shared" si="29"/>
        <v>209.12</v>
      </c>
      <c r="KV42" s="68">
        <f t="shared" si="29"/>
        <v>208.34</v>
      </c>
      <c r="KW42" s="68">
        <f t="shared" si="29"/>
        <v>207.55</v>
      </c>
      <c r="KX42" s="68">
        <f t="shared" si="29"/>
        <v>206.76</v>
      </c>
      <c r="KY42" s="68">
        <f t="shared" si="29"/>
        <v>205.98</v>
      </c>
      <c r="KZ42" s="68">
        <f t="shared" si="29"/>
        <v>205.19</v>
      </c>
      <c r="LA42" s="68">
        <f t="shared" si="29"/>
        <v>204.41</v>
      </c>
      <c r="LB42" s="68">
        <f t="shared" si="29"/>
        <v>203.63</v>
      </c>
      <c r="LC42" s="68">
        <f t="shared" si="29"/>
        <v>202.85</v>
      </c>
      <c r="LD42" s="68">
        <f t="shared" si="29"/>
        <v>202.07</v>
      </c>
      <c r="LE42" s="68">
        <f t="shared" si="29"/>
        <v>201.29</v>
      </c>
      <c r="LF42" s="68">
        <f t="shared" si="29"/>
        <v>200.52</v>
      </c>
      <c r="LG42" s="68">
        <f t="shared" si="28"/>
        <v>199.75</v>
      </c>
      <c r="LH42" s="68">
        <f t="shared" si="28"/>
        <v>198.97</v>
      </c>
      <c r="LI42" s="68">
        <f t="shared" si="28"/>
        <v>198.2</v>
      </c>
      <c r="LJ42" s="68">
        <f t="shared" si="28"/>
        <v>197.43</v>
      </c>
      <c r="LK42" s="68">
        <f t="shared" si="28"/>
        <v>196.66</v>
      </c>
      <c r="LL42" s="68">
        <f t="shared" si="28"/>
        <v>195.89</v>
      </c>
      <c r="LM42" s="68">
        <f t="shared" si="28"/>
        <v>195.13</v>
      </c>
      <c r="LN42" s="68">
        <f t="shared" si="28"/>
        <v>194.36</v>
      </c>
      <c r="LO42" s="68">
        <f t="shared" si="28"/>
        <v>193.6</v>
      </c>
      <c r="LP42" s="68">
        <f t="shared" si="28"/>
        <v>192.84</v>
      </c>
      <c r="LQ42" s="68">
        <f t="shared" si="28"/>
        <v>192.08</v>
      </c>
      <c r="LR42" s="68">
        <f t="shared" si="28"/>
        <v>191.32</v>
      </c>
      <c r="LS42" s="68">
        <f t="shared" si="28"/>
        <v>190.56</v>
      </c>
      <c r="LT42" s="68">
        <f t="shared" si="28"/>
        <v>189.81</v>
      </c>
      <c r="LU42" s="68">
        <f t="shared" si="28"/>
        <v>189.06</v>
      </c>
      <c r="LV42" s="68">
        <f t="shared" si="28"/>
        <v>188.3</v>
      </c>
      <c r="LW42" s="68">
        <f t="shared" si="28"/>
        <v>187.55</v>
      </c>
      <c r="LX42" s="68">
        <f t="shared" si="30"/>
        <v>186.8</v>
      </c>
      <c r="LY42" s="68">
        <f t="shared" si="30"/>
        <v>186.05</v>
      </c>
      <c r="LZ42" s="68">
        <f t="shared" si="30"/>
        <v>185.31</v>
      </c>
      <c r="MA42" s="68">
        <f t="shared" si="30"/>
        <v>184.56</v>
      </c>
      <c r="MB42" s="68">
        <f t="shared" si="30"/>
        <v>183.82</v>
      </c>
      <c r="MC42" s="68">
        <f t="shared" si="30"/>
        <v>183.08</v>
      </c>
      <c r="MD42" s="70">
        <f t="shared" si="30"/>
        <v>182.34</v>
      </c>
      <c r="ME42" s="71">
        <f t="shared" si="30"/>
        <v>181.61</v>
      </c>
      <c r="MF42" s="71">
        <f t="shared" si="30"/>
        <v>180.87</v>
      </c>
      <c r="MG42" s="71">
        <f t="shared" si="30"/>
        <v>180.14</v>
      </c>
      <c r="MH42" s="71">
        <f t="shared" si="30"/>
        <v>179.4</v>
      </c>
      <c r="MI42" s="71">
        <f t="shared" si="30"/>
        <v>178.67</v>
      </c>
      <c r="MJ42" s="71">
        <f t="shared" si="30"/>
        <v>177.94</v>
      </c>
      <c r="MK42" s="71">
        <f t="shared" si="30"/>
        <v>177.21</v>
      </c>
      <c r="ML42" s="71">
        <f t="shared" si="30"/>
        <v>176.49</v>
      </c>
      <c r="MM42" s="71">
        <f t="shared" si="30"/>
        <v>175.76</v>
      </c>
      <c r="MN42" s="71">
        <f t="shared" si="25"/>
        <v>175.04</v>
      </c>
      <c r="MO42" s="71">
        <f t="shared" si="26"/>
        <v>174.32</v>
      </c>
      <c r="MP42" s="71">
        <f t="shared" si="27"/>
        <v>173.6</v>
      </c>
      <c r="MQ42" s="71">
        <f t="shared" si="24"/>
        <v>172.89</v>
      </c>
      <c r="MR42" s="71">
        <f t="shared" si="24"/>
        <v>172.17</v>
      </c>
      <c r="MS42" s="71">
        <f t="shared" si="24"/>
        <v>171.46</v>
      </c>
      <c r="MT42" s="71">
        <f t="shared" si="24"/>
        <v>170.74</v>
      </c>
      <c r="MU42" s="71">
        <f t="shared" si="24"/>
        <v>170.03</v>
      </c>
      <c r="MV42" s="71">
        <f t="shared" si="24"/>
        <v>169.32</v>
      </c>
      <c r="MW42" s="71">
        <f t="shared" si="24"/>
        <v>168.62</v>
      </c>
      <c r="MX42" s="71">
        <f t="shared" si="24"/>
        <v>167.91</v>
      </c>
      <c r="MY42" s="71">
        <f t="shared" si="24"/>
        <v>167.21</v>
      </c>
    </row>
    <row r="43" spans="1:363" ht="15.75" x14ac:dyDescent="0.25">
      <c r="A43" s="60" t="s">
        <v>6</v>
      </c>
      <c r="B43" s="65">
        <v>2053</v>
      </c>
      <c r="C43" s="63">
        <v>508.29</v>
      </c>
      <c r="D43" s="63">
        <v>507.25</v>
      </c>
      <c r="E43" s="63">
        <v>506.22</v>
      </c>
      <c r="F43" s="63">
        <v>505.18</v>
      </c>
      <c r="G43" s="63">
        <v>504.14</v>
      </c>
      <c r="H43" s="63">
        <v>503.11</v>
      </c>
      <c r="I43" s="63">
        <v>502.07</v>
      </c>
      <c r="J43" s="63">
        <v>501.04</v>
      </c>
      <c r="K43" s="63">
        <v>500</v>
      </c>
      <c r="L43" s="63">
        <v>498.96</v>
      </c>
      <c r="M43" s="63">
        <v>497.93</v>
      </c>
      <c r="N43" s="63">
        <v>496.89</v>
      </c>
      <c r="O43" s="63">
        <v>495.86</v>
      </c>
      <c r="P43" s="63">
        <v>494.82</v>
      </c>
      <c r="Q43" s="63">
        <v>493.78</v>
      </c>
      <c r="R43" s="63">
        <v>492.75</v>
      </c>
      <c r="S43" s="63">
        <v>491.71</v>
      </c>
      <c r="T43" s="63">
        <v>490.68</v>
      </c>
      <c r="U43" s="63">
        <v>489.64</v>
      </c>
      <c r="V43" s="63">
        <v>488.6</v>
      </c>
      <c r="W43" s="63">
        <v>487.57</v>
      </c>
      <c r="X43" s="63">
        <v>486.53</v>
      </c>
      <c r="Y43" s="63">
        <v>485.5</v>
      </c>
      <c r="Z43" s="63">
        <v>484.46</v>
      </c>
      <c r="AA43" s="63">
        <v>483.42</v>
      </c>
      <c r="AB43" s="63">
        <v>482.39</v>
      </c>
      <c r="AC43" s="63">
        <v>481.35</v>
      </c>
      <c r="AD43" s="63">
        <v>480.31</v>
      </c>
      <c r="AE43" s="63">
        <v>479.28</v>
      </c>
      <c r="AF43" s="63">
        <v>478.24</v>
      </c>
      <c r="AG43" s="63">
        <v>477.2</v>
      </c>
      <c r="AH43" s="63">
        <v>476.17</v>
      </c>
      <c r="AI43" s="63">
        <v>475.13</v>
      </c>
      <c r="AJ43" s="63">
        <v>474.09</v>
      </c>
      <c r="AK43" s="63">
        <v>473.06</v>
      </c>
      <c r="AL43" s="63">
        <v>472.02</v>
      </c>
      <c r="AM43" s="63">
        <v>470.98</v>
      </c>
      <c r="AN43" s="63">
        <v>469.95</v>
      </c>
      <c r="AO43" s="63">
        <v>468.91</v>
      </c>
      <c r="AP43" s="63">
        <v>467.87</v>
      </c>
      <c r="AQ43" s="63">
        <v>466.84</v>
      </c>
      <c r="AR43" s="63">
        <v>465.8</v>
      </c>
      <c r="AS43" s="63">
        <v>464.76</v>
      </c>
      <c r="AT43" s="63">
        <v>463.73</v>
      </c>
      <c r="AU43" s="63">
        <v>462.69</v>
      </c>
      <c r="AV43" s="63">
        <v>461.65</v>
      </c>
      <c r="AW43" s="63">
        <v>460.62</v>
      </c>
      <c r="AX43" s="63">
        <v>459.58</v>
      </c>
      <c r="AY43" s="63">
        <v>458.54</v>
      </c>
      <c r="AZ43" s="63">
        <v>457.51</v>
      </c>
      <c r="BA43" s="63">
        <v>456.47</v>
      </c>
      <c r="BB43" s="63">
        <v>455.43</v>
      </c>
      <c r="BC43" s="63">
        <v>454.39</v>
      </c>
      <c r="BD43" s="63">
        <v>453.36</v>
      </c>
      <c r="BE43" s="63">
        <v>452.32</v>
      </c>
      <c r="BF43" s="63">
        <v>451.28</v>
      </c>
      <c r="BG43" s="63">
        <v>450.24</v>
      </c>
      <c r="BH43" s="63">
        <v>449.21</v>
      </c>
      <c r="BI43" s="63">
        <v>448.17</v>
      </c>
      <c r="BJ43" s="63">
        <v>447.13</v>
      </c>
      <c r="BK43" s="63">
        <v>446.1</v>
      </c>
      <c r="BL43" s="63">
        <v>445.06</v>
      </c>
      <c r="BM43" s="63">
        <v>444.02</v>
      </c>
      <c r="BN43" s="63">
        <v>442.98</v>
      </c>
      <c r="BO43" s="63">
        <v>441.94</v>
      </c>
      <c r="BP43" s="63">
        <v>440.91</v>
      </c>
      <c r="BQ43" s="63">
        <v>439.87</v>
      </c>
      <c r="BR43" s="63">
        <v>438.83</v>
      </c>
      <c r="BS43" s="63">
        <v>437.79</v>
      </c>
      <c r="BT43" s="63">
        <v>436.76</v>
      </c>
      <c r="BU43" s="63">
        <v>435.72</v>
      </c>
      <c r="BV43" s="63">
        <v>434.68</v>
      </c>
      <c r="BW43" s="63">
        <v>433.64</v>
      </c>
      <c r="BX43" s="63">
        <v>432.61</v>
      </c>
      <c r="BY43" s="63">
        <v>431.57</v>
      </c>
      <c r="BZ43" s="63">
        <v>430.54</v>
      </c>
      <c r="CA43" s="63">
        <v>429.5</v>
      </c>
      <c r="CB43" s="63">
        <v>428.46</v>
      </c>
      <c r="CC43" s="63">
        <v>427.43</v>
      </c>
      <c r="CD43" s="63">
        <v>426.39</v>
      </c>
      <c r="CE43" s="63">
        <v>425.36</v>
      </c>
      <c r="CF43" s="63">
        <v>424.32</v>
      </c>
      <c r="CG43" s="63">
        <v>423.29</v>
      </c>
      <c r="CH43" s="63">
        <v>422.25</v>
      </c>
      <c r="CI43" s="63">
        <v>421.21</v>
      </c>
      <c r="CJ43" s="63">
        <v>420.18</v>
      </c>
      <c r="CK43" s="63">
        <v>419.14</v>
      </c>
      <c r="CL43" s="63">
        <v>418.11</v>
      </c>
      <c r="CM43" s="63">
        <v>417.07</v>
      </c>
      <c r="CN43" s="63">
        <v>416.04</v>
      </c>
      <c r="CO43" s="63">
        <v>415</v>
      </c>
      <c r="CP43" s="63">
        <v>413.96</v>
      </c>
      <c r="CQ43" s="63">
        <v>412.93</v>
      </c>
      <c r="CR43" s="63">
        <v>411.89</v>
      </c>
      <c r="CS43" s="63">
        <v>410.86</v>
      </c>
      <c r="CT43" s="63">
        <v>409.82</v>
      </c>
      <c r="CU43" s="63">
        <v>408.79</v>
      </c>
      <c r="CV43" s="63">
        <v>407.75</v>
      </c>
      <c r="CW43" s="63">
        <v>406.72</v>
      </c>
      <c r="CX43" s="63">
        <v>405.68</v>
      </c>
      <c r="CY43" s="63">
        <v>404.65</v>
      </c>
      <c r="CZ43" s="63">
        <v>403.62</v>
      </c>
      <c r="DA43" s="63">
        <v>402.58</v>
      </c>
      <c r="DB43" s="63">
        <v>401.55</v>
      </c>
      <c r="DC43" s="63">
        <v>400.52</v>
      </c>
      <c r="DD43" s="63">
        <v>399.48</v>
      </c>
      <c r="DE43" s="63">
        <v>398.45</v>
      </c>
      <c r="DF43" s="63">
        <v>397.42</v>
      </c>
      <c r="DG43" s="63">
        <v>396.38</v>
      </c>
      <c r="DH43" s="63">
        <v>395.35</v>
      </c>
      <c r="DI43" s="63">
        <v>394.32</v>
      </c>
      <c r="DJ43" s="63">
        <v>393.29</v>
      </c>
      <c r="DK43" s="63">
        <v>392.26</v>
      </c>
      <c r="DL43" s="63">
        <v>391.22</v>
      </c>
      <c r="DM43" s="63">
        <v>390.19</v>
      </c>
      <c r="DN43" s="63">
        <v>389.16</v>
      </c>
      <c r="DO43" s="63">
        <v>388.13</v>
      </c>
      <c r="DP43" s="63">
        <v>387.1</v>
      </c>
      <c r="DQ43" s="63">
        <v>386.07</v>
      </c>
      <c r="DR43" s="63">
        <v>385.04</v>
      </c>
      <c r="DS43" s="63">
        <v>384.01</v>
      </c>
      <c r="DT43" s="63">
        <v>382.98</v>
      </c>
      <c r="DU43" s="63">
        <v>381.95</v>
      </c>
      <c r="DV43" s="63">
        <v>380.93</v>
      </c>
      <c r="DW43" s="63">
        <v>379.9</v>
      </c>
      <c r="DX43" s="63">
        <v>378.88</v>
      </c>
      <c r="DY43" s="63">
        <v>377.85</v>
      </c>
      <c r="DZ43" s="63">
        <v>376.83</v>
      </c>
      <c r="EA43" s="63">
        <v>375.8</v>
      </c>
      <c r="EB43" s="63">
        <v>374.78</v>
      </c>
      <c r="EC43" s="63">
        <v>373.75</v>
      </c>
      <c r="ED43" s="63">
        <v>372.73</v>
      </c>
      <c r="EE43" s="63">
        <v>371.7</v>
      </c>
      <c r="EF43" s="63">
        <v>370.69</v>
      </c>
      <c r="EG43" s="63">
        <v>369.67</v>
      </c>
      <c r="EH43" s="63">
        <v>368.65</v>
      </c>
      <c r="EI43" s="63">
        <v>367.63</v>
      </c>
      <c r="EJ43" s="63">
        <v>366.61</v>
      </c>
      <c r="EK43" s="63">
        <v>365.59</v>
      </c>
      <c r="EL43" s="63">
        <v>364.58</v>
      </c>
      <c r="EM43" s="63">
        <v>363.56</v>
      </c>
      <c r="EN43" s="63">
        <v>362.54</v>
      </c>
      <c r="EO43" s="63">
        <v>361.53</v>
      </c>
      <c r="EP43" s="63">
        <v>360.51</v>
      </c>
      <c r="EQ43" s="63">
        <v>359.5</v>
      </c>
      <c r="ER43" s="63">
        <v>358.49</v>
      </c>
      <c r="ES43" s="63">
        <v>357.47</v>
      </c>
      <c r="ET43" s="63">
        <v>356.46</v>
      </c>
      <c r="EU43" s="63">
        <v>355.45</v>
      </c>
      <c r="EV43" s="63">
        <v>354.44</v>
      </c>
      <c r="EW43" s="63">
        <v>353.43</v>
      </c>
      <c r="EX43" s="63">
        <v>352.42</v>
      </c>
      <c r="EY43" s="63">
        <v>351.41</v>
      </c>
      <c r="EZ43" s="63">
        <v>350.4</v>
      </c>
      <c r="FA43" s="63">
        <v>349.39</v>
      </c>
      <c r="FB43" s="63">
        <v>348.38</v>
      </c>
      <c r="FC43" s="63">
        <v>347.38</v>
      </c>
      <c r="FD43" s="63">
        <v>346.37</v>
      </c>
      <c r="FE43" s="63">
        <v>345.37</v>
      </c>
      <c r="FF43" s="63">
        <v>344.37</v>
      </c>
      <c r="FG43" s="63">
        <v>343.36</v>
      </c>
      <c r="FH43" s="63">
        <v>342.36</v>
      </c>
      <c r="FI43" s="63">
        <v>341.36</v>
      </c>
      <c r="FJ43" s="63">
        <v>340.36</v>
      </c>
      <c r="FK43" s="63">
        <v>339.36</v>
      </c>
      <c r="FL43" s="63">
        <v>338.36</v>
      </c>
      <c r="FM43" s="63">
        <v>337.36</v>
      </c>
      <c r="FN43" s="63">
        <v>336.36</v>
      </c>
      <c r="FO43" s="63">
        <v>335.36</v>
      </c>
      <c r="FP43" s="63">
        <v>334.36</v>
      </c>
      <c r="FQ43" s="63">
        <v>333.36</v>
      </c>
      <c r="FR43" s="63">
        <v>332.37</v>
      </c>
      <c r="FS43" s="63">
        <v>331.37</v>
      </c>
      <c r="FT43" s="63">
        <v>330.38</v>
      </c>
      <c r="FU43" s="63">
        <v>329.38</v>
      </c>
      <c r="FV43" s="63">
        <v>328.38</v>
      </c>
      <c r="FW43" s="63">
        <v>327.39</v>
      </c>
      <c r="FX43" s="63">
        <v>326.39999999999998</v>
      </c>
      <c r="FY43" s="63">
        <v>325.39999999999998</v>
      </c>
      <c r="FZ43" s="63">
        <v>324.41000000000003</v>
      </c>
      <c r="GA43" s="63">
        <v>323.42</v>
      </c>
      <c r="GB43" s="63">
        <v>322.43</v>
      </c>
      <c r="GC43" s="63">
        <v>321.44</v>
      </c>
      <c r="GD43" s="63">
        <v>320.45</v>
      </c>
      <c r="GE43" s="63">
        <v>319.45999999999998</v>
      </c>
      <c r="GF43" s="63">
        <v>318.47000000000003</v>
      </c>
      <c r="GG43" s="63">
        <v>317.48</v>
      </c>
      <c r="GH43" s="63">
        <v>316.49</v>
      </c>
      <c r="GI43" s="63">
        <v>315.5</v>
      </c>
      <c r="GJ43" s="63">
        <v>314.51</v>
      </c>
      <c r="GK43" s="63">
        <v>313.52999999999997</v>
      </c>
      <c r="GL43" s="63">
        <v>312.54000000000002</v>
      </c>
      <c r="GM43" s="63">
        <v>311.56</v>
      </c>
      <c r="GN43" s="63">
        <v>310.57</v>
      </c>
      <c r="GO43" s="63">
        <v>309.60000000000002</v>
      </c>
      <c r="GP43" s="63">
        <v>308.63</v>
      </c>
      <c r="GQ43" s="63">
        <v>307.64999999999998</v>
      </c>
      <c r="GR43" s="63">
        <v>306.67</v>
      </c>
      <c r="GS43" s="63">
        <v>305.7</v>
      </c>
      <c r="GT43" s="63">
        <v>304.72000000000003</v>
      </c>
      <c r="GU43" s="63">
        <v>303.75</v>
      </c>
      <c r="GV43" s="63">
        <v>302.76</v>
      </c>
      <c r="GW43" s="63">
        <v>301.79000000000002</v>
      </c>
      <c r="GX43" s="63">
        <v>300.82</v>
      </c>
      <c r="GY43" s="63">
        <v>299.85000000000002</v>
      </c>
      <c r="GZ43" s="63">
        <v>298.89</v>
      </c>
      <c r="HA43" s="63">
        <v>297.92</v>
      </c>
      <c r="HB43" s="63">
        <v>296.95</v>
      </c>
      <c r="HC43" s="63">
        <v>295.98</v>
      </c>
      <c r="HD43" s="63">
        <v>295.01</v>
      </c>
      <c r="HE43" s="63">
        <v>294.04000000000002</v>
      </c>
      <c r="HF43" s="63">
        <v>293.07</v>
      </c>
      <c r="HG43" s="63">
        <v>292.12</v>
      </c>
      <c r="HH43" s="63">
        <v>291.14999999999998</v>
      </c>
      <c r="HI43" s="63">
        <v>290.19</v>
      </c>
      <c r="HJ43" s="63">
        <v>289.23</v>
      </c>
      <c r="HK43" s="63">
        <v>288.26</v>
      </c>
      <c r="HL43" s="63">
        <v>287.31</v>
      </c>
      <c r="HM43" s="63">
        <v>286.35000000000002</v>
      </c>
      <c r="HN43" s="63">
        <v>285.41000000000003</v>
      </c>
      <c r="HO43" s="63">
        <v>284.45999999999998</v>
      </c>
      <c r="HP43" s="63">
        <v>283.51</v>
      </c>
      <c r="HQ43" s="63">
        <v>282.56</v>
      </c>
      <c r="HR43" s="63">
        <v>281.60000000000002</v>
      </c>
      <c r="HS43" s="63">
        <v>280.66000000000003</v>
      </c>
      <c r="HT43" s="63">
        <v>279.70999999999998</v>
      </c>
      <c r="HU43" s="63">
        <v>278.76</v>
      </c>
      <c r="HV43" s="63">
        <v>277.82</v>
      </c>
      <c r="HW43" s="63">
        <v>276.87</v>
      </c>
      <c r="HX43" s="63">
        <v>275.93</v>
      </c>
      <c r="HY43" s="63">
        <v>274.99</v>
      </c>
      <c r="HZ43" s="63">
        <v>274.04000000000002</v>
      </c>
      <c r="IA43" s="63">
        <v>273.10000000000002</v>
      </c>
      <c r="IB43" s="63">
        <v>272.17</v>
      </c>
      <c r="IC43" s="63">
        <v>271.23</v>
      </c>
      <c r="ID43" s="63">
        <v>270.29000000000002</v>
      </c>
      <c r="IE43" s="63">
        <v>269.35000000000002</v>
      </c>
      <c r="IF43" s="63">
        <v>268.41000000000003</v>
      </c>
      <c r="IG43" s="63">
        <v>267.48</v>
      </c>
      <c r="IH43" s="63">
        <v>266.54000000000002</v>
      </c>
      <c r="II43" s="63">
        <v>265.60000000000002</v>
      </c>
      <c r="IJ43" s="63">
        <v>264.67</v>
      </c>
      <c r="IK43" s="63">
        <v>263.74</v>
      </c>
      <c r="IL43" s="63">
        <v>262.81</v>
      </c>
      <c r="IM43" s="63">
        <v>261.88</v>
      </c>
      <c r="IN43" s="63">
        <v>260.95</v>
      </c>
      <c r="IO43" s="63">
        <v>260.01</v>
      </c>
      <c r="IP43" s="63">
        <v>259.08999999999997</v>
      </c>
      <c r="IQ43" s="63">
        <v>258.17</v>
      </c>
      <c r="IR43" s="63">
        <v>257.24</v>
      </c>
      <c r="IS43" s="63">
        <v>256.32</v>
      </c>
      <c r="IT43" s="63">
        <v>255.39</v>
      </c>
      <c r="IU43" s="63">
        <v>254.47</v>
      </c>
      <c r="IV43" s="63">
        <v>253.56</v>
      </c>
      <c r="IW43" s="63">
        <v>252.65</v>
      </c>
      <c r="IX43" s="63">
        <v>251.74</v>
      </c>
      <c r="IY43" s="63">
        <v>250.83</v>
      </c>
      <c r="IZ43" s="63">
        <v>249.92</v>
      </c>
      <c r="JA43" s="63">
        <v>249.01</v>
      </c>
      <c r="JB43" s="63">
        <v>248.1</v>
      </c>
      <c r="JC43" s="63">
        <v>247.2</v>
      </c>
      <c r="JD43" s="63">
        <v>246.29</v>
      </c>
      <c r="JE43" s="63">
        <v>245.39</v>
      </c>
      <c r="JF43" s="63">
        <v>244.48</v>
      </c>
      <c r="JG43" s="63">
        <v>243.58</v>
      </c>
      <c r="JH43" s="63">
        <v>242.68</v>
      </c>
      <c r="JI43" s="63">
        <v>241.78</v>
      </c>
      <c r="JJ43" s="63">
        <v>240.88</v>
      </c>
      <c r="JK43" s="63">
        <v>239.98</v>
      </c>
      <c r="JL43" s="63">
        <v>239.09</v>
      </c>
      <c r="JM43" s="63">
        <v>238.19</v>
      </c>
      <c r="JN43" s="63">
        <v>237.29</v>
      </c>
      <c r="JO43" s="63">
        <v>236.4</v>
      </c>
      <c r="JP43" s="63">
        <v>235.5</v>
      </c>
      <c r="JQ43" s="63">
        <v>234.61</v>
      </c>
      <c r="JR43" s="63">
        <v>233.72</v>
      </c>
      <c r="JS43" s="63">
        <v>232.83</v>
      </c>
      <c r="JT43" s="63">
        <v>231.93</v>
      </c>
      <c r="JU43" s="63">
        <v>231.03</v>
      </c>
      <c r="JV43" s="63">
        <v>230.14</v>
      </c>
      <c r="JW43" s="63">
        <v>229.24</v>
      </c>
      <c r="JX43" s="63">
        <v>228.35</v>
      </c>
      <c r="JY43" s="63">
        <v>227.45</v>
      </c>
      <c r="JZ43" s="63">
        <v>226.56</v>
      </c>
      <c r="KA43" s="63">
        <v>225.67</v>
      </c>
      <c r="KB43" s="63">
        <v>224.78</v>
      </c>
      <c r="KC43" s="63">
        <v>223.89</v>
      </c>
      <c r="KD43" s="63">
        <v>223</v>
      </c>
      <c r="KE43" s="63">
        <v>222.11</v>
      </c>
      <c r="KF43" s="63">
        <v>221.22</v>
      </c>
      <c r="KG43" s="63">
        <v>220.33</v>
      </c>
      <c r="KH43" s="63">
        <v>219.45</v>
      </c>
      <c r="KI43" s="63">
        <v>218.56</v>
      </c>
      <c r="KJ43" s="63">
        <v>217.68</v>
      </c>
      <c r="KK43" s="63">
        <v>216.8</v>
      </c>
      <c r="KL43" s="63">
        <v>215.91</v>
      </c>
      <c r="KM43" s="63">
        <v>215.03</v>
      </c>
      <c r="KN43" s="63">
        <v>214.15</v>
      </c>
      <c r="KO43" s="63">
        <v>213.27</v>
      </c>
      <c r="KP43" s="63">
        <v>212.4</v>
      </c>
      <c r="KQ43" s="63">
        <v>211.52</v>
      </c>
      <c r="KR43" s="68">
        <f t="shared" si="29"/>
        <v>212.27</v>
      </c>
      <c r="KS43" s="68">
        <f t="shared" si="29"/>
        <v>211.48</v>
      </c>
      <c r="KT43" s="68">
        <f t="shared" si="29"/>
        <v>210.66</v>
      </c>
      <c r="KU43" s="68">
        <f t="shared" si="29"/>
        <v>209.87</v>
      </c>
      <c r="KV43" s="68">
        <f t="shared" si="29"/>
        <v>209.09</v>
      </c>
      <c r="KW43" s="68">
        <f t="shared" si="29"/>
        <v>208.3</v>
      </c>
      <c r="KX43" s="68">
        <f t="shared" si="29"/>
        <v>207.51</v>
      </c>
      <c r="KY43" s="68">
        <f t="shared" si="29"/>
        <v>206.73</v>
      </c>
      <c r="KZ43" s="68">
        <f t="shared" si="29"/>
        <v>205.94</v>
      </c>
      <c r="LA43" s="68">
        <f t="shared" si="29"/>
        <v>205.16</v>
      </c>
      <c r="LB43" s="68">
        <f t="shared" si="29"/>
        <v>204.38</v>
      </c>
      <c r="LC43" s="68">
        <f t="shared" si="29"/>
        <v>203.6</v>
      </c>
      <c r="LD43" s="68">
        <f t="shared" si="29"/>
        <v>202.82</v>
      </c>
      <c r="LE43" s="68">
        <f t="shared" si="29"/>
        <v>202.04</v>
      </c>
      <c r="LF43" s="68">
        <f t="shared" si="29"/>
        <v>201.27</v>
      </c>
      <c r="LG43" s="68">
        <f t="shared" si="28"/>
        <v>200.5</v>
      </c>
      <c r="LH43" s="68">
        <f t="shared" si="28"/>
        <v>199.72</v>
      </c>
      <c r="LI43" s="68">
        <f t="shared" si="28"/>
        <v>198.95</v>
      </c>
      <c r="LJ43" s="68">
        <f t="shared" si="28"/>
        <v>198.18</v>
      </c>
      <c r="LK43" s="68">
        <f t="shared" si="28"/>
        <v>197.41</v>
      </c>
      <c r="LL43" s="68">
        <f t="shared" si="28"/>
        <v>196.64</v>
      </c>
      <c r="LM43" s="68">
        <f t="shared" si="28"/>
        <v>195.88</v>
      </c>
      <c r="LN43" s="68">
        <f t="shared" si="28"/>
        <v>195.11</v>
      </c>
      <c r="LO43" s="68">
        <f t="shared" si="28"/>
        <v>194.35</v>
      </c>
      <c r="LP43" s="68">
        <f t="shared" si="28"/>
        <v>193.59</v>
      </c>
      <c r="LQ43" s="68">
        <f t="shared" si="28"/>
        <v>192.83</v>
      </c>
      <c r="LR43" s="68">
        <f t="shared" si="28"/>
        <v>192.07</v>
      </c>
      <c r="LS43" s="68">
        <f t="shared" si="28"/>
        <v>191.31</v>
      </c>
      <c r="LT43" s="68">
        <f t="shared" si="28"/>
        <v>190.56</v>
      </c>
      <c r="LU43" s="68">
        <f t="shared" si="28"/>
        <v>189.81</v>
      </c>
      <c r="LV43" s="68">
        <f t="shared" si="28"/>
        <v>189.05</v>
      </c>
      <c r="LW43" s="68">
        <f t="shared" si="28"/>
        <v>188.3</v>
      </c>
      <c r="LX43" s="68">
        <f t="shared" si="30"/>
        <v>187.55</v>
      </c>
      <c r="LY43" s="68">
        <f t="shared" si="30"/>
        <v>186.8</v>
      </c>
      <c r="LZ43" s="68">
        <f t="shared" si="30"/>
        <v>186.06</v>
      </c>
      <c r="MA43" s="68">
        <f t="shared" si="30"/>
        <v>185.31</v>
      </c>
      <c r="MB43" s="68">
        <f t="shared" si="30"/>
        <v>184.57</v>
      </c>
      <c r="MC43" s="68">
        <f t="shared" si="30"/>
        <v>183.83</v>
      </c>
      <c r="MD43" s="70">
        <f t="shared" si="30"/>
        <v>183.09</v>
      </c>
      <c r="ME43" s="71">
        <f t="shared" si="30"/>
        <v>182.36</v>
      </c>
      <c r="MF43" s="71">
        <f t="shared" si="30"/>
        <v>181.62</v>
      </c>
      <c r="MG43" s="71">
        <f t="shared" si="30"/>
        <v>180.89</v>
      </c>
      <c r="MH43" s="71">
        <f t="shared" si="30"/>
        <v>180.15</v>
      </c>
      <c r="MI43" s="71">
        <f t="shared" si="30"/>
        <v>179.42</v>
      </c>
      <c r="MJ43" s="71">
        <f t="shared" si="30"/>
        <v>178.69</v>
      </c>
      <c r="MK43" s="71">
        <f t="shared" si="30"/>
        <v>177.96</v>
      </c>
      <c r="ML43" s="71">
        <f t="shared" si="30"/>
        <v>177.24</v>
      </c>
      <c r="MM43" s="71">
        <f t="shared" si="30"/>
        <v>176.51</v>
      </c>
      <c r="MN43" s="71">
        <f t="shared" si="25"/>
        <v>175.79</v>
      </c>
      <c r="MO43" s="71">
        <f t="shared" si="26"/>
        <v>175.07</v>
      </c>
      <c r="MP43" s="71">
        <f t="shared" si="27"/>
        <v>174.35</v>
      </c>
      <c r="MQ43" s="71">
        <f t="shared" si="24"/>
        <v>173.64</v>
      </c>
      <c r="MR43" s="71">
        <f t="shared" si="24"/>
        <v>172.92</v>
      </c>
      <c r="MS43" s="71">
        <f t="shared" si="24"/>
        <v>172.21</v>
      </c>
      <c r="MT43" s="71">
        <f t="shared" si="24"/>
        <v>171.49</v>
      </c>
      <c r="MU43" s="71">
        <f t="shared" si="24"/>
        <v>170.78</v>
      </c>
      <c r="MV43" s="71">
        <f t="shared" si="24"/>
        <v>170.07</v>
      </c>
      <c r="MW43" s="71">
        <f t="shared" si="24"/>
        <v>169.37</v>
      </c>
      <c r="MX43" s="71">
        <f t="shared" si="24"/>
        <v>168.66</v>
      </c>
      <c r="MY43" s="71">
        <f t="shared" si="24"/>
        <v>167.96</v>
      </c>
    </row>
    <row r="44" spans="1:363" ht="15.75" x14ac:dyDescent="0.25">
      <c r="A44" s="60" t="s">
        <v>6</v>
      </c>
      <c r="B44" s="65">
        <v>2054</v>
      </c>
      <c r="C44" s="63">
        <v>509.09</v>
      </c>
      <c r="D44" s="63">
        <v>508.06</v>
      </c>
      <c r="E44" s="63">
        <v>507.02</v>
      </c>
      <c r="F44" s="63">
        <v>505.99</v>
      </c>
      <c r="G44" s="63">
        <v>504.95</v>
      </c>
      <c r="H44" s="63">
        <v>503.92</v>
      </c>
      <c r="I44" s="63">
        <v>502.88</v>
      </c>
      <c r="J44" s="63">
        <v>501.84</v>
      </c>
      <c r="K44" s="63">
        <v>500.81</v>
      </c>
      <c r="L44" s="63">
        <v>499.77</v>
      </c>
      <c r="M44" s="63">
        <v>498.74</v>
      </c>
      <c r="N44" s="63">
        <v>497.7</v>
      </c>
      <c r="O44" s="63">
        <v>496.67</v>
      </c>
      <c r="P44" s="63">
        <v>495.63</v>
      </c>
      <c r="Q44" s="63">
        <v>494.59</v>
      </c>
      <c r="R44" s="63">
        <v>493.56</v>
      </c>
      <c r="S44" s="63">
        <v>492.52</v>
      </c>
      <c r="T44" s="63">
        <v>491.49</v>
      </c>
      <c r="U44" s="63">
        <v>490.45</v>
      </c>
      <c r="V44" s="63">
        <v>489.41</v>
      </c>
      <c r="W44" s="63">
        <v>488.38</v>
      </c>
      <c r="X44" s="63">
        <v>487.34</v>
      </c>
      <c r="Y44" s="63">
        <v>486.3</v>
      </c>
      <c r="Z44" s="63">
        <v>485.27</v>
      </c>
      <c r="AA44" s="63">
        <v>484.23</v>
      </c>
      <c r="AB44" s="63">
        <v>483.2</v>
      </c>
      <c r="AC44" s="63">
        <v>482.16</v>
      </c>
      <c r="AD44" s="63">
        <v>481.12</v>
      </c>
      <c r="AE44" s="63">
        <v>480.09</v>
      </c>
      <c r="AF44" s="63">
        <v>479.05</v>
      </c>
      <c r="AG44" s="63">
        <v>478.01</v>
      </c>
      <c r="AH44" s="63">
        <v>476.98</v>
      </c>
      <c r="AI44" s="63">
        <v>475.94</v>
      </c>
      <c r="AJ44" s="63">
        <v>474.9</v>
      </c>
      <c r="AK44" s="63">
        <v>473.87</v>
      </c>
      <c r="AL44" s="63">
        <v>472.83</v>
      </c>
      <c r="AM44" s="63">
        <v>471.8</v>
      </c>
      <c r="AN44" s="63">
        <v>470.76</v>
      </c>
      <c r="AO44" s="63">
        <v>469.72</v>
      </c>
      <c r="AP44" s="63">
        <v>468.68</v>
      </c>
      <c r="AQ44" s="63">
        <v>467.65</v>
      </c>
      <c r="AR44" s="63">
        <v>466.61</v>
      </c>
      <c r="AS44" s="63">
        <v>465.57</v>
      </c>
      <c r="AT44" s="63">
        <v>464.54</v>
      </c>
      <c r="AU44" s="63">
        <v>463.5</v>
      </c>
      <c r="AV44" s="63">
        <v>462.46</v>
      </c>
      <c r="AW44" s="63">
        <v>461.43</v>
      </c>
      <c r="AX44" s="63">
        <v>460.39</v>
      </c>
      <c r="AY44" s="63">
        <v>459.35</v>
      </c>
      <c r="AZ44" s="63">
        <v>458.32</v>
      </c>
      <c r="BA44" s="63">
        <v>457.28</v>
      </c>
      <c r="BB44" s="63">
        <v>456.24</v>
      </c>
      <c r="BC44" s="63">
        <v>455.2</v>
      </c>
      <c r="BD44" s="63">
        <v>454.17</v>
      </c>
      <c r="BE44" s="63">
        <v>453.13</v>
      </c>
      <c r="BF44" s="63">
        <v>452.09</v>
      </c>
      <c r="BG44" s="63">
        <v>451.06</v>
      </c>
      <c r="BH44" s="63">
        <v>450.02</v>
      </c>
      <c r="BI44" s="63">
        <v>448.98</v>
      </c>
      <c r="BJ44" s="63">
        <v>447.94</v>
      </c>
      <c r="BK44" s="63">
        <v>446.91</v>
      </c>
      <c r="BL44" s="63">
        <v>445.87</v>
      </c>
      <c r="BM44" s="63">
        <v>444.83</v>
      </c>
      <c r="BN44" s="63">
        <v>443.79</v>
      </c>
      <c r="BO44" s="63">
        <v>442.75</v>
      </c>
      <c r="BP44" s="63">
        <v>441.72</v>
      </c>
      <c r="BQ44" s="63">
        <v>440.68</v>
      </c>
      <c r="BR44" s="63">
        <v>439.64</v>
      </c>
      <c r="BS44" s="63">
        <v>438.6</v>
      </c>
      <c r="BT44" s="63">
        <v>437.57</v>
      </c>
      <c r="BU44" s="63">
        <v>436.53</v>
      </c>
      <c r="BV44" s="63">
        <v>435.49</v>
      </c>
      <c r="BW44" s="63">
        <v>434.46</v>
      </c>
      <c r="BX44" s="63">
        <v>433.42</v>
      </c>
      <c r="BY44" s="63">
        <v>432.38</v>
      </c>
      <c r="BZ44" s="63">
        <v>431.35</v>
      </c>
      <c r="CA44" s="63">
        <v>430.31</v>
      </c>
      <c r="CB44" s="63">
        <v>429.27</v>
      </c>
      <c r="CC44" s="63">
        <v>428.24</v>
      </c>
      <c r="CD44" s="63">
        <v>427.2</v>
      </c>
      <c r="CE44" s="63">
        <v>426.17</v>
      </c>
      <c r="CF44" s="63">
        <v>425.13</v>
      </c>
      <c r="CG44" s="63">
        <v>424.1</v>
      </c>
      <c r="CH44" s="63">
        <v>423.06</v>
      </c>
      <c r="CI44" s="63">
        <v>422.02</v>
      </c>
      <c r="CJ44" s="63">
        <v>420.99</v>
      </c>
      <c r="CK44" s="63">
        <v>419.95</v>
      </c>
      <c r="CL44" s="63">
        <v>418.92</v>
      </c>
      <c r="CM44" s="63">
        <v>417.88</v>
      </c>
      <c r="CN44" s="63">
        <v>416.84</v>
      </c>
      <c r="CO44" s="63">
        <v>415.81</v>
      </c>
      <c r="CP44" s="63">
        <v>414.77</v>
      </c>
      <c r="CQ44" s="63">
        <v>413.74</v>
      </c>
      <c r="CR44" s="63">
        <v>412.7</v>
      </c>
      <c r="CS44" s="63">
        <v>411.67</v>
      </c>
      <c r="CT44" s="63">
        <v>410.63</v>
      </c>
      <c r="CU44" s="63">
        <v>409.59</v>
      </c>
      <c r="CV44" s="63">
        <v>408.56</v>
      </c>
      <c r="CW44" s="63">
        <v>407.53</v>
      </c>
      <c r="CX44" s="63">
        <v>406.49</v>
      </c>
      <c r="CY44" s="63">
        <v>405.46</v>
      </c>
      <c r="CZ44" s="63">
        <v>404.42</v>
      </c>
      <c r="DA44" s="63">
        <v>403.39</v>
      </c>
      <c r="DB44" s="63">
        <v>402.36</v>
      </c>
      <c r="DC44" s="63">
        <v>401.32</v>
      </c>
      <c r="DD44" s="63">
        <v>400.29</v>
      </c>
      <c r="DE44" s="63">
        <v>399.26</v>
      </c>
      <c r="DF44" s="63">
        <v>398.22</v>
      </c>
      <c r="DG44" s="63">
        <v>397.19</v>
      </c>
      <c r="DH44" s="63">
        <v>396.16</v>
      </c>
      <c r="DI44" s="63">
        <v>395.13</v>
      </c>
      <c r="DJ44" s="63">
        <v>394.09</v>
      </c>
      <c r="DK44" s="63">
        <v>393.06</v>
      </c>
      <c r="DL44" s="63">
        <v>392.03</v>
      </c>
      <c r="DM44" s="63">
        <v>391</v>
      </c>
      <c r="DN44" s="63">
        <v>389.97</v>
      </c>
      <c r="DO44" s="63">
        <v>388.94</v>
      </c>
      <c r="DP44" s="63">
        <v>387.9</v>
      </c>
      <c r="DQ44" s="63">
        <v>386.87</v>
      </c>
      <c r="DR44" s="63">
        <v>385.84</v>
      </c>
      <c r="DS44" s="63">
        <v>384.81</v>
      </c>
      <c r="DT44" s="63">
        <v>383.79</v>
      </c>
      <c r="DU44" s="63">
        <v>382.76</v>
      </c>
      <c r="DV44" s="63">
        <v>381.73</v>
      </c>
      <c r="DW44" s="63">
        <v>380.7</v>
      </c>
      <c r="DX44" s="63">
        <v>379.68</v>
      </c>
      <c r="DY44" s="63">
        <v>378.65</v>
      </c>
      <c r="DZ44" s="63">
        <v>377.63</v>
      </c>
      <c r="EA44" s="63">
        <v>376.6</v>
      </c>
      <c r="EB44" s="63">
        <v>375.58</v>
      </c>
      <c r="EC44" s="63">
        <v>374.55</v>
      </c>
      <c r="ED44" s="63">
        <v>373.53</v>
      </c>
      <c r="EE44" s="63">
        <v>372.51</v>
      </c>
      <c r="EF44" s="63">
        <v>371.49</v>
      </c>
      <c r="EG44" s="63">
        <v>370.47</v>
      </c>
      <c r="EH44" s="63">
        <v>369.45</v>
      </c>
      <c r="EI44" s="63">
        <v>368.43</v>
      </c>
      <c r="EJ44" s="63">
        <v>367.41</v>
      </c>
      <c r="EK44" s="63">
        <v>366.39</v>
      </c>
      <c r="EL44" s="63">
        <v>365.38</v>
      </c>
      <c r="EM44" s="63">
        <v>364.36</v>
      </c>
      <c r="EN44" s="63">
        <v>363.34</v>
      </c>
      <c r="EO44" s="63">
        <v>362.33</v>
      </c>
      <c r="EP44" s="63">
        <v>361.31</v>
      </c>
      <c r="EQ44" s="63">
        <v>360.29</v>
      </c>
      <c r="ER44" s="63">
        <v>359.28</v>
      </c>
      <c r="ES44" s="63">
        <v>358.27</v>
      </c>
      <c r="ET44" s="63">
        <v>357.26</v>
      </c>
      <c r="EU44" s="63">
        <v>356.25</v>
      </c>
      <c r="EV44" s="63">
        <v>355.24</v>
      </c>
      <c r="EW44" s="63">
        <v>354.22</v>
      </c>
      <c r="EX44" s="63">
        <v>353.21</v>
      </c>
      <c r="EY44" s="63">
        <v>352.2</v>
      </c>
      <c r="EZ44" s="63">
        <v>351.19</v>
      </c>
      <c r="FA44" s="63">
        <v>350.19</v>
      </c>
      <c r="FB44" s="63">
        <v>349.18</v>
      </c>
      <c r="FC44" s="63">
        <v>348.17</v>
      </c>
      <c r="FD44" s="63">
        <v>347.16</v>
      </c>
      <c r="FE44" s="63">
        <v>346.16</v>
      </c>
      <c r="FF44" s="63">
        <v>345.16</v>
      </c>
      <c r="FG44" s="63">
        <v>344.15</v>
      </c>
      <c r="FH44" s="63">
        <v>343.15</v>
      </c>
      <c r="FI44" s="63">
        <v>342.15</v>
      </c>
      <c r="FJ44" s="63">
        <v>341.15</v>
      </c>
      <c r="FK44" s="63">
        <v>340.15</v>
      </c>
      <c r="FL44" s="63">
        <v>339.14</v>
      </c>
      <c r="FM44" s="63">
        <v>338.14</v>
      </c>
      <c r="FN44" s="63">
        <v>337.14</v>
      </c>
      <c r="FO44" s="63">
        <v>336.14</v>
      </c>
      <c r="FP44" s="63">
        <v>335.15</v>
      </c>
      <c r="FQ44" s="63">
        <v>334.15</v>
      </c>
      <c r="FR44" s="63">
        <v>333.15</v>
      </c>
      <c r="FS44" s="63">
        <v>332.15</v>
      </c>
      <c r="FT44" s="63">
        <v>331.16</v>
      </c>
      <c r="FU44" s="63">
        <v>330.16</v>
      </c>
      <c r="FV44" s="63">
        <v>329.17</v>
      </c>
      <c r="FW44" s="63">
        <v>328.17</v>
      </c>
      <c r="FX44" s="63">
        <v>327.18</v>
      </c>
      <c r="FY44" s="63">
        <v>326.18</v>
      </c>
      <c r="FZ44" s="63">
        <v>325.19</v>
      </c>
      <c r="GA44" s="63">
        <v>324.19</v>
      </c>
      <c r="GB44" s="63">
        <v>323.2</v>
      </c>
      <c r="GC44" s="63">
        <v>322.20999999999998</v>
      </c>
      <c r="GD44" s="63">
        <v>321.22000000000003</v>
      </c>
      <c r="GE44" s="63">
        <v>320.23</v>
      </c>
      <c r="GF44" s="63">
        <v>319.24</v>
      </c>
      <c r="GG44" s="63">
        <v>318.25</v>
      </c>
      <c r="GH44" s="63">
        <v>317.26</v>
      </c>
      <c r="GI44" s="63">
        <v>316.27999999999997</v>
      </c>
      <c r="GJ44" s="63">
        <v>315.29000000000002</v>
      </c>
      <c r="GK44" s="63">
        <v>314.29000000000002</v>
      </c>
      <c r="GL44" s="63">
        <v>313.32</v>
      </c>
      <c r="GM44" s="63">
        <v>312.32</v>
      </c>
      <c r="GN44" s="63">
        <v>311.35000000000002</v>
      </c>
      <c r="GO44" s="63">
        <v>310.37</v>
      </c>
      <c r="GP44" s="63">
        <v>309.39</v>
      </c>
      <c r="GQ44" s="63">
        <v>308.42</v>
      </c>
      <c r="GR44" s="63">
        <v>307.44</v>
      </c>
      <c r="GS44" s="63">
        <v>306.45999999999998</v>
      </c>
      <c r="GT44" s="63">
        <v>305.49</v>
      </c>
      <c r="GU44" s="63">
        <v>304.51</v>
      </c>
      <c r="GV44" s="63">
        <v>303.54000000000002</v>
      </c>
      <c r="GW44" s="63">
        <v>302.56</v>
      </c>
      <c r="GX44" s="63">
        <v>301.58999999999997</v>
      </c>
      <c r="GY44" s="63">
        <v>300.62</v>
      </c>
      <c r="GZ44" s="63">
        <v>299.64999999999998</v>
      </c>
      <c r="HA44" s="63">
        <v>298.68</v>
      </c>
      <c r="HB44" s="63">
        <v>297.70999999999998</v>
      </c>
      <c r="HC44" s="63">
        <v>296.74</v>
      </c>
      <c r="HD44" s="63">
        <v>295.76</v>
      </c>
      <c r="HE44" s="63">
        <v>294.81</v>
      </c>
      <c r="HF44" s="63">
        <v>293.83999999999997</v>
      </c>
      <c r="HG44" s="63">
        <v>292.87</v>
      </c>
      <c r="HH44" s="63">
        <v>291.91000000000003</v>
      </c>
      <c r="HI44" s="63">
        <v>290.94</v>
      </c>
      <c r="HJ44" s="63">
        <v>289.98</v>
      </c>
      <c r="HK44" s="63">
        <v>289.01</v>
      </c>
      <c r="HL44" s="63">
        <v>288.06</v>
      </c>
      <c r="HM44" s="63">
        <v>287.10000000000002</v>
      </c>
      <c r="HN44" s="63">
        <v>286.16000000000003</v>
      </c>
      <c r="HO44" s="63">
        <v>285.2</v>
      </c>
      <c r="HP44" s="63">
        <v>284.25</v>
      </c>
      <c r="HQ44" s="63">
        <v>283.29000000000002</v>
      </c>
      <c r="HR44" s="63">
        <v>282.35000000000002</v>
      </c>
      <c r="HS44" s="63">
        <v>281.39999999999998</v>
      </c>
      <c r="HT44" s="63">
        <v>280.45999999999998</v>
      </c>
      <c r="HU44" s="63">
        <v>279.51</v>
      </c>
      <c r="HV44" s="63">
        <v>278.56</v>
      </c>
      <c r="HW44" s="63">
        <v>277.60000000000002</v>
      </c>
      <c r="HX44" s="63">
        <v>276.67</v>
      </c>
      <c r="HY44" s="63">
        <v>275.73</v>
      </c>
      <c r="HZ44" s="63">
        <v>274.77999999999997</v>
      </c>
      <c r="IA44" s="63">
        <v>273.83999999999997</v>
      </c>
      <c r="IB44" s="63">
        <v>272.89999999999998</v>
      </c>
      <c r="IC44" s="63">
        <v>271.95999999999998</v>
      </c>
      <c r="ID44" s="63">
        <v>271.01</v>
      </c>
      <c r="IE44" s="63">
        <v>270.07</v>
      </c>
      <c r="IF44" s="63">
        <v>269.14</v>
      </c>
      <c r="IG44" s="63">
        <v>268.20999999999998</v>
      </c>
      <c r="IH44" s="63">
        <v>267.26</v>
      </c>
      <c r="II44" s="63">
        <v>266.32</v>
      </c>
      <c r="IJ44" s="63">
        <v>265.39999999999998</v>
      </c>
      <c r="IK44" s="63">
        <v>264.47000000000003</v>
      </c>
      <c r="IL44" s="63">
        <v>263.52999999999997</v>
      </c>
      <c r="IM44" s="63">
        <v>262.60000000000002</v>
      </c>
      <c r="IN44" s="63">
        <v>261.67</v>
      </c>
      <c r="IO44" s="63">
        <v>260.74</v>
      </c>
      <c r="IP44" s="63">
        <v>259.81</v>
      </c>
      <c r="IQ44" s="63">
        <v>258.89</v>
      </c>
      <c r="IR44" s="63">
        <v>257.95999999999998</v>
      </c>
      <c r="IS44" s="63">
        <v>257.02999999999997</v>
      </c>
      <c r="IT44" s="63">
        <v>256.10000000000002</v>
      </c>
      <c r="IU44" s="63">
        <v>255.19</v>
      </c>
      <c r="IV44" s="63">
        <v>254.27</v>
      </c>
      <c r="IW44" s="63">
        <v>253.36</v>
      </c>
      <c r="IX44" s="63">
        <v>252.45</v>
      </c>
      <c r="IY44" s="63">
        <v>251.54</v>
      </c>
      <c r="IZ44" s="63">
        <v>250.63</v>
      </c>
      <c r="JA44" s="63">
        <v>249.72</v>
      </c>
      <c r="JB44" s="63">
        <v>248.81</v>
      </c>
      <c r="JC44" s="63">
        <v>247.9</v>
      </c>
      <c r="JD44" s="63">
        <v>246.99</v>
      </c>
      <c r="JE44" s="63">
        <v>246.09</v>
      </c>
      <c r="JF44" s="63">
        <v>245.18</v>
      </c>
      <c r="JG44" s="63">
        <v>244.28</v>
      </c>
      <c r="JH44" s="63">
        <v>243.38</v>
      </c>
      <c r="JI44" s="63">
        <v>242.48</v>
      </c>
      <c r="JJ44" s="63">
        <v>241.58</v>
      </c>
      <c r="JK44" s="63">
        <v>240.68</v>
      </c>
      <c r="JL44" s="63">
        <v>239.78</v>
      </c>
      <c r="JM44" s="63">
        <v>238.88</v>
      </c>
      <c r="JN44" s="63">
        <v>237.98</v>
      </c>
      <c r="JO44" s="63">
        <v>237.09</v>
      </c>
      <c r="JP44" s="63">
        <v>236.19</v>
      </c>
      <c r="JQ44" s="63">
        <v>235.3</v>
      </c>
      <c r="JR44" s="63">
        <v>234.4</v>
      </c>
      <c r="JS44" s="63">
        <v>233.51</v>
      </c>
      <c r="JT44" s="63">
        <v>232.61</v>
      </c>
      <c r="JU44" s="63">
        <v>231.71</v>
      </c>
      <c r="JV44" s="63">
        <v>230.82</v>
      </c>
      <c r="JW44" s="63">
        <v>229.92</v>
      </c>
      <c r="JX44" s="63">
        <v>229.02</v>
      </c>
      <c r="JY44" s="63">
        <v>228.13</v>
      </c>
      <c r="JZ44" s="63">
        <v>227.23</v>
      </c>
      <c r="KA44" s="63">
        <v>226.34</v>
      </c>
      <c r="KB44" s="63">
        <v>225.45</v>
      </c>
      <c r="KC44" s="63">
        <v>224.56</v>
      </c>
      <c r="KD44" s="63">
        <v>223.66</v>
      </c>
      <c r="KE44" s="63">
        <v>222.77</v>
      </c>
      <c r="KF44" s="63">
        <v>221.88</v>
      </c>
      <c r="KG44" s="63">
        <v>221</v>
      </c>
      <c r="KH44" s="63">
        <v>220.11</v>
      </c>
      <c r="KI44" s="63">
        <v>219.22</v>
      </c>
      <c r="KJ44" s="63">
        <v>218.34</v>
      </c>
      <c r="KK44" s="63">
        <v>217.45</v>
      </c>
      <c r="KL44" s="63">
        <v>216.57</v>
      </c>
      <c r="KM44" s="63">
        <v>215.68</v>
      </c>
      <c r="KN44" s="63">
        <v>214.8</v>
      </c>
      <c r="KO44" s="63">
        <v>213.92</v>
      </c>
      <c r="KP44" s="63">
        <v>213.04</v>
      </c>
      <c r="KQ44" s="63">
        <v>212.16</v>
      </c>
      <c r="KR44" s="68">
        <f t="shared" si="29"/>
        <v>213.02</v>
      </c>
      <c r="KS44" s="68">
        <f t="shared" si="29"/>
        <v>212.23</v>
      </c>
      <c r="KT44" s="68">
        <f t="shared" si="29"/>
        <v>211.41</v>
      </c>
      <c r="KU44" s="68">
        <f t="shared" si="29"/>
        <v>210.62</v>
      </c>
      <c r="KV44" s="68">
        <f t="shared" si="29"/>
        <v>209.84</v>
      </c>
      <c r="KW44" s="68">
        <f t="shared" si="29"/>
        <v>209.05</v>
      </c>
      <c r="KX44" s="68">
        <f t="shared" si="29"/>
        <v>208.26</v>
      </c>
      <c r="KY44" s="68">
        <f t="shared" si="29"/>
        <v>207.48</v>
      </c>
      <c r="KZ44" s="68">
        <f t="shared" si="29"/>
        <v>206.69</v>
      </c>
      <c r="LA44" s="68">
        <f t="shared" si="29"/>
        <v>205.91</v>
      </c>
      <c r="LB44" s="68">
        <f t="shared" si="29"/>
        <v>205.13</v>
      </c>
      <c r="LC44" s="68">
        <f t="shared" si="29"/>
        <v>204.35</v>
      </c>
      <c r="LD44" s="68">
        <f t="shared" si="29"/>
        <v>203.57</v>
      </c>
      <c r="LE44" s="68">
        <f t="shared" si="29"/>
        <v>202.79</v>
      </c>
      <c r="LF44" s="68">
        <f t="shared" si="29"/>
        <v>202.02</v>
      </c>
      <c r="LG44" s="68">
        <f t="shared" si="28"/>
        <v>201.25</v>
      </c>
      <c r="LH44" s="68">
        <f t="shared" si="28"/>
        <v>200.47</v>
      </c>
      <c r="LI44" s="68">
        <f t="shared" si="28"/>
        <v>199.7</v>
      </c>
      <c r="LJ44" s="68">
        <f t="shared" si="28"/>
        <v>198.93</v>
      </c>
      <c r="LK44" s="68">
        <f t="shared" si="28"/>
        <v>198.16</v>
      </c>
      <c r="LL44" s="68">
        <f t="shared" si="28"/>
        <v>197.39</v>
      </c>
      <c r="LM44" s="68">
        <f t="shared" si="28"/>
        <v>196.63</v>
      </c>
      <c r="LN44" s="68">
        <f t="shared" si="28"/>
        <v>195.86</v>
      </c>
      <c r="LO44" s="68">
        <f t="shared" si="28"/>
        <v>195.1</v>
      </c>
      <c r="LP44" s="68">
        <f t="shared" si="28"/>
        <v>194.34</v>
      </c>
      <c r="LQ44" s="68">
        <f t="shared" si="28"/>
        <v>193.58</v>
      </c>
      <c r="LR44" s="68">
        <f t="shared" si="28"/>
        <v>192.82</v>
      </c>
      <c r="LS44" s="68">
        <f t="shared" si="28"/>
        <v>192.06</v>
      </c>
      <c r="LT44" s="68">
        <f t="shared" si="28"/>
        <v>191.31</v>
      </c>
      <c r="LU44" s="68">
        <f t="shared" si="28"/>
        <v>190.56</v>
      </c>
      <c r="LV44" s="68">
        <f t="shared" si="28"/>
        <v>189.8</v>
      </c>
      <c r="LW44" s="68">
        <f t="shared" si="28"/>
        <v>189.05</v>
      </c>
      <c r="LX44" s="68">
        <f t="shared" si="30"/>
        <v>188.3</v>
      </c>
      <c r="LY44" s="68">
        <f t="shared" si="30"/>
        <v>187.55</v>
      </c>
      <c r="LZ44" s="68">
        <f t="shared" si="30"/>
        <v>186.81</v>
      </c>
      <c r="MA44" s="68">
        <f t="shared" si="30"/>
        <v>186.06</v>
      </c>
      <c r="MB44" s="68">
        <f t="shared" si="30"/>
        <v>185.32</v>
      </c>
      <c r="MC44" s="68">
        <f t="shared" si="30"/>
        <v>184.58</v>
      </c>
      <c r="MD44" s="70">
        <f t="shared" si="30"/>
        <v>183.84</v>
      </c>
      <c r="ME44" s="71">
        <f t="shared" si="30"/>
        <v>183.11</v>
      </c>
      <c r="MF44" s="71">
        <f t="shared" si="30"/>
        <v>182.37</v>
      </c>
      <c r="MG44" s="71">
        <f t="shared" si="30"/>
        <v>181.64</v>
      </c>
      <c r="MH44" s="71">
        <f t="shared" si="30"/>
        <v>180.9</v>
      </c>
      <c r="MI44" s="71">
        <f t="shared" si="30"/>
        <v>180.17</v>
      </c>
      <c r="MJ44" s="71">
        <f t="shared" si="30"/>
        <v>179.44</v>
      </c>
      <c r="MK44" s="71">
        <f t="shared" si="30"/>
        <v>178.71</v>
      </c>
      <c r="ML44" s="71">
        <f t="shared" si="30"/>
        <v>177.99</v>
      </c>
      <c r="MM44" s="71">
        <f t="shared" si="30"/>
        <v>177.26</v>
      </c>
      <c r="MN44" s="71">
        <f t="shared" si="25"/>
        <v>176.54</v>
      </c>
      <c r="MO44" s="71">
        <f t="shared" si="26"/>
        <v>175.82</v>
      </c>
      <c r="MP44" s="71">
        <f t="shared" si="27"/>
        <v>175.1</v>
      </c>
      <c r="MQ44" s="71">
        <f t="shared" si="24"/>
        <v>174.39</v>
      </c>
      <c r="MR44" s="71">
        <f t="shared" si="24"/>
        <v>173.67</v>
      </c>
      <c r="MS44" s="71">
        <f t="shared" si="24"/>
        <v>172.96</v>
      </c>
      <c r="MT44" s="71">
        <f t="shared" si="24"/>
        <v>172.24</v>
      </c>
      <c r="MU44" s="71">
        <f t="shared" si="24"/>
        <v>171.53</v>
      </c>
      <c r="MV44" s="71">
        <f t="shared" si="24"/>
        <v>170.82</v>
      </c>
      <c r="MW44" s="71">
        <f t="shared" si="24"/>
        <v>170.12</v>
      </c>
      <c r="MX44" s="71">
        <f t="shared" si="24"/>
        <v>169.41</v>
      </c>
      <c r="MY44" s="71">
        <f t="shared" si="24"/>
        <v>168.71</v>
      </c>
    </row>
    <row r="45" spans="1:363" ht="15.75" x14ac:dyDescent="0.25">
      <c r="A45" s="60" t="s">
        <v>6</v>
      </c>
      <c r="B45" s="65">
        <v>2055</v>
      </c>
      <c r="C45" s="63">
        <v>509.9</v>
      </c>
      <c r="D45" s="63">
        <v>508.86</v>
      </c>
      <c r="E45" s="63">
        <v>507.82</v>
      </c>
      <c r="F45" s="63">
        <v>506.79</v>
      </c>
      <c r="G45" s="63">
        <v>505.75</v>
      </c>
      <c r="H45" s="63">
        <v>504.72</v>
      </c>
      <c r="I45" s="63">
        <v>503.68</v>
      </c>
      <c r="J45" s="63">
        <v>502.65</v>
      </c>
      <c r="K45" s="63">
        <v>501.61</v>
      </c>
      <c r="L45" s="63">
        <v>500.58</v>
      </c>
      <c r="M45" s="63">
        <v>499.54</v>
      </c>
      <c r="N45" s="63">
        <v>498.5</v>
      </c>
      <c r="O45" s="63">
        <v>497.47</v>
      </c>
      <c r="P45" s="63">
        <v>496.43</v>
      </c>
      <c r="Q45" s="63">
        <v>495.4</v>
      </c>
      <c r="R45" s="63">
        <v>494.36</v>
      </c>
      <c r="S45" s="63">
        <v>493.32</v>
      </c>
      <c r="T45" s="63">
        <v>492.29</v>
      </c>
      <c r="U45" s="63">
        <v>491.25</v>
      </c>
      <c r="V45" s="63">
        <v>490.22</v>
      </c>
      <c r="W45" s="63">
        <v>489.18</v>
      </c>
      <c r="X45" s="63">
        <v>488.14</v>
      </c>
      <c r="Y45" s="63">
        <v>487.11</v>
      </c>
      <c r="Z45" s="63">
        <v>486.07</v>
      </c>
      <c r="AA45" s="63">
        <v>485.04</v>
      </c>
      <c r="AB45" s="63">
        <v>484</v>
      </c>
      <c r="AC45" s="63">
        <v>482.96</v>
      </c>
      <c r="AD45" s="63">
        <v>481.93</v>
      </c>
      <c r="AE45" s="63">
        <v>480.89</v>
      </c>
      <c r="AF45" s="63">
        <v>479.85</v>
      </c>
      <c r="AG45" s="63">
        <v>478.82</v>
      </c>
      <c r="AH45" s="63">
        <v>477.78</v>
      </c>
      <c r="AI45" s="63">
        <v>476.75</v>
      </c>
      <c r="AJ45" s="63">
        <v>475.71</v>
      </c>
      <c r="AK45" s="63">
        <v>474.67</v>
      </c>
      <c r="AL45" s="63">
        <v>473.64</v>
      </c>
      <c r="AM45" s="63">
        <v>472.6</v>
      </c>
      <c r="AN45" s="63">
        <v>471.56</v>
      </c>
      <c r="AO45" s="63">
        <v>470.53</v>
      </c>
      <c r="AP45" s="63">
        <v>469.49</v>
      </c>
      <c r="AQ45" s="63">
        <v>468.45</v>
      </c>
      <c r="AR45" s="63">
        <v>467.42</v>
      </c>
      <c r="AS45" s="63">
        <v>466.38</v>
      </c>
      <c r="AT45" s="63">
        <v>465.34</v>
      </c>
      <c r="AU45" s="63">
        <v>464.3</v>
      </c>
      <c r="AV45" s="63">
        <v>463.27</v>
      </c>
      <c r="AW45" s="63">
        <v>462.23</v>
      </c>
      <c r="AX45" s="63">
        <v>461.19</v>
      </c>
      <c r="AY45" s="63">
        <v>460.16</v>
      </c>
      <c r="AZ45" s="63">
        <v>459.12</v>
      </c>
      <c r="BA45" s="63">
        <v>458.08</v>
      </c>
      <c r="BB45" s="63">
        <v>457.05</v>
      </c>
      <c r="BC45" s="63">
        <v>456.01</v>
      </c>
      <c r="BD45" s="63">
        <v>454.97</v>
      </c>
      <c r="BE45" s="63">
        <v>453.94</v>
      </c>
      <c r="BF45" s="63">
        <v>452.9</v>
      </c>
      <c r="BG45" s="63">
        <v>451.86</v>
      </c>
      <c r="BH45" s="63">
        <v>450.82</v>
      </c>
      <c r="BI45" s="63">
        <v>449.79</v>
      </c>
      <c r="BJ45" s="63">
        <v>448.75</v>
      </c>
      <c r="BK45" s="63">
        <v>447.71</v>
      </c>
      <c r="BL45" s="63">
        <v>446.67</v>
      </c>
      <c r="BM45" s="63">
        <v>445.64</v>
      </c>
      <c r="BN45" s="63">
        <v>444.6</v>
      </c>
      <c r="BO45" s="63">
        <v>443.56</v>
      </c>
      <c r="BP45" s="63">
        <v>442.52</v>
      </c>
      <c r="BQ45" s="63">
        <v>441.48</v>
      </c>
      <c r="BR45" s="63">
        <v>440.45</v>
      </c>
      <c r="BS45" s="63">
        <v>439.41</v>
      </c>
      <c r="BT45" s="63">
        <v>438.37</v>
      </c>
      <c r="BU45" s="63">
        <v>437.33</v>
      </c>
      <c r="BV45" s="63">
        <v>436.3</v>
      </c>
      <c r="BW45" s="63">
        <v>435.26</v>
      </c>
      <c r="BX45" s="63">
        <v>434.22</v>
      </c>
      <c r="BY45" s="63">
        <v>433.19</v>
      </c>
      <c r="BZ45" s="63">
        <v>432.15</v>
      </c>
      <c r="CA45" s="63">
        <v>431.11</v>
      </c>
      <c r="CB45" s="63">
        <v>430.08</v>
      </c>
      <c r="CC45" s="63">
        <v>429.04</v>
      </c>
      <c r="CD45" s="63">
        <v>428.01</v>
      </c>
      <c r="CE45" s="63">
        <v>426.97</v>
      </c>
      <c r="CF45" s="63">
        <v>425.93</v>
      </c>
      <c r="CG45" s="63">
        <v>424.9</v>
      </c>
      <c r="CH45" s="63">
        <v>423.86</v>
      </c>
      <c r="CI45" s="63">
        <v>422.83</v>
      </c>
      <c r="CJ45" s="63">
        <v>421.79</v>
      </c>
      <c r="CK45" s="63">
        <v>420.76</v>
      </c>
      <c r="CL45" s="63">
        <v>419.72</v>
      </c>
      <c r="CM45" s="63">
        <v>418.68</v>
      </c>
      <c r="CN45" s="63">
        <v>417.65</v>
      </c>
      <c r="CO45" s="63">
        <v>416.61</v>
      </c>
      <c r="CP45" s="63">
        <v>415.58</v>
      </c>
      <c r="CQ45" s="63">
        <v>414.54</v>
      </c>
      <c r="CR45" s="63">
        <v>413.5</v>
      </c>
      <c r="CS45" s="63">
        <v>412.47</v>
      </c>
      <c r="CT45" s="63">
        <v>411.43</v>
      </c>
      <c r="CU45" s="63">
        <v>410.4</v>
      </c>
      <c r="CV45" s="63">
        <v>409.36</v>
      </c>
      <c r="CW45" s="63">
        <v>408.33</v>
      </c>
      <c r="CX45" s="63">
        <v>407.29</v>
      </c>
      <c r="CY45" s="63">
        <v>406.26</v>
      </c>
      <c r="CZ45" s="63">
        <v>405.23</v>
      </c>
      <c r="DA45" s="63">
        <v>404.19</v>
      </c>
      <c r="DB45" s="63">
        <v>403.16</v>
      </c>
      <c r="DC45" s="63">
        <v>402.13</v>
      </c>
      <c r="DD45" s="63">
        <v>401.09</v>
      </c>
      <c r="DE45" s="63">
        <v>400.06</v>
      </c>
      <c r="DF45" s="63">
        <v>399.02</v>
      </c>
      <c r="DG45" s="63">
        <v>397.99</v>
      </c>
      <c r="DH45" s="63">
        <v>396.96</v>
      </c>
      <c r="DI45" s="63">
        <v>395.93</v>
      </c>
      <c r="DJ45" s="63">
        <v>394.89</v>
      </c>
      <c r="DK45" s="63">
        <v>393.86</v>
      </c>
      <c r="DL45" s="63">
        <v>392.83</v>
      </c>
      <c r="DM45" s="63">
        <v>391.8</v>
      </c>
      <c r="DN45" s="63">
        <v>390.77</v>
      </c>
      <c r="DO45" s="63">
        <v>389.74</v>
      </c>
      <c r="DP45" s="63">
        <v>388.7</v>
      </c>
      <c r="DQ45" s="63">
        <v>387.67</v>
      </c>
      <c r="DR45" s="63">
        <v>386.64</v>
      </c>
      <c r="DS45" s="63">
        <v>385.61</v>
      </c>
      <c r="DT45" s="63">
        <v>384.58</v>
      </c>
      <c r="DU45" s="63">
        <v>383.56</v>
      </c>
      <c r="DV45" s="63">
        <v>382.53</v>
      </c>
      <c r="DW45" s="63">
        <v>381.5</v>
      </c>
      <c r="DX45" s="63">
        <v>380.48</v>
      </c>
      <c r="DY45" s="63">
        <v>379.45</v>
      </c>
      <c r="DZ45" s="63">
        <v>378.42</v>
      </c>
      <c r="EA45" s="63">
        <v>377.4</v>
      </c>
      <c r="EB45" s="63">
        <v>376.37</v>
      </c>
      <c r="EC45" s="63">
        <v>375.35</v>
      </c>
      <c r="ED45" s="63">
        <v>374.32</v>
      </c>
      <c r="EE45" s="63">
        <v>373.3</v>
      </c>
      <c r="EF45" s="63">
        <v>372.28</v>
      </c>
      <c r="EG45" s="63">
        <v>371.26</v>
      </c>
      <c r="EH45" s="63">
        <v>370.24</v>
      </c>
      <c r="EI45" s="63">
        <v>369.22</v>
      </c>
      <c r="EJ45" s="63">
        <v>368.2</v>
      </c>
      <c r="EK45" s="63">
        <v>367.19</v>
      </c>
      <c r="EL45" s="63">
        <v>366.17</v>
      </c>
      <c r="EM45" s="63">
        <v>365.15</v>
      </c>
      <c r="EN45" s="63">
        <v>364.13</v>
      </c>
      <c r="EO45" s="63">
        <v>363.12</v>
      </c>
      <c r="EP45" s="63">
        <v>362.1</v>
      </c>
      <c r="EQ45" s="63">
        <v>361.08</v>
      </c>
      <c r="ER45" s="63">
        <v>360.07</v>
      </c>
      <c r="ES45" s="63">
        <v>359.06</v>
      </c>
      <c r="ET45" s="63">
        <v>358.05</v>
      </c>
      <c r="EU45" s="63">
        <v>357.04</v>
      </c>
      <c r="EV45" s="63">
        <v>356.02</v>
      </c>
      <c r="EW45" s="63">
        <v>355.01</v>
      </c>
      <c r="EX45" s="63">
        <v>354</v>
      </c>
      <c r="EY45" s="63">
        <v>352.99</v>
      </c>
      <c r="EZ45" s="63">
        <v>351.98</v>
      </c>
      <c r="FA45" s="63">
        <v>350.97</v>
      </c>
      <c r="FB45" s="63">
        <v>349.96</v>
      </c>
      <c r="FC45" s="63">
        <v>348.95</v>
      </c>
      <c r="FD45" s="63">
        <v>347.95</v>
      </c>
      <c r="FE45" s="63">
        <v>346.94</v>
      </c>
      <c r="FF45" s="63">
        <v>345.94</v>
      </c>
      <c r="FG45" s="63">
        <v>344.94</v>
      </c>
      <c r="FH45" s="63">
        <v>343.93</v>
      </c>
      <c r="FI45" s="63">
        <v>342.93</v>
      </c>
      <c r="FJ45" s="63">
        <v>341.93</v>
      </c>
      <c r="FK45" s="63">
        <v>340.93</v>
      </c>
      <c r="FL45" s="63">
        <v>339.93</v>
      </c>
      <c r="FM45" s="63">
        <v>338.93</v>
      </c>
      <c r="FN45" s="63">
        <v>337.93</v>
      </c>
      <c r="FO45" s="63">
        <v>336.92</v>
      </c>
      <c r="FP45" s="63">
        <v>335.93</v>
      </c>
      <c r="FQ45" s="63">
        <v>334.93</v>
      </c>
      <c r="FR45" s="63">
        <v>333.93</v>
      </c>
      <c r="FS45" s="63">
        <v>332.93</v>
      </c>
      <c r="FT45" s="63">
        <v>331.94</v>
      </c>
      <c r="FU45" s="63">
        <v>330.94</v>
      </c>
      <c r="FV45" s="63">
        <v>329.94</v>
      </c>
      <c r="FW45" s="63">
        <v>328.95</v>
      </c>
      <c r="FX45" s="63">
        <v>327.95</v>
      </c>
      <c r="FY45" s="63">
        <v>326.95999999999998</v>
      </c>
      <c r="FZ45" s="63">
        <v>325.95999999999998</v>
      </c>
      <c r="GA45" s="63">
        <v>324.97000000000003</v>
      </c>
      <c r="GB45" s="63">
        <v>323.98</v>
      </c>
      <c r="GC45" s="63">
        <v>322.99</v>
      </c>
      <c r="GD45" s="63">
        <v>321.99</v>
      </c>
      <c r="GE45" s="63">
        <v>321</v>
      </c>
      <c r="GF45" s="63">
        <v>320.01</v>
      </c>
      <c r="GG45" s="63">
        <v>319.01</v>
      </c>
      <c r="GH45" s="63">
        <v>318.02999999999997</v>
      </c>
      <c r="GI45" s="63">
        <v>317.04000000000002</v>
      </c>
      <c r="GJ45" s="63">
        <v>316.06</v>
      </c>
      <c r="GK45" s="63">
        <v>315.07</v>
      </c>
      <c r="GL45" s="63">
        <v>314.07</v>
      </c>
      <c r="GM45" s="63">
        <v>313.10000000000002</v>
      </c>
      <c r="GN45" s="63">
        <v>312.12</v>
      </c>
      <c r="GO45" s="63">
        <v>311.14</v>
      </c>
      <c r="GP45" s="63">
        <v>310.16000000000003</v>
      </c>
      <c r="GQ45" s="63">
        <v>309.18</v>
      </c>
      <c r="GR45" s="63">
        <v>308.2</v>
      </c>
      <c r="GS45" s="63">
        <v>307.23</v>
      </c>
      <c r="GT45" s="63">
        <v>306.25</v>
      </c>
      <c r="GU45" s="63">
        <v>305.26</v>
      </c>
      <c r="GV45" s="63">
        <v>304.29000000000002</v>
      </c>
      <c r="GW45" s="63">
        <v>303.32</v>
      </c>
      <c r="GX45" s="63">
        <v>302.35000000000002</v>
      </c>
      <c r="GY45" s="63">
        <v>301.38</v>
      </c>
      <c r="GZ45" s="63">
        <v>300.39999999999998</v>
      </c>
      <c r="HA45" s="63">
        <v>299.43</v>
      </c>
      <c r="HB45" s="63">
        <v>298.45999999999998</v>
      </c>
      <c r="HC45" s="63">
        <v>297.49</v>
      </c>
      <c r="HD45" s="63">
        <v>296.52999999999997</v>
      </c>
      <c r="HE45" s="63">
        <v>295.56</v>
      </c>
      <c r="HF45" s="63">
        <v>294.58999999999997</v>
      </c>
      <c r="HG45" s="63">
        <v>293.62</v>
      </c>
      <c r="HH45" s="63">
        <v>292.66000000000003</v>
      </c>
      <c r="HI45" s="63">
        <v>291.69</v>
      </c>
      <c r="HJ45" s="63">
        <v>290.73</v>
      </c>
      <c r="HK45" s="63">
        <v>289.76</v>
      </c>
      <c r="HL45" s="63">
        <v>288.81</v>
      </c>
      <c r="HM45" s="63">
        <v>287.85000000000002</v>
      </c>
      <c r="HN45" s="63">
        <v>286.89999999999998</v>
      </c>
      <c r="HO45" s="63">
        <v>285.95</v>
      </c>
      <c r="HP45" s="63">
        <v>285</v>
      </c>
      <c r="HQ45" s="63">
        <v>284.04000000000002</v>
      </c>
      <c r="HR45" s="63">
        <v>283.08999999999997</v>
      </c>
      <c r="HS45" s="63">
        <v>282.14</v>
      </c>
      <c r="HT45" s="63">
        <v>281.19</v>
      </c>
      <c r="HU45" s="63">
        <v>280.25</v>
      </c>
      <c r="HV45" s="63">
        <v>279.29000000000002</v>
      </c>
      <c r="HW45" s="63">
        <v>278.35000000000002</v>
      </c>
      <c r="HX45" s="63">
        <v>277.41000000000003</v>
      </c>
      <c r="HY45" s="63">
        <v>276.45999999999998</v>
      </c>
      <c r="HZ45" s="63">
        <v>275.51</v>
      </c>
      <c r="IA45" s="63">
        <v>274.57</v>
      </c>
      <c r="IB45" s="63">
        <v>273.63</v>
      </c>
      <c r="IC45" s="63">
        <v>272.69</v>
      </c>
      <c r="ID45" s="63">
        <v>271.75</v>
      </c>
      <c r="IE45" s="63">
        <v>270.81</v>
      </c>
      <c r="IF45" s="63">
        <v>269.87</v>
      </c>
      <c r="IG45" s="63">
        <v>268.93</v>
      </c>
      <c r="IH45" s="63">
        <v>267.99</v>
      </c>
      <c r="II45" s="63">
        <v>267.06</v>
      </c>
      <c r="IJ45" s="63">
        <v>266.12</v>
      </c>
      <c r="IK45" s="63">
        <v>265.19</v>
      </c>
      <c r="IL45" s="63">
        <v>264.25</v>
      </c>
      <c r="IM45" s="63">
        <v>263.32</v>
      </c>
      <c r="IN45" s="63">
        <v>262.39</v>
      </c>
      <c r="IO45" s="63">
        <v>261.45999999999998</v>
      </c>
      <c r="IP45" s="63">
        <v>260.52999999999997</v>
      </c>
      <c r="IQ45" s="63">
        <v>259.60000000000002</v>
      </c>
      <c r="IR45" s="63">
        <v>258.67</v>
      </c>
      <c r="IS45" s="63">
        <v>257.75</v>
      </c>
      <c r="IT45" s="63">
        <v>256.82</v>
      </c>
      <c r="IU45" s="63">
        <v>255.9</v>
      </c>
      <c r="IV45" s="63">
        <v>254.98</v>
      </c>
      <c r="IW45" s="63">
        <v>254.07</v>
      </c>
      <c r="IX45" s="63">
        <v>253.15</v>
      </c>
      <c r="IY45" s="63">
        <v>252.24</v>
      </c>
      <c r="IZ45" s="63">
        <v>251.33</v>
      </c>
      <c r="JA45" s="63">
        <v>250.42</v>
      </c>
      <c r="JB45" s="63">
        <v>249.51</v>
      </c>
      <c r="JC45" s="63">
        <v>248.6</v>
      </c>
      <c r="JD45" s="63">
        <v>247.69</v>
      </c>
      <c r="JE45" s="63">
        <v>246.79</v>
      </c>
      <c r="JF45" s="63">
        <v>245.88</v>
      </c>
      <c r="JG45" s="63">
        <v>244.97</v>
      </c>
      <c r="JH45" s="63">
        <v>244.07</v>
      </c>
      <c r="JI45" s="63">
        <v>243.17</v>
      </c>
      <c r="JJ45" s="63">
        <v>242.27</v>
      </c>
      <c r="JK45" s="63">
        <v>241.37</v>
      </c>
      <c r="JL45" s="63">
        <v>240.47</v>
      </c>
      <c r="JM45" s="63">
        <v>239.57</v>
      </c>
      <c r="JN45" s="63">
        <v>238.67</v>
      </c>
      <c r="JO45" s="63">
        <v>237.77</v>
      </c>
      <c r="JP45" s="63">
        <v>236.88</v>
      </c>
      <c r="JQ45" s="63">
        <v>235.98</v>
      </c>
      <c r="JR45" s="63">
        <v>235.08</v>
      </c>
      <c r="JS45" s="63">
        <v>234.19</v>
      </c>
      <c r="JT45" s="63">
        <v>233.29</v>
      </c>
      <c r="JU45" s="63">
        <v>232.39</v>
      </c>
      <c r="JV45" s="63">
        <v>231.49</v>
      </c>
      <c r="JW45" s="63">
        <v>230.59</v>
      </c>
      <c r="JX45" s="63">
        <v>229.7</v>
      </c>
      <c r="JY45" s="63">
        <v>228.8</v>
      </c>
      <c r="JZ45" s="63">
        <v>227.9</v>
      </c>
      <c r="KA45" s="63">
        <v>227.01</v>
      </c>
      <c r="KB45" s="63">
        <v>226.11</v>
      </c>
      <c r="KC45" s="63">
        <v>225.22</v>
      </c>
      <c r="KD45" s="63">
        <v>224.33</v>
      </c>
      <c r="KE45" s="63">
        <v>223.43</v>
      </c>
      <c r="KF45" s="63">
        <v>222.54</v>
      </c>
      <c r="KG45" s="63">
        <v>221.65</v>
      </c>
      <c r="KH45" s="63">
        <v>220.77</v>
      </c>
      <c r="KI45" s="63">
        <v>219.88</v>
      </c>
      <c r="KJ45" s="63">
        <v>218.99</v>
      </c>
      <c r="KK45" s="63">
        <v>218.1</v>
      </c>
      <c r="KL45" s="63">
        <v>217.22</v>
      </c>
      <c r="KM45" s="63">
        <v>216.33</v>
      </c>
      <c r="KN45" s="63">
        <v>215.45</v>
      </c>
      <c r="KO45" s="63">
        <v>214.57</v>
      </c>
      <c r="KP45" s="63">
        <v>213.69</v>
      </c>
      <c r="KQ45" s="63">
        <v>212.81</v>
      </c>
      <c r="KR45" s="68">
        <f t="shared" si="29"/>
        <v>213.77</v>
      </c>
      <c r="KS45" s="68">
        <f t="shared" si="29"/>
        <v>212.98</v>
      </c>
      <c r="KT45" s="68">
        <f t="shared" si="29"/>
        <v>212.16</v>
      </c>
      <c r="KU45" s="68">
        <f t="shared" si="29"/>
        <v>211.37</v>
      </c>
      <c r="KV45" s="68">
        <f t="shared" si="29"/>
        <v>210.59</v>
      </c>
      <c r="KW45" s="68">
        <f t="shared" si="29"/>
        <v>209.8</v>
      </c>
      <c r="KX45" s="68">
        <f t="shared" si="29"/>
        <v>209.01</v>
      </c>
      <c r="KY45" s="68">
        <f t="shared" si="29"/>
        <v>208.23</v>
      </c>
      <c r="KZ45" s="68">
        <f t="shared" si="29"/>
        <v>207.44</v>
      </c>
      <c r="LA45" s="68">
        <f t="shared" si="29"/>
        <v>206.66</v>
      </c>
      <c r="LB45" s="68">
        <f t="shared" si="29"/>
        <v>205.88</v>
      </c>
      <c r="LC45" s="68">
        <f t="shared" si="29"/>
        <v>205.1</v>
      </c>
      <c r="LD45" s="68">
        <f t="shared" si="29"/>
        <v>204.32</v>
      </c>
      <c r="LE45" s="68">
        <f t="shared" si="29"/>
        <v>203.54</v>
      </c>
      <c r="LF45" s="68">
        <f t="shared" si="29"/>
        <v>202.77</v>
      </c>
      <c r="LG45" s="68">
        <f t="shared" si="28"/>
        <v>202</v>
      </c>
      <c r="LH45" s="68">
        <f t="shared" si="28"/>
        <v>201.22</v>
      </c>
      <c r="LI45" s="68">
        <f t="shared" si="28"/>
        <v>200.45</v>
      </c>
      <c r="LJ45" s="68">
        <f t="shared" si="28"/>
        <v>199.68</v>
      </c>
      <c r="LK45" s="68">
        <f t="shared" si="28"/>
        <v>198.91</v>
      </c>
      <c r="LL45" s="68">
        <f t="shared" si="28"/>
        <v>198.14</v>
      </c>
      <c r="LM45" s="68">
        <f t="shared" si="28"/>
        <v>197.38</v>
      </c>
      <c r="LN45" s="68">
        <f t="shared" si="28"/>
        <v>196.61</v>
      </c>
      <c r="LO45" s="68">
        <f t="shared" si="28"/>
        <v>195.85</v>
      </c>
      <c r="LP45" s="68">
        <f t="shared" si="28"/>
        <v>195.09</v>
      </c>
      <c r="LQ45" s="68">
        <f t="shared" si="28"/>
        <v>194.33</v>
      </c>
      <c r="LR45" s="68">
        <f t="shared" si="28"/>
        <v>193.57</v>
      </c>
      <c r="LS45" s="68">
        <f t="shared" si="28"/>
        <v>192.81</v>
      </c>
      <c r="LT45" s="68">
        <f t="shared" si="28"/>
        <v>192.06</v>
      </c>
      <c r="LU45" s="68">
        <f t="shared" si="28"/>
        <v>191.31</v>
      </c>
      <c r="LV45" s="68">
        <f t="shared" si="28"/>
        <v>190.55</v>
      </c>
      <c r="LW45" s="68">
        <f t="shared" si="28"/>
        <v>189.8</v>
      </c>
      <c r="LX45" s="68">
        <f t="shared" si="30"/>
        <v>189.05</v>
      </c>
      <c r="LY45" s="68">
        <f t="shared" si="30"/>
        <v>188.3</v>
      </c>
      <c r="LZ45" s="68">
        <f t="shared" si="30"/>
        <v>187.56</v>
      </c>
      <c r="MA45" s="68">
        <f t="shared" si="30"/>
        <v>186.81</v>
      </c>
      <c r="MB45" s="68">
        <f t="shared" si="30"/>
        <v>186.07</v>
      </c>
      <c r="MC45" s="68">
        <f t="shared" si="30"/>
        <v>185.33</v>
      </c>
      <c r="MD45" s="70">
        <f t="shared" si="30"/>
        <v>184.59</v>
      </c>
      <c r="ME45" s="71">
        <f t="shared" si="30"/>
        <v>183.86</v>
      </c>
      <c r="MF45" s="71">
        <f t="shared" si="30"/>
        <v>183.12</v>
      </c>
      <c r="MG45" s="71">
        <f t="shared" si="30"/>
        <v>182.39</v>
      </c>
      <c r="MH45" s="71">
        <f t="shared" si="30"/>
        <v>181.65</v>
      </c>
      <c r="MI45" s="71">
        <f t="shared" si="30"/>
        <v>180.92</v>
      </c>
      <c r="MJ45" s="71">
        <f t="shared" si="30"/>
        <v>180.19</v>
      </c>
      <c r="MK45" s="71">
        <f t="shared" si="30"/>
        <v>179.46</v>
      </c>
      <c r="ML45" s="71">
        <f t="shared" si="30"/>
        <v>178.74</v>
      </c>
      <c r="MM45" s="71">
        <f t="shared" si="30"/>
        <v>178.01</v>
      </c>
      <c r="MN45" s="71">
        <f t="shared" si="25"/>
        <v>177.29</v>
      </c>
      <c r="MO45" s="71">
        <f t="shared" si="26"/>
        <v>176.57</v>
      </c>
      <c r="MP45" s="71">
        <f t="shared" si="27"/>
        <v>175.85</v>
      </c>
      <c r="MQ45" s="71">
        <f t="shared" ref="MQ45:MY45" si="31">MQ44+0.75</f>
        <v>175.14</v>
      </c>
      <c r="MR45" s="71">
        <f t="shared" si="31"/>
        <v>174.42</v>
      </c>
      <c r="MS45" s="71">
        <f t="shared" si="31"/>
        <v>173.71</v>
      </c>
      <c r="MT45" s="71">
        <f t="shared" si="31"/>
        <v>172.99</v>
      </c>
      <c r="MU45" s="71">
        <f t="shared" si="31"/>
        <v>172.28</v>
      </c>
      <c r="MV45" s="71">
        <f t="shared" si="31"/>
        <v>171.57</v>
      </c>
      <c r="MW45" s="71">
        <f t="shared" si="31"/>
        <v>170.87</v>
      </c>
      <c r="MX45" s="71">
        <f t="shared" si="31"/>
        <v>170.16</v>
      </c>
      <c r="MY45" s="71">
        <f t="shared" si="31"/>
        <v>169.46</v>
      </c>
    </row>
    <row r="46" spans="1:363" ht="15.75" x14ac:dyDescent="0.25">
      <c r="A46" s="60" t="s">
        <v>6</v>
      </c>
      <c r="B46" s="65">
        <v>2056</v>
      </c>
      <c r="C46" s="63">
        <v>510.69</v>
      </c>
      <c r="D46" s="63">
        <v>509.66</v>
      </c>
      <c r="E46" s="63">
        <v>508.62</v>
      </c>
      <c r="F46" s="63">
        <v>507.58</v>
      </c>
      <c r="G46" s="63">
        <v>506.55</v>
      </c>
      <c r="H46" s="63">
        <v>505.51</v>
      </c>
      <c r="I46" s="63">
        <v>504.48</v>
      </c>
      <c r="J46" s="63">
        <v>503.44</v>
      </c>
      <c r="K46" s="63">
        <v>502.41</v>
      </c>
      <c r="L46" s="63">
        <v>501.37</v>
      </c>
      <c r="M46" s="63">
        <v>500.34</v>
      </c>
      <c r="N46" s="63">
        <v>499.3</v>
      </c>
      <c r="O46" s="63">
        <v>498.27</v>
      </c>
      <c r="P46" s="63">
        <v>497.23</v>
      </c>
      <c r="Q46" s="63">
        <v>496.19</v>
      </c>
      <c r="R46" s="63">
        <v>495.16</v>
      </c>
      <c r="S46" s="63">
        <v>494.12</v>
      </c>
      <c r="T46" s="63">
        <v>493.09</v>
      </c>
      <c r="U46" s="63">
        <v>492.05</v>
      </c>
      <c r="V46" s="63">
        <v>491.01</v>
      </c>
      <c r="W46" s="63">
        <v>489.98</v>
      </c>
      <c r="X46" s="63">
        <v>488.94</v>
      </c>
      <c r="Y46" s="63">
        <v>487.91</v>
      </c>
      <c r="Z46" s="63">
        <v>486.87</v>
      </c>
      <c r="AA46" s="63">
        <v>485.84</v>
      </c>
      <c r="AB46" s="63">
        <v>484.8</v>
      </c>
      <c r="AC46" s="63">
        <v>483.76</v>
      </c>
      <c r="AD46" s="63">
        <v>482.73</v>
      </c>
      <c r="AE46" s="63">
        <v>481.69</v>
      </c>
      <c r="AF46" s="63">
        <v>480.65</v>
      </c>
      <c r="AG46" s="63">
        <v>479.62</v>
      </c>
      <c r="AH46" s="63">
        <v>478.58</v>
      </c>
      <c r="AI46" s="63">
        <v>477.54</v>
      </c>
      <c r="AJ46" s="63">
        <v>476.51</v>
      </c>
      <c r="AK46" s="63">
        <v>475.47</v>
      </c>
      <c r="AL46" s="63">
        <v>474.44</v>
      </c>
      <c r="AM46" s="63">
        <v>473.4</v>
      </c>
      <c r="AN46" s="63">
        <v>472.36</v>
      </c>
      <c r="AO46" s="63">
        <v>471.33</v>
      </c>
      <c r="AP46" s="63">
        <v>470.29</v>
      </c>
      <c r="AQ46" s="63">
        <v>469.25</v>
      </c>
      <c r="AR46" s="63">
        <v>468.21</v>
      </c>
      <c r="AS46" s="63">
        <v>467.18</v>
      </c>
      <c r="AT46" s="63">
        <v>466.14</v>
      </c>
      <c r="AU46" s="63">
        <v>465.1</v>
      </c>
      <c r="AV46" s="63">
        <v>464.07</v>
      </c>
      <c r="AW46" s="63">
        <v>463.03</v>
      </c>
      <c r="AX46" s="63">
        <v>461.99</v>
      </c>
      <c r="AY46" s="63">
        <v>460.96</v>
      </c>
      <c r="AZ46" s="63">
        <v>459.92</v>
      </c>
      <c r="BA46" s="63">
        <v>458.88</v>
      </c>
      <c r="BB46" s="63">
        <v>457.85</v>
      </c>
      <c r="BC46" s="63">
        <v>456.81</v>
      </c>
      <c r="BD46" s="63">
        <v>455.77</v>
      </c>
      <c r="BE46" s="63">
        <v>454.73</v>
      </c>
      <c r="BF46" s="63">
        <v>453.7</v>
      </c>
      <c r="BG46" s="63">
        <v>452.66</v>
      </c>
      <c r="BH46" s="63">
        <v>451.62</v>
      </c>
      <c r="BI46" s="63">
        <v>450.59</v>
      </c>
      <c r="BJ46" s="63">
        <v>449.55</v>
      </c>
      <c r="BK46" s="63">
        <v>448.51</v>
      </c>
      <c r="BL46" s="63">
        <v>447.47</v>
      </c>
      <c r="BM46" s="63">
        <v>446.44</v>
      </c>
      <c r="BN46" s="63">
        <v>445.4</v>
      </c>
      <c r="BO46" s="63">
        <v>444.36</v>
      </c>
      <c r="BP46" s="63">
        <v>443.32</v>
      </c>
      <c r="BQ46" s="63">
        <v>442.28</v>
      </c>
      <c r="BR46" s="63">
        <v>441.25</v>
      </c>
      <c r="BS46" s="63">
        <v>440.21</v>
      </c>
      <c r="BT46" s="63">
        <v>439.17</v>
      </c>
      <c r="BU46" s="63">
        <v>438.13</v>
      </c>
      <c r="BV46" s="63">
        <v>437.1</v>
      </c>
      <c r="BW46" s="63">
        <v>436.06</v>
      </c>
      <c r="BX46" s="63">
        <v>435.02</v>
      </c>
      <c r="BY46" s="63">
        <v>433.99</v>
      </c>
      <c r="BZ46" s="63">
        <v>432.95</v>
      </c>
      <c r="CA46" s="63">
        <v>431.91</v>
      </c>
      <c r="CB46" s="63">
        <v>430.88</v>
      </c>
      <c r="CC46" s="63">
        <v>429.84</v>
      </c>
      <c r="CD46" s="63">
        <v>428.81</v>
      </c>
      <c r="CE46" s="63">
        <v>427.77</v>
      </c>
      <c r="CF46" s="63">
        <v>426.73</v>
      </c>
      <c r="CG46" s="63">
        <v>425.7</v>
      </c>
      <c r="CH46" s="63">
        <v>424.66</v>
      </c>
      <c r="CI46" s="63">
        <v>423.63</v>
      </c>
      <c r="CJ46" s="63">
        <v>422.59</v>
      </c>
      <c r="CK46" s="63">
        <v>421.55</v>
      </c>
      <c r="CL46" s="63">
        <v>420.52</v>
      </c>
      <c r="CM46" s="63">
        <v>419.48</v>
      </c>
      <c r="CN46" s="63">
        <v>418.45</v>
      </c>
      <c r="CO46" s="63">
        <v>417.41</v>
      </c>
      <c r="CP46" s="63">
        <v>416.37</v>
      </c>
      <c r="CQ46" s="63">
        <v>415.34</v>
      </c>
      <c r="CR46" s="63">
        <v>414.3</v>
      </c>
      <c r="CS46" s="63">
        <v>413.27</v>
      </c>
      <c r="CT46" s="63">
        <v>412.23</v>
      </c>
      <c r="CU46" s="63">
        <v>411.19</v>
      </c>
      <c r="CV46" s="63">
        <v>410.16</v>
      </c>
      <c r="CW46" s="63">
        <v>409.13</v>
      </c>
      <c r="CX46" s="63">
        <v>408.09</v>
      </c>
      <c r="CY46" s="63">
        <v>407.06</v>
      </c>
      <c r="CZ46" s="63">
        <v>406.02</v>
      </c>
      <c r="DA46" s="63">
        <v>404.99</v>
      </c>
      <c r="DB46" s="63">
        <v>403.96</v>
      </c>
      <c r="DC46" s="63">
        <v>402.92</v>
      </c>
      <c r="DD46" s="63">
        <v>401.89</v>
      </c>
      <c r="DE46" s="63">
        <v>400.85</v>
      </c>
      <c r="DF46" s="63">
        <v>399.82</v>
      </c>
      <c r="DG46" s="63">
        <v>398.79</v>
      </c>
      <c r="DH46" s="63">
        <v>397.75</v>
      </c>
      <c r="DI46" s="63">
        <v>396.72</v>
      </c>
      <c r="DJ46" s="63">
        <v>395.69</v>
      </c>
      <c r="DK46" s="63">
        <v>394.66</v>
      </c>
      <c r="DL46" s="63">
        <v>393.62</v>
      </c>
      <c r="DM46" s="63">
        <v>392.59</v>
      </c>
      <c r="DN46" s="63">
        <v>391.56</v>
      </c>
      <c r="DO46" s="63">
        <v>390.53</v>
      </c>
      <c r="DP46" s="63">
        <v>389.5</v>
      </c>
      <c r="DQ46" s="63">
        <v>388.47</v>
      </c>
      <c r="DR46" s="63">
        <v>387.43</v>
      </c>
      <c r="DS46" s="63">
        <v>386.4</v>
      </c>
      <c r="DT46" s="63">
        <v>385.38</v>
      </c>
      <c r="DU46" s="63">
        <v>384.35</v>
      </c>
      <c r="DV46" s="63">
        <v>383.32</v>
      </c>
      <c r="DW46" s="63">
        <v>382.29</v>
      </c>
      <c r="DX46" s="63">
        <v>381.27</v>
      </c>
      <c r="DY46" s="63">
        <v>380.24</v>
      </c>
      <c r="DZ46" s="63">
        <v>379.22</v>
      </c>
      <c r="EA46" s="63">
        <v>378.19</v>
      </c>
      <c r="EB46" s="63">
        <v>377.16</v>
      </c>
      <c r="EC46" s="63">
        <v>376.14</v>
      </c>
      <c r="ED46" s="63">
        <v>375.11</v>
      </c>
      <c r="EE46" s="63">
        <v>374.09</v>
      </c>
      <c r="EF46" s="63">
        <v>373.07</v>
      </c>
      <c r="EG46" s="63">
        <v>372.05</v>
      </c>
      <c r="EH46" s="63">
        <v>371.03</v>
      </c>
      <c r="EI46" s="63">
        <v>370.01</v>
      </c>
      <c r="EJ46" s="63">
        <v>368.99</v>
      </c>
      <c r="EK46" s="63">
        <v>367.97</v>
      </c>
      <c r="EL46" s="63">
        <v>366.96</v>
      </c>
      <c r="EM46" s="63">
        <v>365.94</v>
      </c>
      <c r="EN46" s="63">
        <v>364.92</v>
      </c>
      <c r="EO46" s="63">
        <v>363.9</v>
      </c>
      <c r="EP46" s="63">
        <v>362.89</v>
      </c>
      <c r="EQ46" s="63">
        <v>361.87</v>
      </c>
      <c r="ER46" s="63">
        <v>360.86</v>
      </c>
      <c r="ES46" s="63">
        <v>359.84</v>
      </c>
      <c r="ET46" s="63">
        <v>358.83</v>
      </c>
      <c r="EU46" s="63">
        <v>357.82</v>
      </c>
      <c r="EV46" s="63">
        <v>356.81</v>
      </c>
      <c r="EW46" s="63">
        <v>355.8</v>
      </c>
      <c r="EX46" s="63">
        <v>354.79</v>
      </c>
      <c r="EY46" s="63">
        <v>353.78</v>
      </c>
      <c r="EZ46" s="63">
        <v>352.76</v>
      </c>
      <c r="FA46" s="63">
        <v>351.75</v>
      </c>
      <c r="FB46" s="63">
        <v>350.74</v>
      </c>
      <c r="FC46" s="63">
        <v>349.73</v>
      </c>
      <c r="FD46" s="63">
        <v>348.73</v>
      </c>
      <c r="FE46" s="63">
        <v>347.73</v>
      </c>
      <c r="FF46" s="63">
        <v>346.72</v>
      </c>
      <c r="FG46" s="63">
        <v>345.72</v>
      </c>
      <c r="FH46" s="63">
        <v>344.71</v>
      </c>
      <c r="FI46" s="63">
        <v>343.71</v>
      </c>
      <c r="FJ46" s="63">
        <v>342.71</v>
      </c>
      <c r="FK46" s="63">
        <v>341.71</v>
      </c>
      <c r="FL46" s="63">
        <v>340.7</v>
      </c>
      <c r="FM46" s="63">
        <v>339.7</v>
      </c>
      <c r="FN46" s="63">
        <v>338.7</v>
      </c>
      <c r="FO46" s="63">
        <v>337.7</v>
      </c>
      <c r="FP46" s="63">
        <v>336.7</v>
      </c>
      <c r="FQ46" s="63">
        <v>335.7</v>
      </c>
      <c r="FR46" s="63">
        <v>334.7</v>
      </c>
      <c r="FS46" s="63">
        <v>333.71</v>
      </c>
      <c r="FT46" s="63">
        <v>332.71</v>
      </c>
      <c r="FU46" s="63">
        <v>331.71</v>
      </c>
      <c r="FV46" s="63">
        <v>330.71</v>
      </c>
      <c r="FW46" s="63">
        <v>329.72</v>
      </c>
      <c r="FX46" s="63">
        <v>328.72</v>
      </c>
      <c r="FY46" s="63">
        <v>327.73</v>
      </c>
      <c r="FZ46" s="63">
        <v>326.73</v>
      </c>
      <c r="GA46" s="63">
        <v>325.74</v>
      </c>
      <c r="GB46" s="63">
        <v>324.75</v>
      </c>
      <c r="GC46" s="63">
        <v>323.75</v>
      </c>
      <c r="GD46" s="63">
        <v>322.76</v>
      </c>
      <c r="GE46" s="63">
        <v>321.76</v>
      </c>
      <c r="GF46" s="63">
        <v>320.77999999999997</v>
      </c>
      <c r="GG46" s="63">
        <v>319.79000000000002</v>
      </c>
      <c r="GH46" s="63">
        <v>318.79000000000002</v>
      </c>
      <c r="GI46" s="63">
        <v>317.81</v>
      </c>
      <c r="GJ46" s="63">
        <v>316.82</v>
      </c>
      <c r="GK46" s="63">
        <v>315.82</v>
      </c>
      <c r="GL46" s="63">
        <v>314.85000000000002</v>
      </c>
      <c r="GM46" s="63">
        <v>313.85000000000002</v>
      </c>
      <c r="GN46" s="63">
        <v>312.88</v>
      </c>
      <c r="GO46" s="63">
        <v>311.89999999999998</v>
      </c>
      <c r="GP46" s="63">
        <v>310.92</v>
      </c>
      <c r="GQ46" s="63">
        <v>309.94</v>
      </c>
      <c r="GR46" s="63">
        <v>308.95999999999998</v>
      </c>
      <c r="GS46" s="63">
        <v>307.98</v>
      </c>
      <c r="GT46" s="63">
        <v>307.01</v>
      </c>
      <c r="GU46" s="63">
        <v>306.02999999999997</v>
      </c>
      <c r="GV46" s="63">
        <v>305.04000000000002</v>
      </c>
      <c r="GW46" s="63">
        <v>304.07</v>
      </c>
      <c r="GX46" s="63">
        <v>303.10000000000002</v>
      </c>
      <c r="GY46" s="63">
        <v>302.13</v>
      </c>
      <c r="GZ46" s="63">
        <v>301.16000000000003</v>
      </c>
      <c r="HA46" s="63">
        <v>300.19</v>
      </c>
      <c r="HB46" s="63">
        <v>299.20999999999998</v>
      </c>
      <c r="HC46" s="63">
        <v>298.24</v>
      </c>
      <c r="HD46" s="63">
        <v>297.26</v>
      </c>
      <c r="HE46" s="63">
        <v>296.31</v>
      </c>
      <c r="HF46" s="63">
        <v>295.33999999999997</v>
      </c>
      <c r="HG46" s="63">
        <v>294.37</v>
      </c>
      <c r="HH46" s="63">
        <v>293.39999999999998</v>
      </c>
      <c r="HI46" s="63">
        <v>292.44</v>
      </c>
      <c r="HJ46" s="63">
        <v>291.47000000000003</v>
      </c>
      <c r="HK46" s="63">
        <v>290.51</v>
      </c>
      <c r="HL46" s="63">
        <v>289.54000000000002</v>
      </c>
      <c r="HM46" s="63">
        <v>288.60000000000002</v>
      </c>
      <c r="HN46" s="63">
        <v>287.64</v>
      </c>
      <c r="HO46" s="63">
        <v>286.69</v>
      </c>
      <c r="HP46" s="63">
        <v>285.73</v>
      </c>
      <c r="HQ46" s="63">
        <v>284.77999999999997</v>
      </c>
      <c r="HR46" s="63">
        <v>283.82</v>
      </c>
      <c r="HS46" s="63">
        <v>282.88</v>
      </c>
      <c r="HT46" s="63">
        <v>281.93</v>
      </c>
      <c r="HU46" s="63">
        <v>280.98</v>
      </c>
      <c r="HV46" s="63">
        <v>280.02999999999997</v>
      </c>
      <c r="HW46" s="63">
        <v>279.07</v>
      </c>
      <c r="HX46" s="63">
        <v>278.14</v>
      </c>
      <c r="HY46" s="63">
        <v>277.19</v>
      </c>
      <c r="HZ46" s="63">
        <v>276.25</v>
      </c>
      <c r="IA46" s="63">
        <v>275.29000000000002</v>
      </c>
      <c r="IB46" s="63">
        <v>274.35000000000002</v>
      </c>
      <c r="IC46" s="63">
        <v>273.42</v>
      </c>
      <c r="ID46" s="63">
        <v>272.47000000000003</v>
      </c>
      <c r="IE46" s="63">
        <v>271.52999999999997</v>
      </c>
      <c r="IF46" s="63">
        <v>270.58999999999997</v>
      </c>
      <c r="IG46" s="63">
        <v>269.64999999999998</v>
      </c>
      <c r="IH46" s="63">
        <v>268.70999999999998</v>
      </c>
      <c r="II46" s="63">
        <v>267.77999999999997</v>
      </c>
      <c r="IJ46" s="63">
        <v>266.83999999999997</v>
      </c>
      <c r="IK46" s="63">
        <v>265.91000000000003</v>
      </c>
      <c r="IL46" s="63">
        <v>264.97000000000003</v>
      </c>
      <c r="IM46" s="63">
        <v>264.04000000000002</v>
      </c>
      <c r="IN46" s="63">
        <v>263.10000000000002</v>
      </c>
      <c r="IO46" s="63">
        <v>262.17</v>
      </c>
      <c r="IP46" s="63">
        <v>261.24</v>
      </c>
      <c r="IQ46" s="63">
        <v>260.31</v>
      </c>
      <c r="IR46" s="63">
        <v>259.38</v>
      </c>
      <c r="IS46" s="63">
        <v>258.45</v>
      </c>
      <c r="IT46" s="63">
        <v>257.52999999999997</v>
      </c>
      <c r="IU46" s="63">
        <v>256.60000000000002</v>
      </c>
      <c r="IV46" s="63">
        <v>255.68</v>
      </c>
      <c r="IW46" s="63">
        <v>254.77</v>
      </c>
      <c r="IX46" s="63">
        <v>253.86</v>
      </c>
      <c r="IY46" s="63">
        <v>252.94</v>
      </c>
      <c r="IZ46" s="63">
        <v>252.03</v>
      </c>
      <c r="JA46" s="63">
        <v>251.12</v>
      </c>
      <c r="JB46" s="63">
        <v>250.21</v>
      </c>
      <c r="JC46" s="63">
        <v>249.3</v>
      </c>
      <c r="JD46" s="63">
        <v>248.39</v>
      </c>
      <c r="JE46" s="63">
        <v>247.48</v>
      </c>
      <c r="JF46" s="63">
        <v>246.57</v>
      </c>
      <c r="JG46" s="63">
        <v>245.67</v>
      </c>
      <c r="JH46" s="63">
        <v>244.76</v>
      </c>
      <c r="JI46" s="63">
        <v>243.86</v>
      </c>
      <c r="JJ46" s="63">
        <v>242.96</v>
      </c>
      <c r="JK46" s="63">
        <v>242.05</v>
      </c>
      <c r="JL46" s="63">
        <v>241.15</v>
      </c>
      <c r="JM46" s="63">
        <v>240.25</v>
      </c>
      <c r="JN46" s="63">
        <v>239.35</v>
      </c>
      <c r="JO46" s="63">
        <v>238.45</v>
      </c>
      <c r="JP46" s="63">
        <v>237.56</v>
      </c>
      <c r="JQ46" s="63">
        <v>236.66</v>
      </c>
      <c r="JR46" s="63">
        <v>235.76</v>
      </c>
      <c r="JS46" s="63">
        <v>234.87</v>
      </c>
      <c r="JT46" s="63">
        <v>233.96</v>
      </c>
      <c r="JU46" s="63">
        <v>233.06</v>
      </c>
      <c r="JV46" s="63">
        <v>232.16</v>
      </c>
      <c r="JW46" s="63">
        <v>231.26</v>
      </c>
      <c r="JX46" s="63">
        <v>230.36</v>
      </c>
      <c r="JY46" s="63">
        <v>229.47</v>
      </c>
      <c r="JZ46" s="63">
        <v>228.57</v>
      </c>
      <c r="KA46" s="63">
        <v>227.67</v>
      </c>
      <c r="KB46" s="63">
        <v>226.78</v>
      </c>
      <c r="KC46" s="63">
        <v>225.88</v>
      </c>
      <c r="KD46" s="63">
        <v>224.99</v>
      </c>
      <c r="KE46" s="63">
        <v>224.09</v>
      </c>
      <c r="KF46" s="63">
        <v>223.2</v>
      </c>
      <c r="KG46" s="63">
        <v>222.31</v>
      </c>
      <c r="KH46" s="63">
        <v>221.42</v>
      </c>
      <c r="KI46" s="63">
        <v>220.53</v>
      </c>
      <c r="KJ46" s="63">
        <v>219.64</v>
      </c>
      <c r="KK46" s="63">
        <v>218.75</v>
      </c>
      <c r="KL46" s="63">
        <v>217.86</v>
      </c>
      <c r="KM46" s="63">
        <v>216.98</v>
      </c>
      <c r="KN46" s="63">
        <v>216.09</v>
      </c>
      <c r="KO46" s="63">
        <v>215.21</v>
      </c>
      <c r="KP46" s="63">
        <v>214.33</v>
      </c>
      <c r="KQ46" s="63">
        <v>213.44</v>
      </c>
      <c r="KR46" s="68">
        <f t="shared" si="29"/>
        <v>214.52</v>
      </c>
      <c r="KS46" s="68">
        <f t="shared" si="29"/>
        <v>213.73</v>
      </c>
      <c r="KT46" s="68">
        <f t="shared" si="29"/>
        <v>212.91</v>
      </c>
      <c r="KU46" s="68">
        <f t="shared" si="29"/>
        <v>212.12</v>
      </c>
      <c r="KV46" s="68">
        <f t="shared" si="29"/>
        <v>211.34</v>
      </c>
      <c r="KW46" s="68">
        <f t="shared" si="29"/>
        <v>210.55</v>
      </c>
      <c r="KX46" s="68">
        <f t="shared" si="29"/>
        <v>209.76</v>
      </c>
      <c r="KY46" s="68">
        <f t="shared" si="29"/>
        <v>208.98</v>
      </c>
      <c r="KZ46" s="68">
        <f t="shared" si="29"/>
        <v>208.19</v>
      </c>
      <c r="LA46" s="68">
        <f t="shared" si="29"/>
        <v>207.41</v>
      </c>
      <c r="LB46" s="68">
        <f t="shared" si="29"/>
        <v>206.63</v>
      </c>
      <c r="LC46" s="68">
        <f t="shared" si="29"/>
        <v>205.85</v>
      </c>
      <c r="LD46" s="68">
        <f t="shared" si="29"/>
        <v>205.07</v>
      </c>
      <c r="LE46" s="68">
        <f t="shared" si="29"/>
        <v>204.29</v>
      </c>
      <c r="LF46" s="68">
        <f t="shared" si="29"/>
        <v>203.52</v>
      </c>
      <c r="LG46" s="68">
        <f t="shared" si="28"/>
        <v>202.75</v>
      </c>
      <c r="LH46" s="68">
        <f t="shared" si="28"/>
        <v>201.97</v>
      </c>
      <c r="LI46" s="68">
        <f t="shared" si="28"/>
        <v>201.2</v>
      </c>
      <c r="LJ46" s="68">
        <f t="shared" si="28"/>
        <v>200.43</v>
      </c>
      <c r="LK46" s="68">
        <f t="shared" si="28"/>
        <v>199.66</v>
      </c>
      <c r="LL46" s="68">
        <f t="shared" si="28"/>
        <v>198.89</v>
      </c>
      <c r="LM46" s="68">
        <f t="shared" si="28"/>
        <v>198.13</v>
      </c>
      <c r="LN46" s="68">
        <f t="shared" si="28"/>
        <v>197.36</v>
      </c>
      <c r="LO46" s="68">
        <f t="shared" si="28"/>
        <v>196.6</v>
      </c>
      <c r="LP46" s="68">
        <f t="shared" si="28"/>
        <v>195.84</v>
      </c>
      <c r="LQ46" s="68">
        <f t="shared" si="28"/>
        <v>195.08</v>
      </c>
      <c r="LR46" s="68">
        <f t="shared" si="28"/>
        <v>194.32</v>
      </c>
      <c r="LS46" s="68">
        <f t="shared" si="28"/>
        <v>193.56</v>
      </c>
      <c r="LT46" s="68">
        <f t="shared" si="28"/>
        <v>192.81</v>
      </c>
      <c r="LU46" s="68">
        <f t="shared" si="28"/>
        <v>192.06</v>
      </c>
      <c r="LV46" s="68">
        <f t="shared" si="28"/>
        <v>191.3</v>
      </c>
      <c r="LW46" s="68">
        <f t="shared" si="28"/>
        <v>190.55</v>
      </c>
      <c r="LX46" s="68">
        <f t="shared" si="30"/>
        <v>189.8</v>
      </c>
      <c r="LY46" s="68">
        <f t="shared" si="30"/>
        <v>189.05</v>
      </c>
      <c r="LZ46" s="68">
        <f t="shared" si="30"/>
        <v>188.31</v>
      </c>
      <c r="MA46" s="68">
        <f t="shared" si="30"/>
        <v>187.56</v>
      </c>
      <c r="MB46" s="68">
        <f t="shared" si="30"/>
        <v>186.82</v>
      </c>
      <c r="MC46" s="68">
        <f t="shared" si="30"/>
        <v>186.08</v>
      </c>
      <c r="MD46" s="70">
        <f t="shared" si="30"/>
        <v>185.34</v>
      </c>
      <c r="ME46" s="71">
        <f t="shared" si="30"/>
        <v>184.61</v>
      </c>
      <c r="MF46" s="71">
        <f t="shared" si="30"/>
        <v>183.87</v>
      </c>
      <c r="MG46" s="71">
        <f t="shared" si="30"/>
        <v>183.14</v>
      </c>
      <c r="MH46" s="71">
        <f t="shared" si="30"/>
        <v>182.4</v>
      </c>
      <c r="MI46" s="71">
        <f t="shared" si="30"/>
        <v>181.67</v>
      </c>
      <c r="MJ46" s="71">
        <f t="shared" si="30"/>
        <v>180.94</v>
      </c>
      <c r="MK46" s="71">
        <f t="shared" si="30"/>
        <v>180.21</v>
      </c>
      <c r="ML46" s="71">
        <f t="shared" si="30"/>
        <v>179.49</v>
      </c>
      <c r="MM46" s="71">
        <f t="shared" si="30"/>
        <v>178.76</v>
      </c>
      <c r="MN46" s="71">
        <f t="shared" ref="MN46:MY55" si="32">MN45+0.75</f>
        <v>178.04</v>
      </c>
      <c r="MO46" s="71">
        <f t="shared" si="32"/>
        <v>177.32</v>
      </c>
      <c r="MP46" s="71">
        <f t="shared" si="32"/>
        <v>176.6</v>
      </c>
      <c r="MQ46" s="71">
        <f t="shared" si="32"/>
        <v>175.89</v>
      </c>
      <c r="MR46" s="71">
        <f t="shared" si="32"/>
        <v>175.17</v>
      </c>
      <c r="MS46" s="71">
        <f t="shared" si="32"/>
        <v>174.46</v>
      </c>
      <c r="MT46" s="71">
        <f t="shared" si="32"/>
        <v>173.74</v>
      </c>
      <c r="MU46" s="71">
        <f t="shared" si="32"/>
        <v>173.03</v>
      </c>
      <c r="MV46" s="71">
        <f t="shared" si="32"/>
        <v>172.32</v>
      </c>
      <c r="MW46" s="71">
        <f t="shared" si="32"/>
        <v>171.62</v>
      </c>
      <c r="MX46" s="71">
        <f t="shared" si="32"/>
        <v>170.91</v>
      </c>
      <c r="MY46" s="71">
        <f t="shared" si="32"/>
        <v>170.21</v>
      </c>
    </row>
    <row r="47" spans="1:363" ht="15.75" x14ac:dyDescent="0.25">
      <c r="A47" s="60" t="s">
        <v>6</v>
      </c>
      <c r="B47" s="65">
        <v>2057</v>
      </c>
      <c r="C47" s="63">
        <v>511.48</v>
      </c>
      <c r="D47" s="63">
        <v>510.45</v>
      </c>
      <c r="E47" s="63">
        <v>509.41</v>
      </c>
      <c r="F47" s="63">
        <v>508.37</v>
      </c>
      <c r="G47" s="63">
        <v>507.34</v>
      </c>
      <c r="H47" s="63">
        <v>506.3</v>
      </c>
      <c r="I47" s="63">
        <v>505.27</v>
      </c>
      <c r="J47" s="63">
        <v>504.23</v>
      </c>
      <c r="K47" s="63">
        <v>503.2</v>
      </c>
      <c r="L47" s="63">
        <v>502.16</v>
      </c>
      <c r="M47" s="63">
        <v>501.13</v>
      </c>
      <c r="N47" s="63">
        <v>500.09</v>
      </c>
      <c r="O47" s="63">
        <v>499.06</v>
      </c>
      <c r="P47" s="63">
        <v>498.02</v>
      </c>
      <c r="Q47" s="63">
        <v>496.99</v>
      </c>
      <c r="R47" s="63">
        <v>495.95</v>
      </c>
      <c r="S47" s="63">
        <v>494.91</v>
      </c>
      <c r="T47" s="63">
        <v>493.88</v>
      </c>
      <c r="U47" s="63">
        <v>492.84</v>
      </c>
      <c r="V47" s="63">
        <v>491.81</v>
      </c>
      <c r="W47" s="63">
        <v>490.77</v>
      </c>
      <c r="X47" s="63">
        <v>489.73</v>
      </c>
      <c r="Y47" s="63">
        <v>488.7</v>
      </c>
      <c r="Z47" s="63">
        <v>487.66</v>
      </c>
      <c r="AA47" s="63">
        <v>486.63</v>
      </c>
      <c r="AB47" s="63">
        <v>485.59</v>
      </c>
      <c r="AC47" s="63">
        <v>484.55</v>
      </c>
      <c r="AD47" s="63">
        <v>483.52</v>
      </c>
      <c r="AE47" s="63">
        <v>482.48</v>
      </c>
      <c r="AF47" s="63">
        <v>481.45</v>
      </c>
      <c r="AG47" s="63">
        <v>480.41</v>
      </c>
      <c r="AH47" s="63">
        <v>479.37</v>
      </c>
      <c r="AI47" s="63">
        <v>478.34</v>
      </c>
      <c r="AJ47" s="63">
        <v>477.3</v>
      </c>
      <c r="AK47" s="63">
        <v>476.26</v>
      </c>
      <c r="AL47" s="63">
        <v>475.23</v>
      </c>
      <c r="AM47" s="63">
        <v>474.19</v>
      </c>
      <c r="AN47" s="63">
        <v>473.16</v>
      </c>
      <c r="AO47" s="63">
        <v>472.12</v>
      </c>
      <c r="AP47" s="63">
        <v>471.08</v>
      </c>
      <c r="AQ47" s="63">
        <v>470.04</v>
      </c>
      <c r="AR47" s="63">
        <v>469.01</v>
      </c>
      <c r="AS47" s="63">
        <v>467.97</v>
      </c>
      <c r="AT47" s="63">
        <v>466.93</v>
      </c>
      <c r="AU47" s="63">
        <v>465.9</v>
      </c>
      <c r="AV47" s="63">
        <v>464.86</v>
      </c>
      <c r="AW47" s="63">
        <v>463.82</v>
      </c>
      <c r="AX47" s="63">
        <v>462.79</v>
      </c>
      <c r="AY47" s="63">
        <v>461.75</v>
      </c>
      <c r="AZ47" s="63">
        <v>460.71</v>
      </c>
      <c r="BA47" s="63">
        <v>459.68</v>
      </c>
      <c r="BB47" s="63">
        <v>458.64</v>
      </c>
      <c r="BC47" s="63">
        <v>457.6</v>
      </c>
      <c r="BD47" s="63">
        <v>456.57</v>
      </c>
      <c r="BE47" s="63">
        <v>455.53</v>
      </c>
      <c r="BF47" s="63">
        <v>454.49</v>
      </c>
      <c r="BG47" s="63">
        <v>453.45</v>
      </c>
      <c r="BH47" s="63">
        <v>452.42</v>
      </c>
      <c r="BI47" s="63">
        <v>451.38</v>
      </c>
      <c r="BJ47" s="63">
        <v>450.34</v>
      </c>
      <c r="BK47" s="63">
        <v>449.31</v>
      </c>
      <c r="BL47" s="63">
        <v>448.27</v>
      </c>
      <c r="BM47" s="63">
        <v>447.23</v>
      </c>
      <c r="BN47" s="63">
        <v>446.19</v>
      </c>
      <c r="BO47" s="63">
        <v>445.15</v>
      </c>
      <c r="BP47" s="63">
        <v>444.12</v>
      </c>
      <c r="BQ47" s="63">
        <v>443.08</v>
      </c>
      <c r="BR47" s="63">
        <v>442.04</v>
      </c>
      <c r="BS47" s="63">
        <v>441</v>
      </c>
      <c r="BT47" s="63">
        <v>439.96</v>
      </c>
      <c r="BU47" s="63">
        <v>438.93</v>
      </c>
      <c r="BV47" s="63">
        <v>437.89</v>
      </c>
      <c r="BW47" s="63">
        <v>436.85</v>
      </c>
      <c r="BX47" s="63">
        <v>435.82</v>
      </c>
      <c r="BY47" s="63">
        <v>434.78</v>
      </c>
      <c r="BZ47" s="63">
        <v>433.74</v>
      </c>
      <c r="CA47" s="63">
        <v>432.71</v>
      </c>
      <c r="CB47" s="63">
        <v>431.67</v>
      </c>
      <c r="CC47" s="63">
        <v>430.63</v>
      </c>
      <c r="CD47" s="63">
        <v>429.6</v>
      </c>
      <c r="CE47" s="63">
        <v>428.56</v>
      </c>
      <c r="CF47" s="63">
        <v>427.53</v>
      </c>
      <c r="CG47" s="63">
        <v>426.49</v>
      </c>
      <c r="CH47" s="63">
        <v>425.46</v>
      </c>
      <c r="CI47" s="63">
        <v>424.42</v>
      </c>
      <c r="CJ47" s="63">
        <v>423.38</v>
      </c>
      <c r="CK47" s="63">
        <v>422.35</v>
      </c>
      <c r="CL47" s="63">
        <v>421.31</v>
      </c>
      <c r="CM47" s="63">
        <v>420.28</v>
      </c>
      <c r="CN47" s="63">
        <v>419.24</v>
      </c>
      <c r="CO47" s="63">
        <v>418.2</v>
      </c>
      <c r="CP47" s="63">
        <v>417.17</v>
      </c>
      <c r="CQ47" s="63">
        <v>416.13</v>
      </c>
      <c r="CR47" s="63">
        <v>415.09</v>
      </c>
      <c r="CS47" s="63">
        <v>414.06</v>
      </c>
      <c r="CT47" s="63">
        <v>413.02</v>
      </c>
      <c r="CU47" s="63">
        <v>411.99</v>
      </c>
      <c r="CV47" s="63">
        <v>410.95</v>
      </c>
      <c r="CW47" s="63">
        <v>409.92</v>
      </c>
      <c r="CX47" s="63">
        <v>408.88</v>
      </c>
      <c r="CY47" s="63">
        <v>407.85</v>
      </c>
      <c r="CZ47" s="63">
        <v>406.81</v>
      </c>
      <c r="DA47" s="63">
        <v>405.78</v>
      </c>
      <c r="DB47" s="63">
        <v>404.75</v>
      </c>
      <c r="DC47" s="63">
        <v>403.71</v>
      </c>
      <c r="DD47" s="63">
        <v>402.68</v>
      </c>
      <c r="DE47" s="63">
        <v>401.64</v>
      </c>
      <c r="DF47" s="63">
        <v>400.61</v>
      </c>
      <c r="DG47" s="63">
        <v>399.58</v>
      </c>
      <c r="DH47" s="63">
        <v>398.54</v>
      </c>
      <c r="DI47" s="63">
        <v>397.51</v>
      </c>
      <c r="DJ47" s="63">
        <v>396.48</v>
      </c>
      <c r="DK47" s="63">
        <v>395.45</v>
      </c>
      <c r="DL47" s="63">
        <v>394.41</v>
      </c>
      <c r="DM47" s="63">
        <v>393.38</v>
      </c>
      <c r="DN47" s="63">
        <v>392.35</v>
      </c>
      <c r="DO47" s="63">
        <v>391.32</v>
      </c>
      <c r="DP47" s="63">
        <v>390.29</v>
      </c>
      <c r="DQ47" s="63">
        <v>389.25</v>
      </c>
      <c r="DR47" s="63">
        <v>388.22</v>
      </c>
      <c r="DS47" s="63">
        <v>387.19</v>
      </c>
      <c r="DT47" s="63">
        <v>386.16</v>
      </c>
      <c r="DU47" s="63">
        <v>385.14</v>
      </c>
      <c r="DV47" s="63">
        <v>384.11</v>
      </c>
      <c r="DW47" s="63">
        <v>383.08</v>
      </c>
      <c r="DX47" s="63">
        <v>382.05</v>
      </c>
      <c r="DY47" s="63">
        <v>381.03</v>
      </c>
      <c r="DZ47" s="63">
        <v>380</v>
      </c>
      <c r="EA47" s="63">
        <v>378.98</v>
      </c>
      <c r="EB47" s="63">
        <v>377.95</v>
      </c>
      <c r="EC47" s="63">
        <v>376.93</v>
      </c>
      <c r="ED47" s="63">
        <v>375.9</v>
      </c>
      <c r="EE47" s="63">
        <v>374.88</v>
      </c>
      <c r="EF47" s="63">
        <v>373.86</v>
      </c>
      <c r="EG47" s="63">
        <v>372.83</v>
      </c>
      <c r="EH47" s="63">
        <v>371.82</v>
      </c>
      <c r="EI47" s="63">
        <v>370.8</v>
      </c>
      <c r="EJ47" s="63">
        <v>369.78</v>
      </c>
      <c r="EK47" s="63">
        <v>368.76</v>
      </c>
      <c r="EL47" s="63">
        <v>367.74</v>
      </c>
      <c r="EM47" s="63">
        <v>366.72</v>
      </c>
      <c r="EN47" s="63">
        <v>365.7</v>
      </c>
      <c r="EO47" s="63">
        <v>364.69</v>
      </c>
      <c r="EP47" s="63">
        <v>363.67</v>
      </c>
      <c r="EQ47" s="63">
        <v>362.65</v>
      </c>
      <c r="ER47" s="63">
        <v>361.64</v>
      </c>
      <c r="ES47" s="63">
        <v>360.63</v>
      </c>
      <c r="ET47" s="63">
        <v>359.61</v>
      </c>
      <c r="EU47" s="63">
        <v>358.6</v>
      </c>
      <c r="EV47" s="63">
        <v>357.59</v>
      </c>
      <c r="EW47" s="63">
        <v>356.58</v>
      </c>
      <c r="EX47" s="63">
        <v>355.56</v>
      </c>
      <c r="EY47" s="63">
        <v>354.55</v>
      </c>
      <c r="EZ47" s="63">
        <v>353.54</v>
      </c>
      <c r="FA47" s="63">
        <v>352.53</v>
      </c>
      <c r="FB47" s="63">
        <v>351.52</v>
      </c>
      <c r="FC47" s="63">
        <v>350.51</v>
      </c>
      <c r="FD47" s="63">
        <v>349.51</v>
      </c>
      <c r="FE47" s="63">
        <v>348.5</v>
      </c>
      <c r="FF47" s="63">
        <v>347.5</v>
      </c>
      <c r="FG47" s="63">
        <v>346.49</v>
      </c>
      <c r="FH47" s="63">
        <v>345.49</v>
      </c>
      <c r="FI47" s="63">
        <v>344.48</v>
      </c>
      <c r="FJ47" s="63">
        <v>343.48</v>
      </c>
      <c r="FK47" s="63">
        <v>342.48</v>
      </c>
      <c r="FL47" s="63">
        <v>341.48</v>
      </c>
      <c r="FM47" s="63">
        <v>340.47</v>
      </c>
      <c r="FN47" s="63">
        <v>339.47</v>
      </c>
      <c r="FO47" s="63">
        <v>338.47</v>
      </c>
      <c r="FP47" s="63">
        <v>337.47</v>
      </c>
      <c r="FQ47" s="63">
        <v>336.47</v>
      </c>
      <c r="FR47" s="63">
        <v>335.47</v>
      </c>
      <c r="FS47" s="63">
        <v>334.48</v>
      </c>
      <c r="FT47" s="63">
        <v>333.48</v>
      </c>
      <c r="FU47" s="63">
        <v>332.48</v>
      </c>
      <c r="FV47" s="63">
        <v>331.48</v>
      </c>
      <c r="FW47" s="63">
        <v>330.49</v>
      </c>
      <c r="FX47" s="63">
        <v>329.49</v>
      </c>
      <c r="FY47" s="63">
        <v>328.49</v>
      </c>
      <c r="FZ47" s="63">
        <v>327.5</v>
      </c>
      <c r="GA47" s="63">
        <v>326.5</v>
      </c>
      <c r="GB47" s="63">
        <v>325.51</v>
      </c>
      <c r="GC47" s="63">
        <v>324.51</v>
      </c>
      <c r="GD47" s="63">
        <v>323.51</v>
      </c>
      <c r="GE47" s="63">
        <v>322.52999999999997</v>
      </c>
      <c r="GF47" s="63">
        <v>321.54000000000002</v>
      </c>
      <c r="GG47" s="63">
        <v>320.54000000000002</v>
      </c>
      <c r="GH47" s="63">
        <v>319.56</v>
      </c>
      <c r="GI47" s="63">
        <v>318.57</v>
      </c>
      <c r="GJ47" s="63">
        <v>317.57</v>
      </c>
      <c r="GK47" s="63">
        <v>316.58999999999997</v>
      </c>
      <c r="GL47" s="63">
        <v>315.60000000000002</v>
      </c>
      <c r="GM47" s="63">
        <v>314.62</v>
      </c>
      <c r="GN47" s="63">
        <v>313.63</v>
      </c>
      <c r="GO47" s="63">
        <v>312.64999999999998</v>
      </c>
      <c r="GP47" s="63">
        <v>311.67</v>
      </c>
      <c r="GQ47" s="63">
        <v>310.69</v>
      </c>
      <c r="GR47" s="63">
        <v>309.70999999999998</v>
      </c>
      <c r="GS47" s="63">
        <v>308.74</v>
      </c>
      <c r="GT47" s="63">
        <v>307.76</v>
      </c>
      <c r="GU47" s="63">
        <v>306.77999999999997</v>
      </c>
      <c r="GV47" s="63">
        <v>305.79000000000002</v>
      </c>
      <c r="GW47" s="63">
        <v>304.82</v>
      </c>
      <c r="GX47" s="63">
        <v>303.85000000000002</v>
      </c>
      <c r="GY47" s="63">
        <v>302.88</v>
      </c>
      <c r="GZ47" s="63">
        <v>301.89999999999998</v>
      </c>
      <c r="HA47" s="63">
        <v>300.93</v>
      </c>
      <c r="HB47" s="63">
        <v>299.95999999999998</v>
      </c>
      <c r="HC47" s="63">
        <v>298.99</v>
      </c>
      <c r="HD47" s="63">
        <v>298.01</v>
      </c>
      <c r="HE47" s="63">
        <v>297.04000000000002</v>
      </c>
      <c r="HF47" s="63">
        <v>296.07</v>
      </c>
      <c r="HG47" s="63">
        <v>295.10000000000002</v>
      </c>
      <c r="HH47" s="63">
        <v>294.14999999999998</v>
      </c>
      <c r="HI47" s="63">
        <v>293.18</v>
      </c>
      <c r="HJ47" s="63">
        <v>292.20999999999998</v>
      </c>
      <c r="HK47" s="63">
        <v>291.25</v>
      </c>
      <c r="HL47" s="63">
        <v>290.29000000000002</v>
      </c>
      <c r="HM47" s="63">
        <v>289.32</v>
      </c>
      <c r="HN47" s="63">
        <v>288.38</v>
      </c>
      <c r="HO47" s="63">
        <v>287.42</v>
      </c>
      <c r="HP47" s="63">
        <v>286.47000000000003</v>
      </c>
      <c r="HQ47" s="63">
        <v>285.51</v>
      </c>
      <c r="HR47" s="63">
        <v>284.56</v>
      </c>
      <c r="HS47" s="63">
        <v>283.60000000000002</v>
      </c>
      <c r="HT47" s="63">
        <v>282.66000000000003</v>
      </c>
      <c r="HU47" s="63">
        <v>281.70999999999998</v>
      </c>
      <c r="HV47" s="63">
        <v>280.76</v>
      </c>
      <c r="HW47" s="63">
        <v>279.81</v>
      </c>
      <c r="HX47" s="63">
        <v>278.85000000000002</v>
      </c>
      <c r="HY47" s="63">
        <v>277.92</v>
      </c>
      <c r="HZ47" s="63">
        <v>276.97000000000003</v>
      </c>
      <c r="IA47" s="63">
        <v>276.02999999999997</v>
      </c>
      <c r="IB47" s="63">
        <v>275.07</v>
      </c>
      <c r="IC47" s="63">
        <v>274.14</v>
      </c>
      <c r="ID47" s="63">
        <v>273.2</v>
      </c>
      <c r="IE47" s="63">
        <v>272.25</v>
      </c>
      <c r="IF47" s="63">
        <v>271.31</v>
      </c>
      <c r="IG47" s="63">
        <v>270.37</v>
      </c>
      <c r="IH47" s="63">
        <v>269.43</v>
      </c>
      <c r="II47" s="63">
        <v>268.49</v>
      </c>
      <c r="IJ47" s="63">
        <v>267.56</v>
      </c>
      <c r="IK47" s="63">
        <v>266.62</v>
      </c>
      <c r="IL47" s="63">
        <v>265.68</v>
      </c>
      <c r="IM47" s="63">
        <v>264.75</v>
      </c>
      <c r="IN47" s="63">
        <v>263.82</v>
      </c>
      <c r="IO47" s="63">
        <v>262.88</v>
      </c>
      <c r="IP47" s="63">
        <v>261.95</v>
      </c>
      <c r="IQ47" s="63">
        <v>261.01</v>
      </c>
      <c r="IR47" s="63">
        <v>260.08999999999997</v>
      </c>
      <c r="IS47" s="63">
        <v>259.16000000000003</v>
      </c>
      <c r="IT47" s="63">
        <v>258.23</v>
      </c>
      <c r="IU47" s="63">
        <v>257.29000000000002</v>
      </c>
      <c r="IV47" s="63">
        <v>256.39</v>
      </c>
      <c r="IW47" s="63">
        <v>255.47</v>
      </c>
      <c r="IX47" s="63">
        <v>254.55</v>
      </c>
      <c r="IY47" s="63">
        <v>253.64</v>
      </c>
      <c r="IZ47" s="63">
        <v>252.73</v>
      </c>
      <c r="JA47" s="63">
        <v>251.81</v>
      </c>
      <c r="JB47" s="63">
        <v>250.9</v>
      </c>
      <c r="JC47" s="63">
        <v>249.99</v>
      </c>
      <c r="JD47" s="63">
        <v>249.08</v>
      </c>
      <c r="JE47" s="63">
        <v>248.17</v>
      </c>
      <c r="JF47" s="63">
        <v>247.26</v>
      </c>
      <c r="JG47" s="63">
        <v>246.35</v>
      </c>
      <c r="JH47" s="63">
        <v>245.45</v>
      </c>
      <c r="JI47" s="63">
        <v>244.54</v>
      </c>
      <c r="JJ47" s="63">
        <v>243.64</v>
      </c>
      <c r="JK47" s="63">
        <v>242.74</v>
      </c>
      <c r="JL47" s="63">
        <v>241.83</v>
      </c>
      <c r="JM47" s="63">
        <v>240.93</v>
      </c>
      <c r="JN47" s="63">
        <v>240.03</v>
      </c>
      <c r="JO47" s="63">
        <v>239.13</v>
      </c>
      <c r="JP47" s="63">
        <v>238.23</v>
      </c>
      <c r="JQ47" s="63">
        <v>237.33</v>
      </c>
      <c r="JR47" s="63">
        <v>236.44</v>
      </c>
      <c r="JS47" s="63">
        <v>235.54</v>
      </c>
      <c r="JT47" s="63">
        <v>234.64</v>
      </c>
      <c r="JU47" s="63">
        <v>233.73</v>
      </c>
      <c r="JV47" s="63">
        <v>232.83</v>
      </c>
      <c r="JW47" s="63">
        <v>231.93</v>
      </c>
      <c r="JX47" s="63">
        <v>231.03</v>
      </c>
      <c r="JY47" s="63">
        <v>230.13</v>
      </c>
      <c r="JZ47" s="63">
        <v>229.23</v>
      </c>
      <c r="KA47" s="63">
        <v>228.33</v>
      </c>
      <c r="KB47" s="63">
        <v>227.43</v>
      </c>
      <c r="KC47" s="63">
        <v>226.54</v>
      </c>
      <c r="KD47" s="63">
        <v>225.64</v>
      </c>
      <c r="KE47" s="63">
        <v>224.75</v>
      </c>
      <c r="KF47" s="63">
        <v>223.85</v>
      </c>
      <c r="KG47" s="63">
        <v>222.96</v>
      </c>
      <c r="KH47" s="63">
        <v>222.07</v>
      </c>
      <c r="KI47" s="63">
        <v>221.18</v>
      </c>
      <c r="KJ47" s="63">
        <v>220.29</v>
      </c>
      <c r="KK47" s="63">
        <v>219.4</v>
      </c>
      <c r="KL47" s="63">
        <v>218.51</v>
      </c>
      <c r="KM47" s="63">
        <v>217.62</v>
      </c>
      <c r="KN47" s="63">
        <v>216.73</v>
      </c>
      <c r="KO47" s="63">
        <v>215.85</v>
      </c>
      <c r="KP47" s="63">
        <v>214.96</v>
      </c>
      <c r="KQ47" s="63">
        <v>214.08</v>
      </c>
      <c r="KR47" s="68">
        <f t="shared" si="29"/>
        <v>215.27</v>
      </c>
      <c r="KS47" s="68">
        <f t="shared" si="29"/>
        <v>214.48</v>
      </c>
      <c r="KT47" s="68">
        <f t="shared" si="29"/>
        <v>213.66</v>
      </c>
      <c r="KU47" s="68">
        <f t="shared" si="29"/>
        <v>212.87</v>
      </c>
      <c r="KV47" s="68">
        <f t="shared" si="29"/>
        <v>212.09</v>
      </c>
      <c r="KW47" s="68">
        <f t="shared" si="29"/>
        <v>211.3</v>
      </c>
      <c r="KX47" s="68">
        <f t="shared" si="29"/>
        <v>210.51</v>
      </c>
      <c r="KY47" s="68">
        <f t="shared" si="29"/>
        <v>209.73</v>
      </c>
      <c r="KZ47" s="68">
        <f t="shared" si="29"/>
        <v>208.94</v>
      </c>
      <c r="LA47" s="68">
        <f t="shared" si="29"/>
        <v>208.16</v>
      </c>
      <c r="LB47" s="68">
        <f t="shared" si="29"/>
        <v>207.38</v>
      </c>
      <c r="LC47" s="68">
        <f t="shared" si="29"/>
        <v>206.6</v>
      </c>
      <c r="LD47" s="68">
        <f t="shared" si="29"/>
        <v>205.82</v>
      </c>
      <c r="LE47" s="68">
        <f t="shared" si="29"/>
        <v>205.04</v>
      </c>
      <c r="LF47" s="68">
        <f t="shared" si="29"/>
        <v>204.27</v>
      </c>
      <c r="LG47" s="68">
        <f t="shared" si="28"/>
        <v>203.5</v>
      </c>
      <c r="LH47" s="68">
        <f t="shared" si="28"/>
        <v>202.72</v>
      </c>
      <c r="LI47" s="68">
        <f t="shared" si="28"/>
        <v>201.95</v>
      </c>
      <c r="LJ47" s="68">
        <f t="shared" si="28"/>
        <v>201.18</v>
      </c>
      <c r="LK47" s="68">
        <f t="shared" si="28"/>
        <v>200.41</v>
      </c>
      <c r="LL47" s="68">
        <f t="shared" si="28"/>
        <v>199.64</v>
      </c>
      <c r="LM47" s="68">
        <f t="shared" si="28"/>
        <v>198.88</v>
      </c>
      <c r="LN47" s="68">
        <f t="shared" si="28"/>
        <v>198.11</v>
      </c>
      <c r="LO47" s="68">
        <f t="shared" si="28"/>
        <v>197.35</v>
      </c>
      <c r="LP47" s="68">
        <f t="shared" si="28"/>
        <v>196.59</v>
      </c>
      <c r="LQ47" s="68">
        <f t="shared" si="28"/>
        <v>195.83</v>
      </c>
      <c r="LR47" s="68">
        <f t="shared" si="28"/>
        <v>195.07</v>
      </c>
      <c r="LS47" s="68">
        <f t="shared" si="28"/>
        <v>194.31</v>
      </c>
      <c r="LT47" s="68">
        <f t="shared" si="28"/>
        <v>193.56</v>
      </c>
      <c r="LU47" s="68">
        <f t="shared" si="28"/>
        <v>192.81</v>
      </c>
      <c r="LV47" s="68">
        <f t="shared" si="28"/>
        <v>192.05</v>
      </c>
      <c r="LW47" s="68">
        <f t="shared" si="28"/>
        <v>191.3</v>
      </c>
      <c r="LX47" s="68">
        <f t="shared" si="30"/>
        <v>190.55</v>
      </c>
      <c r="LY47" s="68">
        <f t="shared" si="30"/>
        <v>189.8</v>
      </c>
      <c r="LZ47" s="68">
        <f t="shared" si="30"/>
        <v>189.06</v>
      </c>
      <c r="MA47" s="68">
        <f t="shared" si="30"/>
        <v>188.31</v>
      </c>
      <c r="MB47" s="68">
        <f t="shared" si="30"/>
        <v>187.57</v>
      </c>
      <c r="MC47" s="68">
        <f t="shared" si="30"/>
        <v>186.83</v>
      </c>
      <c r="MD47" s="70">
        <f t="shared" si="30"/>
        <v>186.09</v>
      </c>
      <c r="ME47" s="71">
        <f t="shared" si="30"/>
        <v>185.36</v>
      </c>
      <c r="MF47" s="71">
        <f t="shared" si="30"/>
        <v>184.62</v>
      </c>
      <c r="MG47" s="71">
        <f t="shared" si="30"/>
        <v>183.89</v>
      </c>
      <c r="MH47" s="71">
        <f t="shared" si="30"/>
        <v>183.15</v>
      </c>
      <c r="MI47" s="71">
        <f t="shared" si="30"/>
        <v>182.42</v>
      </c>
      <c r="MJ47" s="71">
        <f t="shared" si="30"/>
        <v>181.69</v>
      </c>
      <c r="MK47" s="71">
        <f t="shared" si="30"/>
        <v>180.96</v>
      </c>
      <c r="ML47" s="71">
        <f t="shared" si="30"/>
        <v>180.24</v>
      </c>
      <c r="MM47" s="71">
        <f t="shared" si="30"/>
        <v>179.51</v>
      </c>
      <c r="MN47" s="71">
        <f t="shared" si="32"/>
        <v>178.79</v>
      </c>
      <c r="MO47" s="71">
        <f t="shared" si="32"/>
        <v>178.07</v>
      </c>
      <c r="MP47" s="71">
        <f t="shared" si="32"/>
        <v>177.35</v>
      </c>
      <c r="MQ47" s="71">
        <f t="shared" si="32"/>
        <v>176.64</v>
      </c>
      <c r="MR47" s="71">
        <f t="shared" si="32"/>
        <v>175.92</v>
      </c>
      <c r="MS47" s="71">
        <f t="shared" si="32"/>
        <v>175.21</v>
      </c>
      <c r="MT47" s="71">
        <f t="shared" si="32"/>
        <v>174.49</v>
      </c>
      <c r="MU47" s="71">
        <f t="shared" si="32"/>
        <v>173.78</v>
      </c>
      <c r="MV47" s="71">
        <f t="shared" si="32"/>
        <v>173.07</v>
      </c>
      <c r="MW47" s="71">
        <f t="shared" si="32"/>
        <v>172.37</v>
      </c>
      <c r="MX47" s="71">
        <f t="shared" si="32"/>
        <v>171.66</v>
      </c>
      <c r="MY47" s="71">
        <f t="shared" si="32"/>
        <v>170.96</v>
      </c>
    </row>
    <row r="48" spans="1:363" ht="15.75" x14ac:dyDescent="0.25">
      <c r="A48" s="60" t="s">
        <v>6</v>
      </c>
      <c r="B48" s="65">
        <v>2058</v>
      </c>
      <c r="C48" s="63">
        <v>512.27</v>
      </c>
      <c r="D48" s="63">
        <v>511.23</v>
      </c>
      <c r="E48" s="63">
        <v>510.2</v>
      </c>
      <c r="F48" s="63">
        <v>509.16</v>
      </c>
      <c r="G48" s="63">
        <v>508.12</v>
      </c>
      <c r="H48" s="63">
        <v>507.09</v>
      </c>
      <c r="I48" s="63">
        <v>506.05</v>
      </c>
      <c r="J48" s="63">
        <v>505.02</v>
      </c>
      <c r="K48" s="63">
        <v>503.98</v>
      </c>
      <c r="L48" s="63">
        <v>502.95</v>
      </c>
      <c r="M48" s="63">
        <v>501.91</v>
      </c>
      <c r="N48" s="63">
        <v>500.88</v>
      </c>
      <c r="O48" s="63">
        <v>499.84</v>
      </c>
      <c r="P48" s="63">
        <v>498.81</v>
      </c>
      <c r="Q48" s="63">
        <v>497.77</v>
      </c>
      <c r="R48" s="63">
        <v>496.74</v>
      </c>
      <c r="S48" s="63">
        <v>495.7</v>
      </c>
      <c r="T48" s="63">
        <v>494.66</v>
      </c>
      <c r="U48" s="63">
        <v>493.63</v>
      </c>
      <c r="V48" s="63">
        <v>492.59</v>
      </c>
      <c r="W48" s="63">
        <v>491.56</v>
      </c>
      <c r="X48" s="63">
        <v>490.52</v>
      </c>
      <c r="Y48" s="63">
        <v>489.49</v>
      </c>
      <c r="Z48" s="63">
        <v>488.45</v>
      </c>
      <c r="AA48" s="63">
        <v>487.41</v>
      </c>
      <c r="AB48" s="63">
        <v>486.38</v>
      </c>
      <c r="AC48" s="63">
        <v>485.34</v>
      </c>
      <c r="AD48" s="63">
        <v>484.31</v>
      </c>
      <c r="AE48" s="63">
        <v>483.27</v>
      </c>
      <c r="AF48" s="63">
        <v>482.23</v>
      </c>
      <c r="AG48" s="63">
        <v>481.2</v>
      </c>
      <c r="AH48" s="63">
        <v>480.16</v>
      </c>
      <c r="AI48" s="63">
        <v>479.12</v>
      </c>
      <c r="AJ48" s="63">
        <v>478.09</v>
      </c>
      <c r="AK48" s="63">
        <v>477.05</v>
      </c>
      <c r="AL48" s="63">
        <v>476.02</v>
      </c>
      <c r="AM48" s="63">
        <v>474.98</v>
      </c>
      <c r="AN48" s="63">
        <v>473.94</v>
      </c>
      <c r="AO48" s="63">
        <v>472.91</v>
      </c>
      <c r="AP48" s="63">
        <v>471.87</v>
      </c>
      <c r="AQ48" s="63">
        <v>470.83</v>
      </c>
      <c r="AR48" s="63">
        <v>469.8</v>
      </c>
      <c r="AS48" s="63">
        <v>468.76</v>
      </c>
      <c r="AT48" s="63">
        <v>467.72</v>
      </c>
      <c r="AU48" s="63">
        <v>466.69</v>
      </c>
      <c r="AV48" s="63">
        <v>465.65</v>
      </c>
      <c r="AW48" s="63">
        <v>464.61</v>
      </c>
      <c r="AX48" s="63">
        <v>463.58</v>
      </c>
      <c r="AY48" s="63">
        <v>462.54</v>
      </c>
      <c r="AZ48" s="63">
        <v>461.5</v>
      </c>
      <c r="BA48" s="63">
        <v>460.47</v>
      </c>
      <c r="BB48" s="63">
        <v>459.43</v>
      </c>
      <c r="BC48" s="63">
        <v>458.39</v>
      </c>
      <c r="BD48" s="63">
        <v>457.35</v>
      </c>
      <c r="BE48" s="63">
        <v>456.32</v>
      </c>
      <c r="BF48" s="63">
        <v>455.28</v>
      </c>
      <c r="BG48" s="63">
        <v>454.24</v>
      </c>
      <c r="BH48" s="63">
        <v>453.21</v>
      </c>
      <c r="BI48" s="63">
        <v>452.17</v>
      </c>
      <c r="BJ48" s="63">
        <v>451.13</v>
      </c>
      <c r="BK48" s="63">
        <v>450.09</v>
      </c>
      <c r="BL48" s="63">
        <v>449.06</v>
      </c>
      <c r="BM48" s="63">
        <v>448.02</v>
      </c>
      <c r="BN48" s="63">
        <v>446.98</v>
      </c>
      <c r="BO48" s="63">
        <v>445.94</v>
      </c>
      <c r="BP48" s="63">
        <v>444.9</v>
      </c>
      <c r="BQ48" s="63">
        <v>443.87</v>
      </c>
      <c r="BR48" s="63">
        <v>442.83</v>
      </c>
      <c r="BS48" s="63">
        <v>441.79</v>
      </c>
      <c r="BT48" s="63">
        <v>440.75</v>
      </c>
      <c r="BU48" s="63">
        <v>439.72</v>
      </c>
      <c r="BV48" s="63">
        <v>438.68</v>
      </c>
      <c r="BW48" s="63">
        <v>437.64</v>
      </c>
      <c r="BX48" s="63">
        <v>436.61</v>
      </c>
      <c r="BY48" s="63">
        <v>435.57</v>
      </c>
      <c r="BZ48" s="63">
        <v>434.53</v>
      </c>
      <c r="CA48" s="63">
        <v>433.5</v>
      </c>
      <c r="CB48" s="63">
        <v>432.46</v>
      </c>
      <c r="CC48" s="63">
        <v>431.42</v>
      </c>
      <c r="CD48" s="63">
        <v>430.39</v>
      </c>
      <c r="CE48" s="63">
        <v>429.35</v>
      </c>
      <c r="CF48" s="63">
        <v>428.32</v>
      </c>
      <c r="CG48" s="63">
        <v>427.28</v>
      </c>
      <c r="CH48" s="63">
        <v>426.24</v>
      </c>
      <c r="CI48" s="63">
        <v>425.21</v>
      </c>
      <c r="CJ48" s="63">
        <v>424.17</v>
      </c>
      <c r="CK48" s="63">
        <v>423.14</v>
      </c>
      <c r="CL48" s="63">
        <v>422.1</v>
      </c>
      <c r="CM48" s="63">
        <v>421.06</v>
      </c>
      <c r="CN48" s="63">
        <v>420.03</v>
      </c>
      <c r="CO48" s="63">
        <v>418.99</v>
      </c>
      <c r="CP48" s="63">
        <v>417.95</v>
      </c>
      <c r="CQ48" s="63">
        <v>416.92</v>
      </c>
      <c r="CR48" s="63">
        <v>415.88</v>
      </c>
      <c r="CS48" s="63">
        <v>414.85</v>
      </c>
      <c r="CT48" s="63">
        <v>413.81</v>
      </c>
      <c r="CU48" s="63">
        <v>412.77</v>
      </c>
      <c r="CV48" s="63">
        <v>411.74</v>
      </c>
      <c r="CW48" s="63">
        <v>410.7</v>
      </c>
      <c r="CX48" s="63">
        <v>409.67</v>
      </c>
      <c r="CY48" s="63">
        <v>408.63</v>
      </c>
      <c r="CZ48" s="63">
        <v>407.6</v>
      </c>
      <c r="DA48" s="63">
        <v>406.57</v>
      </c>
      <c r="DB48" s="63">
        <v>405.53</v>
      </c>
      <c r="DC48" s="63">
        <v>404.5</v>
      </c>
      <c r="DD48" s="63">
        <v>403.46</v>
      </c>
      <c r="DE48" s="63">
        <v>402.43</v>
      </c>
      <c r="DF48" s="63">
        <v>401.4</v>
      </c>
      <c r="DG48" s="63">
        <v>400.36</v>
      </c>
      <c r="DH48" s="63">
        <v>399.33</v>
      </c>
      <c r="DI48" s="63">
        <v>398.3</v>
      </c>
      <c r="DJ48" s="63">
        <v>397.26</v>
      </c>
      <c r="DK48" s="63">
        <v>396.23</v>
      </c>
      <c r="DL48" s="63">
        <v>395.2</v>
      </c>
      <c r="DM48" s="63">
        <v>394.17</v>
      </c>
      <c r="DN48" s="63">
        <v>393.13</v>
      </c>
      <c r="DO48" s="63">
        <v>392.1</v>
      </c>
      <c r="DP48" s="63">
        <v>391.07</v>
      </c>
      <c r="DQ48" s="63">
        <v>390.04</v>
      </c>
      <c r="DR48" s="63">
        <v>389.01</v>
      </c>
      <c r="DS48" s="63">
        <v>387.98</v>
      </c>
      <c r="DT48" s="63">
        <v>386.95</v>
      </c>
      <c r="DU48" s="63">
        <v>385.92</v>
      </c>
      <c r="DV48" s="63">
        <v>384.89</v>
      </c>
      <c r="DW48" s="63">
        <v>383.86</v>
      </c>
      <c r="DX48" s="63">
        <v>382.84</v>
      </c>
      <c r="DY48" s="63">
        <v>381.81</v>
      </c>
      <c r="DZ48" s="63">
        <v>380.78</v>
      </c>
      <c r="EA48" s="63">
        <v>379.76</v>
      </c>
      <c r="EB48" s="63">
        <v>378.73</v>
      </c>
      <c r="EC48" s="63">
        <v>377.71</v>
      </c>
      <c r="ED48" s="63">
        <v>376.68</v>
      </c>
      <c r="EE48" s="63">
        <v>375.66</v>
      </c>
      <c r="EF48" s="63">
        <v>374.64</v>
      </c>
      <c r="EG48" s="63">
        <v>373.61</v>
      </c>
      <c r="EH48" s="63">
        <v>372.59</v>
      </c>
      <c r="EI48" s="63">
        <v>371.57</v>
      </c>
      <c r="EJ48" s="63">
        <v>370.56</v>
      </c>
      <c r="EK48" s="63">
        <v>369.54</v>
      </c>
      <c r="EL48" s="63">
        <v>368.52</v>
      </c>
      <c r="EM48" s="63">
        <v>367.5</v>
      </c>
      <c r="EN48" s="63">
        <v>366.48</v>
      </c>
      <c r="EO48" s="63">
        <v>365.46</v>
      </c>
      <c r="EP48" s="63">
        <v>364.44</v>
      </c>
      <c r="EQ48" s="63">
        <v>363.43</v>
      </c>
      <c r="ER48" s="63">
        <v>362.41</v>
      </c>
      <c r="ES48" s="63">
        <v>361.4</v>
      </c>
      <c r="ET48" s="63">
        <v>360.39</v>
      </c>
      <c r="EU48" s="63">
        <v>359.37</v>
      </c>
      <c r="EV48" s="63">
        <v>358.36</v>
      </c>
      <c r="EW48" s="63">
        <v>357.35</v>
      </c>
      <c r="EX48" s="63">
        <v>356.34</v>
      </c>
      <c r="EY48" s="63">
        <v>355.33</v>
      </c>
      <c r="EZ48" s="63">
        <v>354.31</v>
      </c>
      <c r="FA48" s="63">
        <v>353.3</v>
      </c>
      <c r="FB48" s="63">
        <v>352.29</v>
      </c>
      <c r="FC48" s="63">
        <v>351.28</v>
      </c>
      <c r="FD48" s="63">
        <v>350.28</v>
      </c>
      <c r="FE48" s="63">
        <v>349.27</v>
      </c>
      <c r="FF48" s="63">
        <v>348.27</v>
      </c>
      <c r="FG48" s="63">
        <v>347.26</v>
      </c>
      <c r="FH48" s="63">
        <v>346.26</v>
      </c>
      <c r="FI48" s="63">
        <v>345.25</v>
      </c>
      <c r="FJ48" s="63">
        <v>344.25</v>
      </c>
      <c r="FK48" s="63">
        <v>343.25</v>
      </c>
      <c r="FL48" s="63">
        <v>342.24</v>
      </c>
      <c r="FM48" s="63">
        <v>341.24</v>
      </c>
      <c r="FN48" s="63">
        <v>340.24</v>
      </c>
      <c r="FO48" s="63">
        <v>339.24</v>
      </c>
      <c r="FP48" s="63">
        <v>338.24</v>
      </c>
      <c r="FQ48" s="63">
        <v>337.24</v>
      </c>
      <c r="FR48" s="63">
        <v>336.24</v>
      </c>
      <c r="FS48" s="63">
        <v>335.24</v>
      </c>
      <c r="FT48" s="63">
        <v>334.24</v>
      </c>
      <c r="FU48" s="63">
        <v>333.24</v>
      </c>
      <c r="FV48" s="63">
        <v>332.24</v>
      </c>
      <c r="FW48" s="63">
        <v>331.25</v>
      </c>
      <c r="FX48" s="63">
        <v>330.25</v>
      </c>
      <c r="FY48" s="63">
        <v>329.25</v>
      </c>
      <c r="FZ48" s="63">
        <v>328.26</v>
      </c>
      <c r="GA48" s="63">
        <v>327.26</v>
      </c>
      <c r="GB48" s="63">
        <v>326.26</v>
      </c>
      <c r="GC48" s="63">
        <v>325.27999999999997</v>
      </c>
      <c r="GD48" s="63">
        <v>324.27999999999997</v>
      </c>
      <c r="GE48" s="63">
        <v>323.29000000000002</v>
      </c>
      <c r="GF48" s="63">
        <v>322.29000000000002</v>
      </c>
      <c r="GG48" s="63">
        <v>321.31</v>
      </c>
      <c r="GH48" s="63">
        <v>320.32</v>
      </c>
      <c r="GI48" s="63">
        <v>319.32</v>
      </c>
      <c r="GJ48" s="63">
        <v>318.33999999999997</v>
      </c>
      <c r="GK48" s="63">
        <v>317.35000000000002</v>
      </c>
      <c r="GL48" s="63">
        <v>316.35000000000002</v>
      </c>
      <c r="GM48" s="63">
        <v>315.37</v>
      </c>
      <c r="GN48" s="63">
        <v>314.39</v>
      </c>
      <c r="GO48" s="63">
        <v>313.39999999999998</v>
      </c>
      <c r="GP48" s="63">
        <v>312.42</v>
      </c>
      <c r="GQ48" s="63">
        <v>311.44</v>
      </c>
      <c r="GR48" s="63">
        <v>310.45999999999998</v>
      </c>
      <c r="GS48" s="63">
        <v>309.48</v>
      </c>
      <c r="GT48" s="63">
        <v>308.51</v>
      </c>
      <c r="GU48" s="63">
        <v>307.52999999999997</v>
      </c>
      <c r="GV48" s="63">
        <v>306.54000000000002</v>
      </c>
      <c r="GW48" s="63">
        <v>305.57</v>
      </c>
      <c r="GX48" s="63">
        <v>304.60000000000002</v>
      </c>
      <c r="GY48" s="63">
        <v>303.62</v>
      </c>
      <c r="GZ48" s="63">
        <v>302.64999999999998</v>
      </c>
      <c r="HA48" s="63">
        <v>301.67</v>
      </c>
      <c r="HB48" s="63">
        <v>300.7</v>
      </c>
      <c r="HC48" s="63">
        <v>299.73</v>
      </c>
      <c r="HD48" s="63">
        <v>298.76</v>
      </c>
      <c r="HE48" s="63">
        <v>297.79000000000002</v>
      </c>
      <c r="HF48" s="63">
        <v>296.82</v>
      </c>
      <c r="HG48" s="63">
        <v>295.85000000000002</v>
      </c>
      <c r="HH48" s="63">
        <v>294.88</v>
      </c>
      <c r="HI48" s="63">
        <v>293.91000000000003</v>
      </c>
      <c r="HJ48" s="63">
        <v>292.95</v>
      </c>
      <c r="HK48" s="63">
        <v>291.98</v>
      </c>
      <c r="HL48" s="63">
        <v>291.01</v>
      </c>
      <c r="HM48" s="63">
        <v>290.07</v>
      </c>
      <c r="HN48" s="63">
        <v>289.10000000000002</v>
      </c>
      <c r="HO48" s="63">
        <v>288.14999999999998</v>
      </c>
      <c r="HP48" s="63">
        <v>287.2</v>
      </c>
      <c r="HQ48" s="63">
        <v>286.25</v>
      </c>
      <c r="HR48" s="63">
        <v>285.29000000000002</v>
      </c>
      <c r="HS48" s="63">
        <v>284.33999999999997</v>
      </c>
      <c r="HT48" s="63">
        <v>283.39</v>
      </c>
      <c r="HU48" s="63">
        <v>282.44</v>
      </c>
      <c r="HV48" s="63">
        <v>281.48</v>
      </c>
      <c r="HW48" s="63">
        <v>280.52999999999997</v>
      </c>
      <c r="HX48" s="63">
        <v>279.58999999999997</v>
      </c>
      <c r="HY48" s="63">
        <v>278.64</v>
      </c>
      <c r="HZ48" s="63">
        <v>277.69</v>
      </c>
      <c r="IA48" s="63">
        <v>276.75</v>
      </c>
      <c r="IB48" s="63">
        <v>275.79000000000002</v>
      </c>
      <c r="IC48" s="63">
        <v>274.85000000000002</v>
      </c>
      <c r="ID48" s="63">
        <v>273.91000000000003</v>
      </c>
      <c r="IE48" s="63">
        <v>272.97000000000003</v>
      </c>
      <c r="IF48" s="63">
        <v>272.02999999999997</v>
      </c>
      <c r="IG48" s="63">
        <v>271.08999999999997</v>
      </c>
      <c r="IH48" s="63">
        <v>270.14</v>
      </c>
      <c r="II48" s="63">
        <v>269.2</v>
      </c>
      <c r="IJ48" s="63">
        <v>268.26</v>
      </c>
      <c r="IK48" s="63">
        <v>267.32</v>
      </c>
      <c r="IL48" s="63">
        <v>266.39</v>
      </c>
      <c r="IM48" s="63">
        <v>265.45999999999998</v>
      </c>
      <c r="IN48" s="63">
        <v>264.51</v>
      </c>
      <c r="IO48" s="63">
        <v>263.58999999999997</v>
      </c>
      <c r="IP48" s="63">
        <v>262.64999999999998</v>
      </c>
      <c r="IQ48" s="63">
        <v>261.72000000000003</v>
      </c>
      <c r="IR48" s="63">
        <v>260.79000000000002</v>
      </c>
      <c r="IS48" s="63">
        <v>259.85000000000002</v>
      </c>
      <c r="IT48" s="63">
        <v>258.93</v>
      </c>
      <c r="IU48" s="63">
        <v>258</v>
      </c>
      <c r="IV48" s="63">
        <v>257.07</v>
      </c>
      <c r="IW48" s="63">
        <v>256.17</v>
      </c>
      <c r="IX48" s="63">
        <v>255.25</v>
      </c>
      <c r="IY48" s="63">
        <v>254.33</v>
      </c>
      <c r="IZ48" s="63">
        <v>253.42</v>
      </c>
      <c r="JA48" s="63">
        <v>252.5</v>
      </c>
      <c r="JB48" s="63">
        <v>251.59</v>
      </c>
      <c r="JC48" s="63">
        <v>250.68</v>
      </c>
      <c r="JD48" s="63">
        <v>249.77</v>
      </c>
      <c r="JE48" s="63">
        <v>248.86</v>
      </c>
      <c r="JF48" s="63">
        <v>247.95</v>
      </c>
      <c r="JG48" s="63">
        <v>247.04</v>
      </c>
      <c r="JH48" s="63">
        <v>246.13</v>
      </c>
      <c r="JI48" s="63">
        <v>245.23</v>
      </c>
      <c r="JJ48" s="63">
        <v>244.32</v>
      </c>
      <c r="JK48" s="63">
        <v>243.42</v>
      </c>
      <c r="JL48" s="63">
        <v>242.51</v>
      </c>
      <c r="JM48" s="63">
        <v>241.61</v>
      </c>
      <c r="JN48" s="63">
        <v>240.71</v>
      </c>
      <c r="JO48" s="63">
        <v>239.8</v>
      </c>
      <c r="JP48" s="63">
        <v>238.9</v>
      </c>
      <c r="JQ48" s="63">
        <v>238</v>
      </c>
      <c r="JR48" s="63">
        <v>237.11</v>
      </c>
      <c r="JS48" s="63">
        <v>236.21</v>
      </c>
      <c r="JT48" s="63">
        <v>235.3</v>
      </c>
      <c r="JU48" s="63">
        <v>234.4</v>
      </c>
      <c r="JV48" s="63">
        <v>233.49</v>
      </c>
      <c r="JW48" s="63">
        <v>232.59</v>
      </c>
      <c r="JX48" s="63">
        <v>231.69</v>
      </c>
      <c r="JY48" s="63">
        <v>230.79</v>
      </c>
      <c r="JZ48" s="63">
        <v>229.89</v>
      </c>
      <c r="KA48" s="63">
        <v>228.99</v>
      </c>
      <c r="KB48" s="63">
        <v>228.09</v>
      </c>
      <c r="KC48" s="63">
        <v>227.19</v>
      </c>
      <c r="KD48" s="63">
        <v>226.29</v>
      </c>
      <c r="KE48" s="63">
        <v>225.4</v>
      </c>
      <c r="KF48" s="63">
        <v>224.5</v>
      </c>
      <c r="KG48" s="63">
        <v>223.61</v>
      </c>
      <c r="KH48" s="63">
        <v>222.71</v>
      </c>
      <c r="KI48" s="63">
        <v>221.82</v>
      </c>
      <c r="KJ48" s="63">
        <v>220.93</v>
      </c>
      <c r="KK48" s="63">
        <v>220.04</v>
      </c>
      <c r="KL48" s="63">
        <v>219.15</v>
      </c>
      <c r="KM48" s="63">
        <v>218.26</v>
      </c>
      <c r="KN48" s="63">
        <v>217.37</v>
      </c>
      <c r="KO48" s="63">
        <v>216.48</v>
      </c>
      <c r="KP48" s="63">
        <v>215.6</v>
      </c>
      <c r="KQ48" s="63">
        <v>214.71</v>
      </c>
      <c r="KR48" s="68">
        <f t="shared" si="29"/>
        <v>216.02</v>
      </c>
      <c r="KS48" s="68">
        <f t="shared" si="29"/>
        <v>215.23</v>
      </c>
      <c r="KT48" s="68">
        <f t="shared" si="29"/>
        <v>214.41</v>
      </c>
      <c r="KU48" s="68">
        <f t="shared" si="29"/>
        <v>213.62</v>
      </c>
      <c r="KV48" s="68">
        <f t="shared" si="29"/>
        <v>212.84</v>
      </c>
      <c r="KW48" s="68">
        <f t="shared" si="29"/>
        <v>212.05</v>
      </c>
      <c r="KX48" s="68">
        <f t="shared" si="29"/>
        <v>211.26</v>
      </c>
      <c r="KY48" s="68">
        <f t="shared" si="29"/>
        <v>210.48</v>
      </c>
      <c r="KZ48" s="68">
        <f t="shared" si="29"/>
        <v>209.69</v>
      </c>
      <c r="LA48" s="68">
        <f t="shared" si="29"/>
        <v>208.91</v>
      </c>
      <c r="LB48" s="68">
        <f t="shared" si="29"/>
        <v>208.13</v>
      </c>
      <c r="LC48" s="68">
        <f t="shared" si="29"/>
        <v>207.35</v>
      </c>
      <c r="LD48" s="68">
        <f t="shared" si="29"/>
        <v>206.57</v>
      </c>
      <c r="LE48" s="68">
        <f t="shared" si="29"/>
        <v>205.79</v>
      </c>
      <c r="LF48" s="68">
        <f t="shared" si="29"/>
        <v>205.02</v>
      </c>
      <c r="LG48" s="68">
        <f t="shared" si="28"/>
        <v>204.25</v>
      </c>
      <c r="LH48" s="68">
        <f t="shared" si="28"/>
        <v>203.47</v>
      </c>
      <c r="LI48" s="68">
        <f t="shared" si="28"/>
        <v>202.7</v>
      </c>
      <c r="LJ48" s="68">
        <f t="shared" si="28"/>
        <v>201.93</v>
      </c>
      <c r="LK48" s="68">
        <f t="shared" si="28"/>
        <v>201.16</v>
      </c>
      <c r="LL48" s="68">
        <f t="shared" si="28"/>
        <v>200.39</v>
      </c>
      <c r="LM48" s="68">
        <f t="shared" si="28"/>
        <v>199.63</v>
      </c>
      <c r="LN48" s="68">
        <f t="shared" si="28"/>
        <v>198.86</v>
      </c>
      <c r="LO48" s="68">
        <f t="shared" si="28"/>
        <v>198.1</v>
      </c>
      <c r="LP48" s="68">
        <f t="shared" si="28"/>
        <v>197.34</v>
      </c>
      <c r="LQ48" s="68">
        <f t="shared" si="28"/>
        <v>196.58</v>
      </c>
      <c r="LR48" s="68">
        <f t="shared" si="28"/>
        <v>195.82</v>
      </c>
      <c r="LS48" s="68">
        <f t="shared" si="28"/>
        <v>195.06</v>
      </c>
      <c r="LT48" s="68">
        <f t="shared" si="28"/>
        <v>194.31</v>
      </c>
      <c r="LU48" s="68">
        <f t="shared" si="28"/>
        <v>193.56</v>
      </c>
      <c r="LV48" s="68">
        <f t="shared" si="28"/>
        <v>192.8</v>
      </c>
      <c r="LW48" s="68">
        <f t="shared" si="28"/>
        <v>192.05</v>
      </c>
      <c r="LX48" s="68">
        <f t="shared" si="30"/>
        <v>191.3</v>
      </c>
      <c r="LY48" s="68">
        <f t="shared" si="30"/>
        <v>190.55</v>
      </c>
      <c r="LZ48" s="68">
        <f t="shared" si="30"/>
        <v>189.81</v>
      </c>
      <c r="MA48" s="68">
        <f t="shared" si="30"/>
        <v>189.06</v>
      </c>
      <c r="MB48" s="68">
        <f t="shared" si="30"/>
        <v>188.32</v>
      </c>
      <c r="MC48" s="68">
        <f t="shared" si="30"/>
        <v>187.58</v>
      </c>
      <c r="MD48" s="70">
        <f t="shared" si="30"/>
        <v>186.84</v>
      </c>
      <c r="ME48" s="71">
        <f t="shared" si="30"/>
        <v>186.11</v>
      </c>
      <c r="MF48" s="71">
        <f t="shared" si="30"/>
        <v>185.37</v>
      </c>
      <c r="MG48" s="71">
        <f t="shared" si="30"/>
        <v>184.64</v>
      </c>
      <c r="MH48" s="71">
        <f t="shared" si="30"/>
        <v>183.9</v>
      </c>
      <c r="MI48" s="71">
        <f t="shared" si="30"/>
        <v>183.17</v>
      </c>
      <c r="MJ48" s="71">
        <f t="shared" si="30"/>
        <v>182.44</v>
      </c>
      <c r="MK48" s="71">
        <f t="shared" si="30"/>
        <v>181.71</v>
      </c>
      <c r="ML48" s="71">
        <f t="shared" si="30"/>
        <v>180.99</v>
      </c>
      <c r="MM48" s="71">
        <f t="shared" si="30"/>
        <v>180.26</v>
      </c>
      <c r="MN48" s="71">
        <f t="shared" si="32"/>
        <v>179.54</v>
      </c>
      <c r="MO48" s="71">
        <f t="shared" si="32"/>
        <v>178.82</v>
      </c>
      <c r="MP48" s="71">
        <f t="shared" si="32"/>
        <v>178.1</v>
      </c>
      <c r="MQ48" s="71">
        <f t="shared" si="32"/>
        <v>177.39</v>
      </c>
      <c r="MR48" s="71">
        <f t="shared" si="32"/>
        <v>176.67</v>
      </c>
      <c r="MS48" s="71">
        <f t="shared" si="32"/>
        <v>175.96</v>
      </c>
      <c r="MT48" s="71">
        <f t="shared" si="32"/>
        <v>175.24</v>
      </c>
      <c r="MU48" s="71">
        <f t="shared" si="32"/>
        <v>174.53</v>
      </c>
      <c r="MV48" s="71">
        <f t="shared" si="32"/>
        <v>173.82</v>
      </c>
      <c r="MW48" s="71">
        <f t="shared" si="32"/>
        <v>173.12</v>
      </c>
      <c r="MX48" s="71">
        <f t="shared" si="32"/>
        <v>172.41</v>
      </c>
      <c r="MY48" s="71">
        <f t="shared" si="32"/>
        <v>171.71</v>
      </c>
    </row>
    <row r="49" spans="1:363" ht="15.75" x14ac:dyDescent="0.25">
      <c r="A49" s="60" t="s">
        <v>6</v>
      </c>
      <c r="B49" s="65">
        <v>2059</v>
      </c>
      <c r="C49" s="63">
        <v>513.04999999999995</v>
      </c>
      <c r="D49" s="63">
        <v>512.01</v>
      </c>
      <c r="E49" s="63">
        <v>510.97</v>
      </c>
      <c r="F49" s="63">
        <v>509.94</v>
      </c>
      <c r="G49" s="63">
        <v>508.9</v>
      </c>
      <c r="H49" s="63">
        <v>507.87</v>
      </c>
      <c r="I49" s="63">
        <v>506.83</v>
      </c>
      <c r="J49" s="63">
        <v>505.8</v>
      </c>
      <c r="K49" s="63">
        <v>504.76</v>
      </c>
      <c r="L49" s="63">
        <v>503.73</v>
      </c>
      <c r="M49" s="63">
        <v>502.69</v>
      </c>
      <c r="N49" s="63">
        <v>501.66</v>
      </c>
      <c r="O49" s="63">
        <v>500.62</v>
      </c>
      <c r="P49" s="63">
        <v>499.59</v>
      </c>
      <c r="Q49" s="63">
        <v>498.55</v>
      </c>
      <c r="R49" s="63">
        <v>497.52</v>
      </c>
      <c r="S49" s="63">
        <v>496.48</v>
      </c>
      <c r="T49" s="63">
        <v>495.45</v>
      </c>
      <c r="U49" s="63">
        <v>494.41</v>
      </c>
      <c r="V49" s="63">
        <v>493.37</v>
      </c>
      <c r="W49" s="63">
        <v>492.34</v>
      </c>
      <c r="X49" s="63">
        <v>491.3</v>
      </c>
      <c r="Y49" s="63">
        <v>490.27</v>
      </c>
      <c r="Z49" s="63">
        <v>489.23</v>
      </c>
      <c r="AA49" s="63">
        <v>488.2</v>
      </c>
      <c r="AB49" s="63">
        <v>487.16</v>
      </c>
      <c r="AC49" s="63">
        <v>486.12</v>
      </c>
      <c r="AD49" s="63">
        <v>485.09</v>
      </c>
      <c r="AE49" s="63">
        <v>484.05</v>
      </c>
      <c r="AF49" s="63">
        <v>483.01</v>
      </c>
      <c r="AG49" s="63">
        <v>481.98</v>
      </c>
      <c r="AH49" s="63">
        <v>480.94</v>
      </c>
      <c r="AI49" s="63">
        <v>479.91</v>
      </c>
      <c r="AJ49" s="63">
        <v>478.87</v>
      </c>
      <c r="AK49" s="63">
        <v>477.83</v>
      </c>
      <c r="AL49" s="63">
        <v>476.8</v>
      </c>
      <c r="AM49" s="63">
        <v>475.76</v>
      </c>
      <c r="AN49" s="63">
        <v>474.73</v>
      </c>
      <c r="AO49" s="63">
        <v>473.69</v>
      </c>
      <c r="AP49" s="63">
        <v>472.65</v>
      </c>
      <c r="AQ49" s="63">
        <v>471.62</v>
      </c>
      <c r="AR49" s="63">
        <v>470.58</v>
      </c>
      <c r="AS49" s="63">
        <v>469.54</v>
      </c>
      <c r="AT49" s="63">
        <v>468.51</v>
      </c>
      <c r="AU49" s="63">
        <v>467.47</v>
      </c>
      <c r="AV49" s="63">
        <v>466.43</v>
      </c>
      <c r="AW49" s="63">
        <v>465.4</v>
      </c>
      <c r="AX49" s="63">
        <v>464.36</v>
      </c>
      <c r="AY49" s="63">
        <v>463.32</v>
      </c>
      <c r="AZ49" s="63">
        <v>462.29</v>
      </c>
      <c r="BA49" s="63">
        <v>461.25</v>
      </c>
      <c r="BB49" s="63">
        <v>460.21</v>
      </c>
      <c r="BC49" s="63">
        <v>459.17</v>
      </c>
      <c r="BD49" s="63">
        <v>458.14</v>
      </c>
      <c r="BE49" s="63">
        <v>457.1</v>
      </c>
      <c r="BF49" s="63">
        <v>456.06</v>
      </c>
      <c r="BG49" s="63">
        <v>455.03</v>
      </c>
      <c r="BH49" s="63">
        <v>453.99</v>
      </c>
      <c r="BI49" s="63">
        <v>452.95</v>
      </c>
      <c r="BJ49" s="63">
        <v>451.91</v>
      </c>
      <c r="BK49" s="63">
        <v>450.88</v>
      </c>
      <c r="BL49" s="63">
        <v>449.84</v>
      </c>
      <c r="BM49" s="63">
        <v>448.8</v>
      </c>
      <c r="BN49" s="63">
        <v>447.76</v>
      </c>
      <c r="BO49" s="63">
        <v>446.73</v>
      </c>
      <c r="BP49" s="63">
        <v>445.69</v>
      </c>
      <c r="BQ49" s="63">
        <v>444.65</v>
      </c>
      <c r="BR49" s="63">
        <v>443.61</v>
      </c>
      <c r="BS49" s="63">
        <v>442.57</v>
      </c>
      <c r="BT49" s="63">
        <v>441.54</v>
      </c>
      <c r="BU49" s="63">
        <v>440.5</v>
      </c>
      <c r="BV49" s="63">
        <v>439.46</v>
      </c>
      <c r="BW49" s="63">
        <v>438.43</v>
      </c>
      <c r="BX49" s="63">
        <v>437.39</v>
      </c>
      <c r="BY49" s="63">
        <v>436.35</v>
      </c>
      <c r="BZ49" s="63">
        <v>435.31</v>
      </c>
      <c r="CA49" s="63">
        <v>434.28</v>
      </c>
      <c r="CB49" s="63">
        <v>433.24</v>
      </c>
      <c r="CC49" s="63">
        <v>432.21</v>
      </c>
      <c r="CD49" s="63">
        <v>431.17</v>
      </c>
      <c r="CE49" s="63">
        <v>430.13</v>
      </c>
      <c r="CF49" s="63">
        <v>429.1</v>
      </c>
      <c r="CG49" s="63">
        <v>428.06</v>
      </c>
      <c r="CH49" s="63">
        <v>427.03</v>
      </c>
      <c r="CI49" s="63">
        <v>425.99</v>
      </c>
      <c r="CJ49" s="63">
        <v>424.95</v>
      </c>
      <c r="CK49" s="63">
        <v>423.92</v>
      </c>
      <c r="CL49" s="63">
        <v>422.88</v>
      </c>
      <c r="CM49" s="63">
        <v>421.84</v>
      </c>
      <c r="CN49" s="63">
        <v>420.81</v>
      </c>
      <c r="CO49" s="63">
        <v>419.77</v>
      </c>
      <c r="CP49" s="63">
        <v>418.74</v>
      </c>
      <c r="CQ49" s="63">
        <v>417.7</v>
      </c>
      <c r="CR49" s="63">
        <v>416.66</v>
      </c>
      <c r="CS49" s="63">
        <v>415.63</v>
      </c>
      <c r="CT49" s="63">
        <v>414.59</v>
      </c>
      <c r="CU49" s="63">
        <v>413.55</v>
      </c>
      <c r="CV49" s="63">
        <v>412.52</v>
      </c>
      <c r="CW49" s="63">
        <v>411.49</v>
      </c>
      <c r="CX49" s="63">
        <v>410.45</v>
      </c>
      <c r="CY49" s="63">
        <v>409.42</v>
      </c>
      <c r="CZ49" s="63">
        <v>408.38</v>
      </c>
      <c r="DA49" s="63">
        <v>407.35</v>
      </c>
      <c r="DB49" s="63">
        <v>406.31</v>
      </c>
      <c r="DC49" s="63">
        <v>405.28</v>
      </c>
      <c r="DD49" s="63">
        <v>404.24</v>
      </c>
      <c r="DE49" s="63">
        <v>403.21</v>
      </c>
      <c r="DF49" s="63">
        <v>402.18</v>
      </c>
      <c r="DG49" s="63">
        <v>401.14</v>
      </c>
      <c r="DH49" s="63">
        <v>400.11</v>
      </c>
      <c r="DI49" s="63">
        <v>399.08</v>
      </c>
      <c r="DJ49" s="63">
        <v>398.04</v>
      </c>
      <c r="DK49" s="63">
        <v>397.01</v>
      </c>
      <c r="DL49" s="63">
        <v>395.98</v>
      </c>
      <c r="DM49" s="63">
        <v>394.94</v>
      </c>
      <c r="DN49" s="63">
        <v>393.91</v>
      </c>
      <c r="DO49" s="63">
        <v>392.88</v>
      </c>
      <c r="DP49" s="63">
        <v>391.85</v>
      </c>
      <c r="DQ49" s="63">
        <v>390.82</v>
      </c>
      <c r="DR49" s="63">
        <v>389.78</v>
      </c>
      <c r="DS49" s="63">
        <v>388.75</v>
      </c>
      <c r="DT49" s="63">
        <v>387.72</v>
      </c>
      <c r="DU49" s="63">
        <v>386.7</v>
      </c>
      <c r="DV49" s="63">
        <v>385.67</v>
      </c>
      <c r="DW49" s="63">
        <v>384.64</v>
      </c>
      <c r="DX49" s="63">
        <v>383.61</v>
      </c>
      <c r="DY49" s="63">
        <v>382.59</v>
      </c>
      <c r="DZ49" s="63">
        <v>381.56</v>
      </c>
      <c r="EA49" s="63">
        <v>380.53</v>
      </c>
      <c r="EB49" s="63">
        <v>379.51</v>
      </c>
      <c r="EC49" s="63">
        <v>378.48</v>
      </c>
      <c r="ED49" s="63">
        <v>377.46</v>
      </c>
      <c r="EE49" s="63">
        <v>376.43</v>
      </c>
      <c r="EF49" s="63">
        <v>375.41</v>
      </c>
      <c r="EG49" s="63">
        <v>374.39</v>
      </c>
      <c r="EH49" s="63">
        <v>373.37</v>
      </c>
      <c r="EI49" s="63">
        <v>372.35</v>
      </c>
      <c r="EJ49" s="63">
        <v>371.33</v>
      </c>
      <c r="EK49" s="63">
        <v>370.31</v>
      </c>
      <c r="EL49" s="63">
        <v>369.29</v>
      </c>
      <c r="EM49" s="63">
        <v>368.27</v>
      </c>
      <c r="EN49" s="63">
        <v>367.25</v>
      </c>
      <c r="EO49" s="63">
        <v>366.23</v>
      </c>
      <c r="EP49" s="63">
        <v>365.22</v>
      </c>
      <c r="EQ49" s="63">
        <v>364.2</v>
      </c>
      <c r="ER49" s="63">
        <v>363.18</v>
      </c>
      <c r="ES49" s="63">
        <v>362.17</v>
      </c>
      <c r="ET49" s="63">
        <v>361.16</v>
      </c>
      <c r="EU49" s="63">
        <v>360.14</v>
      </c>
      <c r="EV49" s="63">
        <v>359.13</v>
      </c>
      <c r="EW49" s="63">
        <v>358.12</v>
      </c>
      <c r="EX49" s="63">
        <v>357.11</v>
      </c>
      <c r="EY49" s="63">
        <v>356.09</v>
      </c>
      <c r="EZ49" s="63">
        <v>355.08</v>
      </c>
      <c r="FA49" s="63">
        <v>354.07</v>
      </c>
      <c r="FB49" s="63">
        <v>353.06</v>
      </c>
      <c r="FC49" s="63">
        <v>352.05</v>
      </c>
      <c r="FD49" s="63">
        <v>351.04</v>
      </c>
      <c r="FE49" s="63">
        <v>350.04</v>
      </c>
      <c r="FF49" s="63">
        <v>349.03</v>
      </c>
      <c r="FG49" s="63">
        <v>348.03</v>
      </c>
      <c r="FH49" s="63">
        <v>347.02</v>
      </c>
      <c r="FI49" s="63">
        <v>346.02</v>
      </c>
      <c r="FJ49" s="63">
        <v>345.01</v>
      </c>
      <c r="FK49" s="63">
        <v>344.01</v>
      </c>
      <c r="FL49" s="63">
        <v>343.01</v>
      </c>
      <c r="FM49" s="63">
        <v>342</v>
      </c>
      <c r="FN49" s="63">
        <v>341</v>
      </c>
      <c r="FO49" s="63">
        <v>340</v>
      </c>
      <c r="FP49" s="63">
        <v>339</v>
      </c>
      <c r="FQ49" s="63">
        <v>338</v>
      </c>
      <c r="FR49" s="63">
        <v>337</v>
      </c>
      <c r="FS49" s="63">
        <v>336</v>
      </c>
      <c r="FT49" s="63">
        <v>335</v>
      </c>
      <c r="FU49" s="63">
        <v>334</v>
      </c>
      <c r="FV49" s="63">
        <v>333</v>
      </c>
      <c r="FW49" s="63">
        <v>332</v>
      </c>
      <c r="FX49" s="63">
        <v>331.01</v>
      </c>
      <c r="FY49" s="63">
        <v>330.01</v>
      </c>
      <c r="FZ49" s="63">
        <v>329.01</v>
      </c>
      <c r="GA49" s="63">
        <v>328.02</v>
      </c>
      <c r="GB49" s="63">
        <v>327.01</v>
      </c>
      <c r="GC49" s="63">
        <v>326.02999999999997</v>
      </c>
      <c r="GD49" s="63">
        <v>325.04000000000002</v>
      </c>
      <c r="GE49" s="63">
        <v>324.04000000000002</v>
      </c>
      <c r="GF49" s="63">
        <v>323.04000000000002</v>
      </c>
      <c r="GG49" s="63">
        <v>322.06</v>
      </c>
      <c r="GH49" s="63">
        <v>321.07</v>
      </c>
      <c r="GI49" s="63">
        <v>320.07</v>
      </c>
      <c r="GJ49" s="63">
        <v>319.08999999999997</v>
      </c>
      <c r="GK49" s="63">
        <v>318.10000000000002</v>
      </c>
      <c r="GL49" s="63">
        <v>317.10000000000002</v>
      </c>
      <c r="GM49" s="63">
        <v>316.12</v>
      </c>
      <c r="GN49" s="63">
        <v>315.13</v>
      </c>
      <c r="GO49" s="63">
        <v>314.14999999999998</v>
      </c>
      <c r="GP49" s="63">
        <v>313.17</v>
      </c>
      <c r="GQ49" s="63">
        <v>312.19</v>
      </c>
      <c r="GR49" s="63">
        <v>311.20999999999998</v>
      </c>
      <c r="GS49" s="63">
        <v>310.23</v>
      </c>
      <c r="GT49" s="63">
        <v>309.25</v>
      </c>
      <c r="GU49" s="63">
        <v>308.26</v>
      </c>
      <c r="GV49" s="63">
        <v>307.29000000000002</v>
      </c>
      <c r="GW49" s="63">
        <v>306.31</v>
      </c>
      <c r="GX49" s="63">
        <v>305.33999999999997</v>
      </c>
      <c r="GY49" s="63">
        <v>304.35000000000002</v>
      </c>
      <c r="GZ49" s="63">
        <v>303.39</v>
      </c>
      <c r="HA49" s="63">
        <v>302.41000000000003</v>
      </c>
      <c r="HB49" s="63">
        <v>301.44</v>
      </c>
      <c r="HC49" s="63">
        <v>300.47000000000003</v>
      </c>
      <c r="HD49" s="63">
        <v>299.5</v>
      </c>
      <c r="HE49" s="63">
        <v>298.51</v>
      </c>
      <c r="HF49" s="63">
        <v>297.54000000000002</v>
      </c>
      <c r="HG49" s="63">
        <v>296.57</v>
      </c>
      <c r="HH49" s="63">
        <v>295.62</v>
      </c>
      <c r="HI49" s="63">
        <v>294.64999999999998</v>
      </c>
      <c r="HJ49" s="63">
        <v>293.68</v>
      </c>
      <c r="HK49" s="63">
        <v>292.70999999999998</v>
      </c>
      <c r="HL49" s="63">
        <v>291.75</v>
      </c>
      <c r="HM49" s="63">
        <v>290.79000000000002</v>
      </c>
      <c r="HN49" s="63">
        <v>289.83999999999997</v>
      </c>
      <c r="HO49" s="63">
        <v>288.88</v>
      </c>
      <c r="HP49" s="63">
        <v>287.93</v>
      </c>
      <c r="HQ49" s="63">
        <v>286.97000000000003</v>
      </c>
      <c r="HR49" s="63">
        <v>286.01</v>
      </c>
      <c r="HS49" s="63">
        <v>285.06</v>
      </c>
      <c r="HT49" s="63">
        <v>284.10000000000002</v>
      </c>
      <c r="HU49" s="63">
        <v>283.16000000000003</v>
      </c>
      <c r="HV49" s="63">
        <v>282.20999999999998</v>
      </c>
      <c r="HW49" s="63">
        <v>281.25</v>
      </c>
      <c r="HX49" s="63">
        <v>280.31</v>
      </c>
      <c r="HY49" s="63">
        <v>279.35000000000002</v>
      </c>
      <c r="HZ49" s="63">
        <v>278.41000000000003</v>
      </c>
      <c r="IA49" s="63">
        <v>277.45999999999998</v>
      </c>
      <c r="IB49" s="63">
        <v>276.51</v>
      </c>
      <c r="IC49" s="63">
        <v>275.57</v>
      </c>
      <c r="ID49" s="63">
        <v>274.63</v>
      </c>
      <c r="IE49" s="63">
        <v>273.68</v>
      </c>
      <c r="IF49" s="63">
        <v>272.74</v>
      </c>
      <c r="IG49" s="63">
        <v>271.79000000000002</v>
      </c>
      <c r="IH49" s="63">
        <v>270.85000000000002</v>
      </c>
      <c r="II49" s="63">
        <v>269.91000000000003</v>
      </c>
      <c r="IJ49" s="63">
        <v>268.97000000000003</v>
      </c>
      <c r="IK49" s="63">
        <v>268.02999999999997</v>
      </c>
      <c r="IL49" s="63">
        <v>267.10000000000002</v>
      </c>
      <c r="IM49" s="63">
        <v>266.16000000000003</v>
      </c>
      <c r="IN49" s="63">
        <v>265.22000000000003</v>
      </c>
      <c r="IO49" s="63">
        <v>264.29000000000002</v>
      </c>
      <c r="IP49" s="63">
        <v>263.35000000000002</v>
      </c>
      <c r="IQ49" s="63">
        <v>262.42</v>
      </c>
      <c r="IR49" s="63">
        <v>261.49</v>
      </c>
      <c r="IS49" s="63">
        <v>260.56</v>
      </c>
      <c r="IT49" s="63">
        <v>259.63</v>
      </c>
      <c r="IU49" s="63">
        <v>258.7</v>
      </c>
      <c r="IV49" s="63">
        <v>257.77999999999997</v>
      </c>
      <c r="IW49" s="63">
        <v>256.85000000000002</v>
      </c>
      <c r="IX49" s="63">
        <v>255.94</v>
      </c>
      <c r="IY49" s="63">
        <v>255.02</v>
      </c>
      <c r="IZ49" s="63">
        <v>254.11</v>
      </c>
      <c r="JA49" s="63">
        <v>253.19</v>
      </c>
      <c r="JB49" s="63">
        <v>252.28</v>
      </c>
      <c r="JC49" s="63">
        <v>251.36</v>
      </c>
      <c r="JD49" s="63">
        <v>250.45</v>
      </c>
      <c r="JE49" s="63">
        <v>249.54</v>
      </c>
      <c r="JF49" s="63">
        <v>248.63</v>
      </c>
      <c r="JG49" s="63">
        <v>247.72</v>
      </c>
      <c r="JH49" s="63">
        <v>246.81</v>
      </c>
      <c r="JI49" s="63">
        <v>245.9</v>
      </c>
      <c r="JJ49" s="63">
        <v>245</v>
      </c>
      <c r="JK49" s="63">
        <v>244.09</v>
      </c>
      <c r="JL49" s="63">
        <v>243.19</v>
      </c>
      <c r="JM49" s="63">
        <v>242.28</v>
      </c>
      <c r="JN49" s="63">
        <v>241.38</v>
      </c>
      <c r="JO49" s="63">
        <v>240.47</v>
      </c>
      <c r="JP49" s="63">
        <v>239.57</v>
      </c>
      <c r="JQ49" s="63">
        <v>238.67</v>
      </c>
      <c r="JR49" s="63">
        <v>237.77</v>
      </c>
      <c r="JS49" s="63">
        <v>236.87</v>
      </c>
      <c r="JT49" s="63">
        <v>235.97</v>
      </c>
      <c r="JU49" s="63">
        <v>235.06</v>
      </c>
      <c r="JV49" s="63">
        <v>234.16</v>
      </c>
      <c r="JW49" s="63">
        <v>233.25</v>
      </c>
      <c r="JX49" s="63">
        <v>232.35</v>
      </c>
      <c r="JY49" s="63">
        <v>231.45</v>
      </c>
      <c r="JZ49" s="63">
        <v>230.54</v>
      </c>
      <c r="KA49" s="63">
        <v>229.64</v>
      </c>
      <c r="KB49" s="63">
        <v>228.74</v>
      </c>
      <c r="KC49" s="63">
        <v>227.84</v>
      </c>
      <c r="KD49" s="63">
        <v>226.94</v>
      </c>
      <c r="KE49" s="63">
        <v>226.05</v>
      </c>
      <c r="KF49" s="63">
        <v>225.15</v>
      </c>
      <c r="KG49" s="63">
        <v>224.25</v>
      </c>
      <c r="KH49" s="63">
        <v>223.36</v>
      </c>
      <c r="KI49" s="63">
        <v>222.46</v>
      </c>
      <c r="KJ49" s="63">
        <v>221.57</v>
      </c>
      <c r="KK49" s="63">
        <v>220.68</v>
      </c>
      <c r="KL49" s="63">
        <v>219.79</v>
      </c>
      <c r="KM49" s="63">
        <v>218.9</v>
      </c>
      <c r="KN49" s="63">
        <v>218.01</v>
      </c>
      <c r="KO49" s="63">
        <v>217.12</v>
      </c>
      <c r="KP49" s="63">
        <v>216.23</v>
      </c>
      <c r="KQ49" s="63">
        <v>215.34</v>
      </c>
      <c r="KR49" s="68">
        <f t="shared" si="29"/>
        <v>216.77</v>
      </c>
      <c r="KS49" s="68">
        <f t="shared" si="29"/>
        <v>215.98</v>
      </c>
      <c r="KT49" s="68">
        <f t="shared" si="29"/>
        <v>215.16</v>
      </c>
      <c r="KU49" s="68">
        <f t="shared" si="29"/>
        <v>214.37</v>
      </c>
      <c r="KV49" s="68">
        <f t="shared" si="29"/>
        <v>213.59</v>
      </c>
      <c r="KW49" s="68">
        <f t="shared" si="29"/>
        <v>212.8</v>
      </c>
      <c r="KX49" s="68">
        <f t="shared" si="29"/>
        <v>212.01</v>
      </c>
      <c r="KY49" s="68">
        <f t="shared" si="29"/>
        <v>211.23</v>
      </c>
      <c r="KZ49" s="68">
        <f t="shared" si="29"/>
        <v>210.44</v>
      </c>
      <c r="LA49" s="68">
        <f t="shared" si="29"/>
        <v>209.66</v>
      </c>
      <c r="LB49" s="68">
        <f t="shared" si="29"/>
        <v>208.88</v>
      </c>
      <c r="LC49" s="68">
        <f t="shared" si="29"/>
        <v>208.1</v>
      </c>
      <c r="LD49" s="68">
        <f t="shared" si="29"/>
        <v>207.32</v>
      </c>
      <c r="LE49" s="68">
        <f t="shared" si="29"/>
        <v>206.54</v>
      </c>
      <c r="LF49" s="68">
        <f t="shared" si="29"/>
        <v>205.77</v>
      </c>
      <c r="LG49" s="68">
        <f t="shared" si="28"/>
        <v>205</v>
      </c>
      <c r="LH49" s="68">
        <f t="shared" si="28"/>
        <v>204.22</v>
      </c>
      <c r="LI49" s="68">
        <f t="shared" si="28"/>
        <v>203.45</v>
      </c>
      <c r="LJ49" s="68">
        <f t="shared" si="28"/>
        <v>202.68</v>
      </c>
      <c r="LK49" s="68">
        <f t="shared" si="28"/>
        <v>201.91</v>
      </c>
      <c r="LL49" s="68">
        <f t="shared" si="28"/>
        <v>201.14</v>
      </c>
      <c r="LM49" s="68">
        <f t="shared" si="28"/>
        <v>200.38</v>
      </c>
      <c r="LN49" s="68">
        <f t="shared" si="28"/>
        <v>199.61</v>
      </c>
      <c r="LO49" s="68">
        <f t="shared" si="28"/>
        <v>198.85</v>
      </c>
      <c r="LP49" s="68">
        <f t="shared" si="28"/>
        <v>198.09</v>
      </c>
      <c r="LQ49" s="68">
        <f t="shared" si="28"/>
        <v>197.33</v>
      </c>
      <c r="LR49" s="68">
        <f t="shared" si="28"/>
        <v>196.57</v>
      </c>
      <c r="LS49" s="68">
        <f t="shared" si="28"/>
        <v>195.81</v>
      </c>
      <c r="LT49" s="68">
        <f t="shared" si="28"/>
        <v>195.06</v>
      </c>
      <c r="LU49" s="68">
        <f t="shared" si="28"/>
        <v>194.31</v>
      </c>
      <c r="LV49" s="68">
        <f t="shared" si="28"/>
        <v>193.55</v>
      </c>
      <c r="LW49" s="68">
        <f t="shared" si="28"/>
        <v>192.8</v>
      </c>
      <c r="LX49" s="68">
        <f t="shared" si="30"/>
        <v>192.05</v>
      </c>
      <c r="LY49" s="68">
        <f t="shared" si="30"/>
        <v>191.3</v>
      </c>
      <c r="LZ49" s="68">
        <f t="shared" si="30"/>
        <v>190.56</v>
      </c>
      <c r="MA49" s="68">
        <f t="shared" si="30"/>
        <v>189.81</v>
      </c>
      <c r="MB49" s="68">
        <f t="shared" si="30"/>
        <v>189.07</v>
      </c>
      <c r="MC49" s="68">
        <f t="shared" si="30"/>
        <v>188.33</v>
      </c>
      <c r="MD49" s="70">
        <f t="shared" si="30"/>
        <v>187.59</v>
      </c>
      <c r="ME49" s="71">
        <f t="shared" si="30"/>
        <v>186.86</v>
      </c>
      <c r="MF49" s="71">
        <f t="shared" si="30"/>
        <v>186.12</v>
      </c>
      <c r="MG49" s="71">
        <f t="shared" si="30"/>
        <v>185.39</v>
      </c>
      <c r="MH49" s="71">
        <f t="shared" si="30"/>
        <v>184.65</v>
      </c>
      <c r="MI49" s="71">
        <f t="shared" si="30"/>
        <v>183.92</v>
      </c>
      <c r="MJ49" s="71">
        <f t="shared" si="30"/>
        <v>183.19</v>
      </c>
      <c r="MK49" s="71">
        <f t="shared" si="30"/>
        <v>182.46</v>
      </c>
      <c r="ML49" s="71">
        <f t="shared" si="30"/>
        <v>181.74</v>
      </c>
      <c r="MM49" s="71">
        <f t="shared" si="30"/>
        <v>181.01</v>
      </c>
      <c r="MN49" s="71">
        <f t="shared" si="32"/>
        <v>180.29</v>
      </c>
      <c r="MO49" s="71">
        <f t="shared" si="32"/>
        <v>179.57</v>
      </c>
      <c r="MP49" s="71">
        <f t="shared" si="32"/>
        <v>178.85</v>
      </c>
      <c r="MQ49" s="71">
        <f t="shared" si="32"/>
        <v>178.14</v>
      </c>
      <c r="MR49" s="71">
        <f t="shared" si="32"/>
        <v>177.42</v>
      </c>
      <c r="MS49" s="71">
        <f t="shared" si="32"/>
        <v>176.71</v>
      </c>
      <c r="MT49" s="71">
        <f t="shared" si="32"/>
        <v>175.99</v>
      </c>
      <c r="MU49" s="71">
        <f t="shared" si="32"/>
        <v>175.28</v>
      </c>
      <c r="MV49" s="71">
        <f t="shared" si="32"/>
        <v>174.57</v>
      </c>
      <c r="MW49" s="71">
        <f t="shared" si="32"/>
        <v>173.87</v>
      </c>
      <c r="MX49" s="71">
        <f t="shared" si="32"/>
        <v>173.16</v>
      </c>
      <c r="MY49" s="71">
        <f t="shared" si="32"/>
        <v>172.46</v>
      </c>
    </row>
    <row r="50" spans="1:363" ht="15.75" x14ac:dyDescent="0.25">
      <c r="A50" s="60" t="s">
        <v>6</v>
      </c>
      <c r="B50" s="65">
        <v>2060</v>
      </c>
      <c r="C50" s="63">
        <v>513.82000000000005</v>
      </c>
      <c r="D50" s="63">
        <v>512.78</v>
      </c>
      <c r="E50" s="63">
        <v>511.75</v>
      </c>
      <c r="F50" s="63">
        <v>510.71</v>
      </c>
      <c r="G50" s="63">
        <v>509.68</v>
      </c>
      <c r="H50" s="63">
        <v>508.64</v>
      </c>
      <c r="I50" s="63">
        <v>507.61</v>
      </c>
      <c r="J50" s="63">
        <v>506.57</v>
      </c>
      <c r="K50" s="63">
        <v>505.54</v>
      </c>
      <c r="L50" s="63">
        <v>504.5</v>
      </c>
      <c r="M50" s="63">
        <v>503.47</v>
      </c>
      <c r="N50" s="63">
        <v>502.43</v>
      </c>
      <c r="O50" s="63">
        <v>501.4</v>
      </c>
      <c r="P50" s="63">
        <v>500.36</v>
      </c>
      <c r="Q50" s="63">
        <v>499.33</v>
      </c>
      <c r="R50" s="63">
        <v>498.29</v>
      </c>
      <c r="S50" s="63">
        <v>497.26</v>
      </c>
      <c r="T50" s="63">
        <v>496.22</v>
      </c>
      <c r="U50" s="63">
        <v>495.18</v>
      </c>
      <c r="V50" s="63">
        <v>494.15</v>
      </c>
      <c r="W50" s="63">
        <v>493.11</v>
      </c>
      <c r="X50" s="63">
        <v>492.08</v>
      </c>
      <c r="Y50" s="63">
        <v>491.04</v>
      </c>
      <c r="Z50" s="63">
        <v>490.01</v>
      </c>
      <c r="AA50" s="63">
        <v>488.97</v>
      </c>
      <c r="AB50" s="63">
        <v>487.94</v>
      </c>
      <c r="AC50" s="63">
        <v>486.9</v>
      </c>
      <c r="AD50" s="63">
        <v>485.86</v>
      </c>
      <c r="AE50" s="63">
        <v>484.83</v>
      </c>
      <c r="AF50" s="63">
        <v>483.79</v>
      </c>
      <c r="AG50" s="63">
        <v>482.76</v>
      </c>
      <c r="AH50" s="63">
        <v>481.72</v>
      </c>
      <c r="AI50" s="63">
        <v>480.68</v>
      </c>
      <c r="AJ50" s="63">
        <v>479.65</v>
      </c>
      <c r="AK50" s="63">
        <v>478.61</v>
      </c>
      <c r="AL50" s="63">
        <v>477.58</v>
      </c>
      <c r="AM50" s="63">
        <v>476.54</v>
      </c>
      <c r="AN50" s="63">
        <v>475.5</v>
      </c>
      <c r="AO50" s="63">
        <v>474.47</v>
      </c>
      <c r="AP50" s="63">
        <v>473.43</v>
      </c>
      <c r="AQ50" s="63">
        <v>472.39</v>
      </c>
      <c r="AR50" s="63">
        <v>471.36</v>
      </c>
      <c r="AS50" s="63">
        <v>470.32</v>
      </c>
      <c r="AT50" s="63">
        <v>469.28</v>
      </c>
      <c r="AU50" s="63">
        <v>468.25</v>
      </c>
      <c r="AV50" s="63">
        <v>467.21</v>
      </c>
      <c r="AW50" s="63">
        <v>466.17</v>
      </c>
      <c r="AX50" s="63">
        <v>465.14</v>
      </c>
      <c r="AY50" s="63">
        <v>464.1</v>
      </c>
      <c r="AZ50" s="63">
        <v>463.06</v>
      </c>
      <c r="BA50" s="63">
        <v>462.03</v>
      </c>
      <c r="BB50" s="63">
        <v>460.99</v>
      </c>
      <c r="BC50" s="63">
        <v>459.95</v>
      </c>
      <c r="BD50" s="63">
        <v>458.91</v>
      </c>
      <c r="BE50" s="63">
        <v>457.88</v>
      </c>
      <c r="BF50" s="63">
        <v>456.84</v>
      </c>
      <c r="BG50" s="63">
        <v>455.8</v>
      </c>
      <c r="BH50" s="63">
        <v>454.77</v>
      </c>
      <c r="BI50" s="63">
        <v>453.73</v>
      </c>
      <c r="BJ50" s="63">
        <v>452.69</v>
      </c>
      <c r="BK50" s="63">
        <v>451.66</v>
      </c>
      <c r="BL50" s="63">
        <v>450.62</v>
      </c>
      <c r="BM50" s="63">
        <v>449.58</v>
      </c>
      <c r="BN50" s="63">
        <v>448.54</v>
      </c>
      <c r="BO50" s="63">
        <v>447.5</v>
      </c>
      <c r="BP50" s="63">
        <v>446.46</v>
      </c>
      <c r="BQ50" s="63">
        <v>445.43</v>
      </c>
      <c r="BR50" s="63">
        <v>444.39</v>
      </c>
      <c r="BS50" s="63">
        <v>443.35</v>
      </c>
      <c r="BT50" s="63">
        <v>442.31</v>
      </c>
      <c r="BU50" s="63">
        <v>441.28</v>
      </c>
      <c r="BV50" s="63">
        <v>440.24</v>
      </c>
      <c r="BW50" s="63">
        <v>439.2</v>
      </c>
      <c r="BX50" s="63">
        <v>438.17</v>
      </c>
      <c r="BY50" s="63">
        <v>437.13</v>
      </c>
      <c r="BZ50" s="63">
        <v>436.09</v>
      </c>
      <c r="CA50" s="63">
        <v>435.06</v>
      </c>
      <c r="CB50" s="63">
        <v>434.02</v>
      </c>
      <c r="CC50" s="63">
        <v>432.98</v>
      </c>
      <c r="CD50" s="63">
        <v>431.95</v>
      </c>
      <c r="CE50" s="63">
        <v>430.91</v>
      </c>
      <c r="CF50" s="63">
        <v>429.87</v>
      </c>
      <c r="CG50" s="63">
        <v>428.84</v>
      </c>
      <c r="CH50" s="63">
        <v>427.8</v>
      </c>
      <c r="CI50" s="63">
        <v>426.77</v>
      </c>
      <c r="CJ50" s="63">
        <v>425.73</v>
      </c>
      <c r="CK50" s="63">
        <v>424.69</v>
      </c>
      <c r="CL50" s="63">
        <v>423.66</v>
      </c>
      <c r="CM50" s="63">
        <v>422.62</v>
      </c>
      <c r="CN50" s="63">
        <v>421.58</v>
      </c>
      <c r="CO50" s="63">
        <v>420.55</v>
      </c>
      <c r="CP50" s="63">
        <v>419.51</v>
      </c>
      <c r="CQ50" s="63">
        <v>418.48</v>
      </c>
      <c r="CR50" s="63">
        <v>417.44</v>
      </c>
      <c r="CS50" s="63">
        <v>416.4</v>
      </c>
      <c r="CT50" s="63">
        <v>415.37</v>
      </c>
      <c r="CU50" s="63">
        <v>414.33</v>
      </c>
      <c r="CV50" s="63">
        <v>413.3</v>
      </c>
      <c r="CW50" s="63">
        <v>412.26</v>
      </c>
      <c r="CX50" s="63">
        <v>411.23</v>
      </c>
      <c r="CY50" s="63">
        <v>410.19</v>
      </c>
      <c r="CZ50" s="63">
        <v>409.16</v>
      </c>
      <c r="DA50" s="63">
        <v>408.12</v>
      </c>
      <c r="DB50" s="63">
        <v>407.09</v>
      </c>
      <c r="DC50" s="63">
        <v>406.05</v>
      </c>
      <c r="DD50" s="63">
        <v>405.02</v>
      </c>
      <c r="DE50" s="63">
        <v>403.98</v>
      </c>
      <c r="DF50" s="63">
        <v>402.95</v>
      </c>
      <c r="DG50" s="63">
        <v>401.92</v>
      </c>
      <c r="DH50" s="63">
        <v>400.88</v>
      </c>
      <c r="DI50" s="63">
        <v>399.85</v>
      </c>
      <c r="DJ50" s="63">
        <v>398.82</v>
      </c>
      <c r="DK50" s="63">
        <v>397.78</v>
      </c>
      <c r="DL50" s="63">
        <v>396.75</v>
      </c>
      <c r="DM50" s="63">
        <v>395.72</v>
      </c>
      <c r="DN50" s="63">
        <v>394.69</v>
      </c>
      <c r="DO50" s="63">
        <v>393.65</v>
      </c>
      <c r="DP50" s="63">
        <v>392.62</v>
      </c>
      <c r="DQ50" s="63">
        <v>391.59</v>
      </c>
      <c r="DR50" s="63">
        <v>390.56</v>
      </c>
      <c r="DS50" s="63">
        <v>389.53</v>
      </c>
      <c r="DT50" s="63">
        <v>388.5</v>
      </c>
      <c r="DU50" s="63">
        <v>387.47</v>
      </c>
      <c r="DV50" s="63">
        <v>386.44</v>
      </c>
      <c r="DW50" s="63">
        <v>385.41</v>
      </c>
      <c r="DX50" s="63">
        <v>384.39</v>
      </c>
      <c r="DY50" s="63">
        <v>383.36</v>
      </c>
      <c r="DZ50" s="63">
        <v>382.33</v>
      </c>
      <c r="EA50" s="63">
        <v>381.3</v>
      </c>
      <c r="EB50" s="63">
        <v>380.28</v>
      </c>
      <c r="EC50" s="63">
        <v>379.25</v>
      </c>
      <c r="ED50" s="63">
        <v>378.23</v>
      </c>
      <c r="EE50" s="63">
        <v>377.2</v>
      </c>
      <c r="EF50" s="63">
        <v>376.18</v>
      </c>
      <c r="EG50" s="63">
        <v>375.16</v>
      </c>
      <c r="EH50" s="63">
        <v>374.14</v>
      </c>
      <c r="EI50" s="63">
        <v>373.12</v>
      </c>
      <c r="EJ50" s="63">
        <v>372.1</v>
      </c>
      <c r="EK50" s="63">
        <v>371.08</v>
      </c>
      <c r="EL50" s="63">
        <v>370.06</v>
      </c>
      <c r="EM50" s="63">
        <v>369.04</v>
      </c>
      <c r="EN50" s="63">
        <v>368.02</v>
      </c>
      <c r="EO50" s="63">
        <v>367</v>
      </c>
      <c r="EP50" s="63">
        <v>365.98</v>
      </c>
      <c r="EQ50" s="63">
        <v>364.97</v>
      </c>
      <c r="ER50" s="63">
        <v>363.95</v>
      </c>
      <c r="ES50" s="63">
        <v>362.94</v>
      </c>
      <c r="ET50" s="63">
        <v>361.92</v>
      </c>
      <c r="EU50" s="63">
        <v>360.91</v>
      </c>
      <c r="EV50" s="63">
        <v>359.9</v>
      </c>
      <c r="EW50" s="63">
        <v>358.88</v>
      </c>
      <c r="EX50" s="63">
        <v>357.87</v>
      </c>
      <c r="EY50" s="63">
        <v>356.86</v>
      </c>
      <c r="EZ50" s="63">
        <v>355.85</v>
      </c>
      <c r="FA50" s="63">
        <v>354.83</v>
      </c>
      <c r="FB50" s="63">
        <v>353.82</v>
      </c>
      <c r="FC50" s="63">
        <v>352.81</v>
      </c>
      <c r="FD50" s="63">
        <v>351.8</v>
      </c>
      <c r="FE50" s="63">
        <v>350.8</v>
      </c>
      <c r="FF50" s="63">
        <v>349.79</v>
      </c>
      <c r="FG50" s="63">
        <v>348.79</v>
      </c>
      <c r="FH50" s="63">
        <v>347.78</v>
      </c>
      <c r="FI50" s="63">
        <v>346.78</v>
      </c>
      <c r="FJ50" s="63">
        <v>345.77</v>
      </c>
      <c r="FK50" s="63">
        <v>344.77</v>
      </c>
      <c r="FL50" s="63">
        <v>343.77</v>
      </c>
      <c r="FM50" s="63">
        <v>342.76</v>
      </c>
      <c r="FN50" s="63">
        <v>341.76</v>
      </c>
      <c r="FO50" s="63">
        <v>340.76</v>
      </c>
      <c r="FP50" s="63">
        <v>339.76</v>
      </c>
      <c r="FQ50" s="63">
        <v>338.75</v>
      </c>
      <c r="FR50" s="63">
        <v>337.75</v>
      </c>
      <c r="FS50" s="63">
        <v>336.75</v>
      </c>
      <c r="FT50" s="63">
        <v>335.75</v>
      </c>
      <c r="FU50" s="63">
        <v>334.76</v>
      </c>
      <c r="FV50" s="63">
        <v>333.76</v>
      </c>
      <c r="FW50" s="63">
        <v>332.76</v>
      </c>
      <c r="FX50" s="63">
        <v>331.76</v>
      </c>
      <c r="FY50" s="63">
        <v>330.76</v>
      </c>
      <c r="FZ50" s="63">
        <v>329.77</v>
      </c>
      <c r="GA50" s="63">
        <v>328.77</v>
      </c>
      <c r="GB50" s="63">
        <v>327.77</v>
      </c>
      <c r="GC50" s="63">
        <v>326.77999999999997</v>
      </c>
      <c r="GD50" s="63">
        <v>325.79000000000002</v>
      </c>
      <c r="GE50" s="63">
        <v>324.79000000000002</v>
      </c>
      <c r="GF50" s="63">
        <v>323.79000000000002</v>
      </c>
      <c r="GG50" s="63">
        <v>322.81</v>
      </c>
      <c r="GH50" s="63">
        <v>321.81</v>
      </c>
      <c r="GI50" s="63">
        <v>320.82</v>
      </c>
      <c r="GJ50" s="63">
        <v>319.82</v>
      </c>
      <c r="GK50" s="63">
        <v>318.83999999999997</v>
      </c>
      <c r="GL50" s="63">
        <v>317.85000000000002</v>
      </c>
      <c r="GM50" s="63">
        <v>316.85000000000002</v>
      </c>
      <c r="GN50" s="63">
        <v>315.88</v>
      </c>
      <c r="GO50" s="63">
        <v>314.89</v>
      </c>
      <c r="GP50" s="63">
        <v>313.91000000000003</v>
      </c>
      <c r="GQ50" s="63">
        <v>312.93</v>
      </c>
      <c r="GR50" s="63">
        <v>311.95</v>
      </c>
      <c r="GS50" s="63">
        <v>310.97000000000003</v>
      </c>
      <c r="GT50" s="63">
        <v>309.99</v>
      </c>
      <c r="GU50" s="63">
        <v>309.01</v>
      </c>
      <c r="GV50" s="63">
        <v>308.02999999999997</v>
      </c>
      <c r="GW50" s="63">
        <v>307.04000000000002</v>
      </c>
      <c r="GX50" s="63">
        <v>306.07</v>
      </c>
      <c r="GY50" s="63">
        <v>305.10000000000002</v>
      </c>
      <c r="GZ50" s="63">
        <v>304.12</v>
      </c>
      <c r="HA50" s="63">
        <v>303.14999999999998</v>
      </c>
      <c r="HB50" s="63">
        <v>302.17</v>
      </c>
      <c r="HC50" s="63">
        <v>301.2</v>
      </c>
      <c r="HD50" s="63">
        <v>300.23</v>
      </c>
      <c r="HE50" s="63">
        <v>299.26</v>
      </c>
      <c r="HF50" s="63">
        <v>298.27999999999997</v>
      </c>
      <c r="HG50" s="63">
        <v>297.31</v>
      </c>
      <c r="HH50" s="63">
        <v>296.33999999999997</v>
      </c>
      <c r="HI50" s="63">
        <v>295.37</v>
      </c>
      <c r="HJ50" s="63">
        <v>294.41000000000003</v>
      </c>
      <c r="HK50" s="63">
        <v>293.44</v>
      </c>
      <c r="HL50" s="63">
        <v>292.48</v>
      </c>
      <c r="HM50" s="63">
        <v>291.51</v>
      </c>
      <c r="HN50" s="63">
        <v>290.56</v>
      </c>
      <c r="HO50" s="63">
        <v>289.60000000000002</v>
      </c>
      <c r="HP50" s="63">
        <v>288.64999999999998</v>
      </c>
      <c r="HQ50" s="63">
        <v>287.69</v>
      </c>
      <c r="HR50" s="63">
        <v>286.74</v>
      </c>
      <c r="HS50" s="63">
        <v>285.77999999999997</v>
      </c>
      <c r="HT50" s="63">
        <v>284.82</v>
      </c>
      <c r="HU50" s="63">
        <v>283.87</v>
      </c>
      <c r="HV50" s="63">
        <v>282.92</v>
      </c>
      <c r="HW50" s="63">
        <v>281.97000000000003</v>
      </c>
      <c r="HX50" s="63">
        <v>281.01</v>
      </c>
      <c r="HY50" s="63">
        <v>280.07</v>
      </c>
      <c r="HZ50" s="63">
        <v>279.12</v>
      </c>
      <c r="IA50" s="63">
        <v>278.17</v>
      </c>
      <c r="IB50" s="63">
        <v>277.23</v>
      </c>
      <c r="IC50" s="63">
        <v>276.27999999999997</v>
      </c>
      <c r="ID50" s="63">
        <v>275.32</v>
      </c>
      <c r="IE50" s="63">
        <v>274.39</v>
      </c>
      <c r="IF50" s="63">
        <v>273.44</v>
      </c>
      <c r="IG50" s="63">
        <v>272.5</v>
      </c>
      <c r="IH50" s="63">
        <v>271.56</v>
      </c>
      <c r="II50" s="63">
        <v>270.62</v>
      </c>
      <c r="IJ50" s="63">
        <v>269.68</v>
      </c>
      <c r="IK50" s="63">
        <v>268.74</v>
      </c>
      <c r="IL50" s="63">
        <v>267.79000000000002</v>
      </c>
      <c r="IM50" s="63">
        <v>266.85000000000002</v>
      </c>
      <c r="IN50" s="63">
        <v>265.92</v>
      </c>
      <c r="IO50" s="63">
        <v>264.99</v>
      </c>
      <c r="IP50" s="63">
        <v>264.04000000000002</v>
      </c>
      <c r="IQ50" s="63">
        <v>263.12</v>
      </c>
      <c r="IR50" s="63">
        <v>262.18</v>
      </c>
      <c r="IS50" s="63">
        <v>261.25</v>
      </c>
      <c r="IT50" s="63">
        <v>260.32</v>
      </c>
      <c r="IU50" s="63">
        <v>259.39</v>
      </c>
      <c r="IV50" s="63">
        <v>258.47000000000003</v>
      </c>
      <c r="IW50" s="63">
        <v>257.54000000000002</v>
      </c>
      <c r="IX50" s="63">
        <v>256.63</v>
      </c>
      <c r="IY50" s="63">
        <v>255.71</v>
      </c>
      <c r="IZ50" s="63">
        <v>254.79</v>
      </c>
      <c r="JA50" s="63">
        <v>253.88</v>
      </c>
      <c r="JB50" s="63">
        <v>252.96</v>
      </c>
      <c r="JC50" s="63">
        <v>252.05</v>
      </c>
      <c r="JD50" s="63">
        <v>251.13</v>
      </c>
      <c r="JE50" s="63">
        <v>250.22</v>
      </c>
      <c r="JF50" s="63">
        <v>249.31</v>
      </c>
      <c r="JG50" s="63">
        <v>248.4</v>
      </c>
      <c r="JH50" s="63">
        <v>247.49</v>
      </c>
      <c r="JI50" s="63">
        <v>246.58</v>
      </c>
      <c r="JJ50" s="63">
        <v>245.67</v>
      </c>
      <c r="JK50" s="63">
        <v>244.76</v>
      </c>
      <c r="JL50" s="63">
        <v>243.86</v>
      </c>
      <c r="JM50" s="63">
        <v>242.95</v>
      </c>
      <c r="JN50" s="63">
        <v>242.05</v>
      </c>
      <c r="JO50" s="63">
        <v>241.14</v>
      </c>
      <c r="JP50" s="63">
        <v>240.24</v>
      </c>
      <c r="JQ50" s="63">
        <v>239.34</v>
      </c>
      <c r="JR50" s="63">
        <v>238.43</v>
      </c>
      <c r="JS50" s="63">
        <v>237.53</v>
      </c>
      <c r="JT50" s="63">
        <v>236.63</v>
      </c>
      <c r="JU50" s="63">
        <v>235.72</v>
      </c>
      <c r="JV50" s="63">
        <v>234.81</v>
      </c>
      <c r="JW50" s="63">
        <v>233.91</v>
      </c>
      <c r="JX50" s="63">
        <v>233</v>
      </c>
      <c r="JY50" s="63">
        <v>232.1</v>
      </c>
      <c r="JZ50" s="63">
        <v>231.2</v>
      </c>
      <c r="KA50" s="63">
        <v>230.29</v>
      </c>
      <c r="KB50" s="63">
        <v>229.39</v>
      </c>
      <c r="KC50" s="63">
        <v>228.49</v>
      </c>
      <c r="KD50" s="63">
        <v>227.59</v>
      </c>
      <c r="KE50" s="63">
        <v>226.69</v>
      </c>
      <c r="KF50" s="63">
        <v>225.79</v>
      </c>
      <c r="KG50" s="63">
        <v>224.89</v>
      </c>
      <c r="KH50" s="63">
        <v>224</v>
      </c>
      <c r="KI50" s="63">
        <v>223.1</v>
      </c>
      <c r="KJ50" s="63">
        <v>222.21</v>
      </c>
      <c r="KK50" s="63">
        <v>221.31</v>
      </c>
      <c r="KL50" s="63">
        <v>220.42</v>
      </c>
      <c r="KM50" s="63">
        <v>219.53</v>
      </c>
      <c r="KN50" s="63">
        <v>218.64</v>
      </c>
      <c r="KO50" s="63">
        <v>217.75</v>
      </c>
      <c r="KP50" s="63">
        <v>216.86</v>
      </c>
      <c r="KQ50" s="63">
        <v>215.97</v>
      </c>
      <c r="KR50" s="68">
        <f t="shared" si="29"/>
        <v>217.52</v>
      </c>
      <c r="KS50" s="68">
        <f t="shared" si="29"/>
        <v>216.73</v>
      </c>
      <c r="KT50" s="68">
        <f t="shared" si="29"/>
        <v>215.91</v>
      </c>
      <c r="KU50" s="68">
        <f t="shared" si="29"/>
        <v>215.12</v>
      </c>
      <c r="KV50" s="68">
        <f t="shared" si="29"/>
        <v>214.34</v>
      </c>
      <c r="KW50" s="68">
        <f t="shared" si="29"/>
        <v>213.55</v>
      </c>
      <c r="KX50" s="68">
        <f t="shared" si="29"/>
        <v>212.76</v>
      </c>
      <c r="KY50" s="68">
        <f t="shared" si="29"/>
        <v>211.98</v>
      </c>
      <c r="KZ50" s="68">
        <f t="shared" si="29"/>
        <v>211.19</v>
      </c>
      <c r="LA50" s="68">
        <f t="shared" si="29"/>
        <v>210.41</v>
      </c>
      <c r="LB50" s="68">
        <f t="shared" si="29"/>
        <v>209.63</v>
      </c>
      <c r="LC50" s="68">
        <f t="shared" si="29"/>
        <v>208.85</v>
      </c>
      <c r="LD50" s="68">
        <f t="shared" si="29"/>
        <v>208.07</v>
      </c>
      <c r="LE50" s="68">
        <f t="shared" si="29"/>
        <v>207.29</v>
      </c>
      <c r="LF50" s="68">
        <f t="shared" si="29"/>
        <v>206.52</v>
      </c>
      <c r="LG50" s="68">
        <f t="shared" si="28"/>
        <v>205.75</v>
      </c>
      <c r="LH50" s="68">
        <f t="shared" si="28"/>
        <v>204.97</v>
      </c>
      <c r="LI50" s="68">
        <f t="shared" si="28"/>
        <v>204.2</v>
      </c>
      <c r="LJ50" s="68">
        <f t="shared" si="28"/>
        <v>203.43</v>
      </c>
      <c r="LK50" s="68">
        <f t="shared" si="28"/>
        <v>202.66</v>
      </c>
      <c r="LL50" s="68">
        <f t="shared" si="28"/>
        <v>201.89</v>
      </c>
      <c r="LM50" s="68">
        <f t="shared" si="28"/>
        <v>201.13</v>
      </c>
      <c r="LN50" s="68">
        <f t="shared" si="28"/>
        <v>200.36</v>
      </c>
      <c r="LO50" s="68">
        <f t="shared" si="28"/>
        <v>199.6</v>
      </c>
      <c r="LP50" s="68">
        <f t="shared" si="28"/>
        <v>198.84</v>
      </c>
      <c r="LQ50" s="68">
        <f t="shared" si="28"/>
        <v>198.08</v>
      </c>
      <c r="LR50" s="68">
        <f t="shared" si="28"/>
        <v>197.32</v>
      </c>
      <c r="LS50" s="68">
        <f t="shared" si="28"/>
        <v>196.56</v>
      </c>
      <c r="LT50" s="68">
        <f t="shared" si="28"/>
        <v>195.81</v>
      </c>
      <c r="LU50" s="68">
        <f t="shared" si="28"/>
        <v>195.06</v>
      </c>
      <c r="LV50" s="68">
        <f t="shared" si="28"/>
        <v>194.3</v>
      </c>
      <c r="LW50" s="68">
        <f t="shared" si="28"/>
        <v>193.55</v>
      </c>
      <c r="LX50" s="68">
        <f t="shared" si="30"/>
        <v>192.8</v>
      </c>
      <c r="LY50" s="68">
        <f t="shared" si="30"/>
        <v>192.05</v>
      </c>
      <c r="LZ50" s="68">
        <f t="shared" si="30"/>
        <v>191.31</v>
      </c>
      <c r="MA50" s="68">
        <f t="shared" si="30"/>
        <v>190.56</v>
      </c>
      <c r="MB50" s="68">
        <f t="shared" si="30"/>
        <v>189.82</v>
      </c>
      <c r="MC50" s="68">
        <f t="shared" si="30"/>
        <v>189.08</v>
      </c>
      <c r="MD50" s="70">
        <f t="shared" si="30"/>
        <v>188.34</v>
      </c>
      <c r="ME50" s="71">
        <f t="shared" si="30"/>
        <v>187.61</v>
      </c>
      <c r="MF50" s="71">
        <f t="shared" si="30"/>
        <v>186.87</v>
      </c>
      <c r="MG50" s="71">
        <f t="shared" si="30"/>
        <v>186.14</v>
      </c>
      <c r="MH50" s="71">
        <f t="shared" si="30"/>
        <v>185.4</v>
      </c>
      <c r="MI50" s="71">
        <f t="shared" si="30"/>
        <v>184.67</v>
      </c>
      <c r="MJ50" s="71">
        <f t="shared" si="30"/>
        <v>183.94</v>
      </c>
      <c r="MK50" s="71">
        <f t="shared" si="30"/>
        <v>183.21</v>
      </c>
      <c r="ML50" s="71">
        <f t="shared" si="30"/>
        <v>182.49</v>
      </c>
      <c r="MM50" s="71">
        <f t="shared" si="30"/>
        <v>181.76</v>
      </c>
      <c r="MN50" s="71">
        <f t="shared" si="32"/>
        <v>181.04</v>
      </c>
      <c r="MO50" s="71">
        <f t="shared" si="32"/>
        <v>180.32</v>
      </c>
      <c r="MP50" s="71">
        <f t="shared" si="32"/>
        <v>179.6</v>
      </c>
      <c r="MQ50" s="71">
        <f t="shared" si="32"/>
        <v>178.89</v>
      </c>
      <c r="MR50" s="71">
        <f t="shared" si="32"/>
        <v>178.17</v>
      </c>
      <c r="MS50" s="71">
        <f t="shared" si="32"/>
        <v>177.46</v>
      </c>
      <c r="MT50" s="71">
        <f t="shared" si="32"/>
        <v>176.74</v>
      </c>
      <c r="MU50" s="71">
        <f t="shared" si="32"/>
        <v>176.03</v>
      </c>
      <c r="MV50" s="71">
        <f t="shared" si="32"/>
        <v>175.32</v>
      </c>
      <c r="MW50" s="71">
        <f t="shared" si="32"/>
        <v>174.62</v>
      </c>
      <c r="MX50" s="71">
        <f t="shared" si="32"/>
        <v>173.91</v>
      </c>
      <c r="MY50" s="71">
        <f t="shared" si="32"/>
        <v>173.21</v>
      </c>
    </row>
    <row r="51" spans="1:363" ht="15.75" x14ac:dyDescent="0.25">
      <c r="A51" s="60" t="s">
        <v>6</v>
      </c>
      <c r="B51" s="65">
        <v>2061</v>
      </c>
      <c r="C51" s="63">
        <v>514.59</v>
      </c>
      <c r="D51" s="63">
        <v>513.54999999999995</v>
      </c>
      <c r="E51" s="63">
        <v>512.52</v>
      </c>
      <c r="F51" s="63">
        <v>511.48</v>
      </c>
      <c r="G51" s="63">
        <v>510.45</v>
      </c>
      <c r="H51" s="63">
        <v>509.41</v>
      </c>
      <c r="I51" s="63">
        <v>508.38</v>
      </c>
      <c r="J51" s="63">
        <v>507.34</v>
      </c>
      <c r="K51" s="63">
        <v>506.31</v>
      </c>
      <c r="L51" s="63">
        <v>505.27</v>
      </c>
      <c r="M51" s="63">
        <v>504.24</v>
      </c>
      <c r="N51" s="63">
        <v>503.2</v>
      </c>
      <c r="O51" s="63">
        <v>502.17</v>
      </c>
      <c r="P51" s="63">
        <v>501.13</v>
      </c>
      <c r="Q51" s="63">
        <v>500.1</v>
      </c>
      <c r="R51" s="63">
        <v>499.06</v>
      </c>
      <c r="S51" s="63">
        <v>498.03</v>
      </c>
      <c r="T51" s="63">
        <v>496.99</v>
      </c>
      <c r="U51" s="63">
        <v>495.95</v>
      </c>
      <c r="V51" s="63">
        <v>494.92</v>
      </c>
      <c r="W51" s="63">
        <v>493.88</v>
      </c>
      <c r="X51" s="63">
        <v>492.85</v>
      </c>
      <c r="Y51" s="63">
        <v>491.81</v>
      </c>
      <c r="Z51" s="63">
        <v>490.78</v>
      </c>
      <c r="AA51" s="63">
        <v>489.74</v>
      </c>
      <c r="AB51" s="63">
        <v>488.71</v>
      </c>
      <c r="AC51" s="63">
        <v>487.67</v>
      </c>
      <c r="AD51" s="63">
        <v>486.63</v>
      </c>
      <c r="AE51" s="63">
        <v>485.6</v>
      </c>
      <c r="AF51" s="63">
        <v>484.56</v>
      </c>
      <c r="AG51" s="63">
        <v>483.53</v>
      </c>
      <c r="AH51" s="63">
        <v>482.49</v>
      </c>
      <c r="AI51" s="63">
        <v>481.45</v>
      </c>
      <c r="AJ51" s="63">
        <v>480.42</v>
      </c>
      <c r="AK51" s="63">
        <v>479.38</v>
      </c>
      <c r="AL51" s="63">
        <v>478.35</v>
      </c>
      <c r="AM51" s="63">
        <v>477.31</v>
      </c>
      <c r="AN51" s="63">
        <v>476.27</v>
      </c>
      <c r="AO51" s="63">
        <v>475.24</v>
      </c>
      <c r="AP51" s="63">
        <v>474.2</v>
      </c>
      <c r="AQ51" s="63">
        <v>473.16</v>
      </c>
      <c r="AR51" s="63">
        <v>472.13</v>
      </c>
      <c r="AS51" s="63">
        <v>471.09</v>
      </c>
      <c r="AT51" s="63">
        <v>470.05</v>
      </c>
      <c r="AU51" s="63">
        <v>469.02</v>
      </c>
      <c r="AV51" s="63">
        <v>467.98</v>
      </c>
      <c r="AW51" s="63">
        <v>466.94</v>
      </c>
      <c r="AX51" s="63">
        <v>465.91</v>
      </c>
      <c r="AY51" s="63">
        <v>464.87</v>
      </c>
      <c r="AZ51" s="63">
        <v>463.84</v>
      </c>
      <c r="BA51" s="63">
        <v>462.8</v>
      </c>
      <c r="BB51" s="63">
        <v>461.76</v>
      </c>
      <c r="BC51" s="63">
        <v>460.72</v>
      </c>
      <c r="BD51" s="63">
        <v>459.69</v>
      </c>
      <c r="BE51" s="63">
        <v>458.65</v>
      </c>
      <c r="BF51" s="63">
        <v>457.61</v>
      </c>
      <c r="BG51" s="63">
        <v>456.58</v>
      </c>
      <c r="BH51" s="63">
        <v>455.54</v>
      </c>
      <c r="BI51" s="63">
        <v>454.5</v>
      </c>
      <c r="BJ51" s="63">
        <v>453.46</v>
      </c>
      <c r="BK51" s="63">
        <v>452.43</v>
      </c>
      <c r="BL51" s="63">
        <v>451.39</v>
      </c>
      <c r="BM51" s="63">
        <v>450.35</v>
      </c>
      <c r="BN51" s="63">
        <v>449.31</v>
      </c>
      <c r="BO51" s="63">
        <v>448.28</v>
      </c>
      <c r="BP51" s="63">
        <v>447.24</v>
      </c>
      <c r="BQ51" s="63">
        <v>446.2</v>
      </c>
      <c r="BR51" s="63">
        <v>445.16</v>
      </c>
      <c r="BS51" s="63">
        <v>444.12</v>
      </c>
      <c r="BT51" s="63">
        <v>443.09</v>
      </c>
      <c r="BU51" s="63">
        <v>442.05</v>
      </c>
      <c r="BV51" s="63">
        <v>441.01</v>
      </c>
      <c r="BW51" s="63">
        <v>439.98</v>
      </c>
      <c r="BX51" s="63">
        <v>438.94</v>
      </c>
      <c r="BY51" s="63">
        <v>437.9</v>
      </c>
      <c r="BZ51" s="63">
        <v>436.86</v>
      </c>
      <c r="CA51" s="63">
        <v>435.83</v>
      </c>
      <c r="CB51" s="63">
        <v>434.79</v>
      </c>
      <c r="CC51" s="63">
        <v>433.76</v>
      </c>
      <c r="CD51" s="63">
        <v>432.72</v>
      </c>
      <c r="CE51" s="63">
        <v>431.68</v>
      </c>
      <c r="CF51" s="63">
        <v>430.65</v>
      </c>
      <c r="CG51" s="63">
        <v>429.61</v>
      </c>
      <c r="CH51" s="63">
        <v>428.58</v>
      </c>
      <c r="CI51" s="63">
        <v>427.54</v>
      </c>
      <c r="CJ51" s="63">
        <v>426.5</v>
      </c>
      <c r="CK51" s="63">
        <v>425.47</v>
      </c>
      <c r="CL51" s="63">
        <v>424.43</v>
      </c>
      <c r="CM51" s="63">
        <v>423.39</v>
      </c>
      <c r="CN51" s="63">
        <v>422.36</v>
      </c>
      <c r="CO51" s="63">
        <v>421.32</v>
      </c>
      <c r="CP51" s="63">
        <v>420.28</v>
      </c>
      <c r="CQ51" s="63">
        <v>419.25</v>
      </c>
      <c r="CR51" s="63">
        <v>418.21</v>
      </c>
      <c r="CS51" s="63">
        <v>417.17</v>
      </c>
      <c r="CT51" s="63">
        <v>416.14</v>
      </c>
      <c r="CU51" s="63">
        <v>415.1</v>
      </c>
      <c r="CV51" s="63">
        <v>414.07</v>
      </c>
      <c r="CW51" s="63">
        <v>413.03</v>
      </c>
      <c r="CX51" s="63">
        <v>412</v>
      </c>
      <c r="CY51" s="63">
        <v>410.96</v>
      </c>
      <c r="CZ51" s="63">
        <v>409.93</v>
      </c>
      <c r="DA51" s="63">
        <v>408.89</v>
      </c>
      <c r="DB51" s="63">
        <v>407.86</v>
      </c>
      <c r="DC51" s="63">
        <v>406.82</v>
      </c>
      <c r="DD51" s="63">
        <v>405.79</v>
      </c>
      <c r="DE51" s="63">
        <v>404.75</v>
      </c>
      <c r="DF51" s="63">
        <v>403.72</v>
      </c>
      <c r="DG51" s="63">
        <v>402.69</v>
      </c>
      <c r="DH51" s="63">
        <v>401.65</v>
      </c>
      <c r="DI51" s="63">
        <v>400.62</v>
      </c>
      <c r="DJ51" s="63">
        <v>399.59</v>
      </c>
      <c r="DK51" s="63">
        <v>398.55</v>
      </c>
      <c r="DL51" s="63">
        <v>397.52</v>
      </c>
      <c r="DM51" s="63">
        <v>396.49</v>
      </c>
      <c r="DN51" s="63">
        <v>395.45</v>
      </c>
      <c r="DO51" s="63">
        <v>394.42</v>
      </c>
      <c r="DP51" s="63">
        <v>393.39</v>
      </c>
      <c r="DQ51" s="63">
        <v>392.36</v>
      </c>
      <c r="DR51" s="63">
        <v>391.33</v>
      </c>
      <c r="DS51" s="63">
        <v>390.29</v>
      </c>
      <c r="DT51" s="63">
        <v>389.26</v>
      </c>
      <c r="DU51" s="63">
        <v>388.24</v>
      </c>
      <c r="DV51" s="63">
        <v>387.21</v>
      </c>
      <c r="DW51" s="63">
        <v>386.18</v>
      </c>
      <c r="DX51" s="63">
        <v>385.15</v>
      </c>
      <c r="DY51" s="63">
        <v>384.12</v>
      </c>
      <c r="DZ51" s="63">
        <v>383.1</v>
      </c>
      <c r="EA51" s="63">
        <v>382.07</v>
      </c>
      <c r="EB51" s="63">
        <v>381.04</v>
      </c>
      <c r="EC51" s="63">
        <v>380.02</v>
      </c>
      <c r="ED51" s="63">
        <v>378.99</v>
      </c>
      <c r="EE51" s="63">
        <v>377.97</v>
      </c>
      <c r="EF51" s="63">
        <v>376.94</v>
      </c>
      <c r="EG51" s="63">
        <v>375.92</v>
      </c>
      <c r="EH51" s="63">
        <v>374.9</v>
      </c>
      <c r="EI51" s="63">
        <v>373.88</v>
      </c>
      <c r="EJ51" s="63">
        <v>372.86</v>
      </c>
      <c r="EK51" s="63">
        <v>371.84</v>
      </c>
      <c r="EL51" s="63">
        <v>370.82</v>
      </c>
      <c r="EM51" s="63">
        <v>369.8</v>
      </c>
      <c r="EN51" s="63">
        <v>368.78</v>
      </c>
      <c r="EO51" s="63">
        <v>367.76</v>
      </c>
      <c r="EP51" s="63">
        <v>366.75</v>
      </c>
      <c r="EQ51" s="63">
        <v>365.73</v>
      </c>
      <c r="ER51" s="63">
        <v>364.71</v>
      </c>
      <c r="ES51" s="63">
        <v>363.7</v>
      </c>
      <c r="ET51" s="63">
        <v>362.68</v>
      </c>
      <c r="EU51" s="63">
        <v>361.67</v>
      </c>
      <c r="EV51" s="63">
        <v>360.66</v>
      </c>
      <c r="EW51" s="63">
        <v>359.64</v>
      </c>
      <c r="EX51" s="63">
        <v>358.63</v>
      </c>
      <c r="EY51" s="63">
        <v>357.62</v>
      </c>
      <c r="EZ51" s="63">
        <v>356.6</v>
      </c>
      <c r="FA51" s="63">
        <v>355.59</v>
      </c>
      <c r="FB51" s="63">
        <v>354.58</v>
      </c>
      <c r="FC51" s="63">
        <v>353.57</v>
      </c>
      <c r="FD51" s="63">
        <v>352.56</v>
      </c>
      <c r="FE51" s="63">
        <v>351.56</v>
      </c>
      <c r="FF51" s="63">
        <v>350.55</v>
      </c>
      <c r="FG51" s="63">
        <v>349.54</v>
      </c>
      <c r="FH51" s="63">
        <v>348.54</v>
      </c>
      <c r="FI51" s="63">
        <v>347.53</v>
      </c>
      <c r="FJ51" s="63">
        <v>346.53</v>
      </c>
      <c r="FK51" s="63">
        <v>345.52</v>
      </c>
      <c r="FL51" s="63">
        <v>344.52</v>
      </c>
      <c r="FM51" s="63">
        <v>343.51</v>
      </c>
      <c r="FN51" s="63">
        <v>342.51</v>
      </c>
      <c r="FO51" s="63">
        <v>341.51</v>
      </c>
      <c r="FP51" s="63">
        <v>340.51</v>
      </c>
      <c r="FQ51" s="63">
        <v>339.51</v>
      </c>
      <c r="FR51" s="63">
        <v>338.5</v>
      </c>
      <c r="FS51" s="63">
        <v>337.5</v>
      </c>
      <c r="FT51" s="63">
        <v>336.5</v>
      </c>
      <c r="FU51" s="63">
        <v>335.5</v>
      </c>
      <c r="FV51" s="63">
        <v>334.51</v>
      </c>
      <c r="FW51" s="63">
        <v>333.51</v>
      </c>
      <c r="FX51" s="63">
        <v>332.51</v>
      </c>
      <c r="FY51" s="63">
        <v>331.51</v>
      </c>
      <c r="FZ51" s="63">
        <v>330.51</v>
      </c>
      <c r="GA51" s="63">
        <v>329.52</v>
      </c>
      <c r="GB51" s="63">
        <v>328.52</v>
      </c>
      <c r="GC51" s="63">
        <v>327.51</v>
      </c>
      <c r="GD51" s="63">
        <v>326.52999999999997</v>
      </c>
      <c r="GE51" s="63">
        <v>325.54000000000002</v>
      </c>
      <c r="GF51" s="63">
        <v>324.54000000000002</v>
      </c>
      <c r="GG51" s="63">
        <v>323.54000000000002</v>
      </c>
      <c r="GH51" s="63">
        <v>322.56</v>
      </c>
      <c r="GI51" s="63">
        <v>321.56</v>
      </c>
      <c r="GJ51" s="63">
        <v>320.57</v>
      </c>
      <c r="GK51" s="63">
        <v>319.57</v>
      </c>
      <c r="GL51" s="63">
        <v>318.58999999999997</v>
      </c>
      <c r="GM51" s="63">
        <v>317.60000000000002</v>
      </c>
      <c r="GN51" s="63">
        <v>316.62</v>
      </c>
      <c r="GO51" s="63">
        <v>315.63</v>
      </c>
      <c r="GP51" s="63">
        <v>314.64999999999998</v>
      </c>
      <c r="GQ51" s="63">
        <v>313.67</v>
      </c>
      <c r="GR51" s="63">
        <v>312.68</v>
      </c>
      <c r="GS51" s="63">
        <v>311.7</v>
      </c>
      <c r="GT51" s="63">
        <v>310.72000000000003</v>
      </c>
      <c r="GU51" s="63">
        <v>309.74</v>
      </c>
      <c r="GV51" s="63">
        <v>308.76</v>
      </c>
      <c r="GW51" s="63">
        <v>307.77999999999997</v>
      </c>
      <c r="GX51" s="63">
        <v>306.81</v>
      </c>
      <c r="GY51" s="63">
        <v>305.82</v>
      </c>
      <c r="GZ51" s="63">
        <v>304.85000000000002</v>
      </c>
      <c r="HA51" s="63">
        <v>303.88</v>
      </c>
      <c r="HB51" s="63">
        <v>302.89999999999998</v>
      </c>
      <c r="HC51" s="63">
        <v>301.93</v>
      </c>
      <c r="HD51" s="63">
        <v>300.95999999999998</v>
      </c>
      <c r="HE51" s="63">
        <v>299.98</v>
      </c>
      <c r="HF51" s="63">
        <v>299.01</v>
      </c>
      <c r="HG51" s="63">
        <v>298.04000000000002</v>
      </c>
      <c r="HH51" s="63">
        <v>297.07</v>
      </c>
      <c r="HI51" s="63">
        <v>296.10000000000002</v>
      </c>
      <c r="HJ51" s="63">
        <v>295.13</v>
      </c>
      <c r="HK51" s="63">
        <v>294.16000000000003</v>
      </c>
      <c r="HL51" s="63">
        <v>293.2</v>
      </c>
      <c r="HM51" s="63">
        <v>292.24</v>
      </c>
      <c r="HN51" s="63">
        <v>291.27999999999997</v>
      </c>
      <c r="HO51" s="63">
        <v>290.32</v>
      </c>
      <c r="HP51" s="63">
        <v>289.37</v>
      </c>
      <c r="HQ51" s="63">
        <v>288.41000000000003</v>
      </c>
      <c r="HR51" s="63">
        <v>287.45</v>
      </c>
      <c r="HS51" s="63">
        <v>286.5</v>
      </c>
      <c r="HT51" s="63">
        <v>285.54000000000002</v>
      </c>
      <c r="HU51" s="63">
        <v>284.58999999999997</v>
      </c>
      <c r="HV51" s="63">
        <v>283.63</v>
      </c>
      <c r="HW51" s="63">
        <v>282.68</v>
      </c>
      <c r="HX51" s="63">
        <v>281.73</v>
      </c>
      <c r="HY51" s="63">
        <v>280.77999999999997</v>
      </c>
      <c r="HZ51" s="63">
        <v>279.82</v>
      </c>
      <c r="IA51" s="63">
        <v>278.88</v>
      </c>
      <c r="IB51" s="63">
        <v>277.93</v>
      </c>
      <c r="IC51" s="63">
        <v>276.99</v>
      </c>
      <c r="ID51" s="63">
        <v>276.04000000000002</v>
      </c>
      <c r="IE51" s="63">
        <v>275.08999999999997</v>
      </c>
      <c r="IF51" s="63">
        <v>274.14999999999998</v>
      </c>
      <c r="IG51" s="63">
        <v>273.2</v>
      </c>
      <c r="IH51" s="63">
        <v>272.26</v>
      </c>
      <c r="II51" s="63">
        <v>271.32</v>
      </c>
      <c r="IJ51" s="63">
        <v>270.37</v>
      </c>
      <c r="IK51" s="63">
        <v>269.43</v>
      </c>
      <c r="IL51" s="63">
        <v>268.49</v>
      </c>
      <c r="IM51" s="63">
        <v>267.56</v>
      </c>
      <c r="IN51" s="63">
        <v>266.62</v>
      </c>
      <c r="IO51" s="63">
        <v>265.68</v>
      </c>
      <c r="IP51" s="63">
        <v>264.74</v>
      </c>
      <c r="IQ51" s="63">
        <v>263.81</v>
      </c>
      <c r="IR51" s="63">
        <v>262.87</v>
      </c>
      <c r="IS51" s="63">
        <v>261.94</v>
      </c>
      <c r="IT51" s="63">
        <v>261.01</v>
      </c>
      <c r="IU51" s="63">
        <v>260.07</v>
      </c>
      <c r="IV51" s="63">
        <v>259.14999999999998</v>
      </c>
      <c r="IW51" s="63">
        <v>258.23</v>
      </c>
      <c r="IX51" s="63">
        <v>257.31</v>
      </c>
      <c r="IY51" s="63">
        <v>256.39</v>
      </c>
      <c r="IZ51" s="63">
        <v>255.47</v>
      </c>
      <c r="JA51" s="63">
        <v>254.56</v>
      </c>
      <c r="JB51" s="63">
        <v>253.64</v>
      </c>
      <c r="JC51" s="63">
        <v>252.72</v>
      </c>
      <c r="JD51" s="63">
        <v>251.81</v>
      </c>
      <c r="JE51" s="63">
        <v>250.89</v>
      </c>
      <c r="JF51" s="63">
        <v>249.98</v>
      </c>
      <c r="JG51" s="63">
        <v>249.07</v>
      </c>
      <c r="JH51" s="63">
        <v>248.16</v>
      </c>
      <c r="JI51" s="63">
        <v>247.25</v>
      </c>
      <c r="JJ51" s="63">
        <v>246.34</v>
      </c>
      <c r="JK51" s="63">
        <v>245.43</v>
      </c>
      <c r="JL51" s="63">
        <v>244.52</v>
      </c>
      <c r="JM51" s="63">
        <v>243.62</v>
      </c>
      <c r="JN51" s="63">
        <v>242.71</v>
      </c>
      <c r="JO51" s="63">
        <v>241.81</v>
      </c>
      <c r="JP51" s="63">
        <v>240.9</v>
      </c>
      <c r="JQ51" s="63">
        <v>240</v>
      </c>
      <c r="JR51" s="63">
        <v>239.09</v>
      </c>
      <c r="JS51" s="63">
        <v>238.19</v>
      </c>
      <c r="JT51" s="63">
        <v>237.28</v>
      </c>
      <c r="JU51" s="63">
        <v>236.38</v>
      </c>
      <c r="JV51" s="63">
        <v>235.47</v>
      </c>
      <c r="JW51" s="63">
        <v>234.56</v>
      </c>
      <c r="JX51" s="63">
        <v>233.65</v>
      </c>
      <c r="JY51" s="63">
        <v>232.75</v>
      </c>
      <c r="JZ51" s="63">
        <v>231.84</v>
      </c>
      <c r="KA51" s="63">
        <v>230.94</v>
      </c>
      <c r="KB51" s="63">
        <v>230.04</v>
      </c>
      <c r="KC51" s="63">
        <v>229.13</v>
      </c>
      <c r="KD51" s="63">
        <v>228.23</v>
      </c>
      <c r="KE51" s="63">
        <v>227.33</v>
      </c>
      <c r="KF51" s="63">
        <v>226.43</v>
      </c>
      <c r="KG51" s="63">
        <v>225.53</v>
      </c>
      <c r="KH51" s="63">
        <v>224.64</v>
      </c>
      <c r="KI51" s="63">
        <v>223.74</v>
      </c>
      <c r="KJ51" s="63">
        <v>222.84</v>
      </c>
      <c r="KK51" s="63">
        <v>221.95</v>
      </c>
      <c r="KL51" s="63">
        <v>221.05</v>
      </c>
      <c r="KM51" s="63">
        <v>220.16</v>
      </c>
      <c r="KN51" s="63">
        <v>219.26</v>
      </c>
      <c r="KO51" s="63">
        <v>218.37</v>
      </c>
      <c r="KP51" s="63">
        <v>217.48</v>
      </c>
      <c r="KQ51" s="63">
        <v>216.59</v>
      </c>
      <c r="KR51" s="68">
        <f t="shared" si="29"/>
        <v>218.27</v>
      </c>
      <c r="KS51" s="68">
        <f t="shared" si="29"/>
        <v>217.48</v>
      </c>
      <c r="KT51" s="68">
        <f t="shared" si="29"/>
        <v>216.66</v>
      </c>
      <c r="KU51" s="68">
        <f t="shared" si="29"/>
        <v>215.87</v>
      </c>
      <c r="KV51" s="68">
        <f t="shared" si="29"/>
        <v>215.09</v>
      </c>
      <c r="KW51" s="68">
        <f t="shared" si="29"/>
        <v>214.3</v>
      </c>
      <c r="KX51" s="68">
        <f t="shared" si="29"/>
        <v>213.51</v>
      </c>
      <c r="KY51" s="68">
        <f t="shared" si="29"/>
        <v>212.73</v>
      </c>
      <c r="KZ51" s="68">
        <f t="shared" si="29"/>
        <v>211.94</v>
      </c>
      <c r="LA51" s="68">
        <f t="shared" si="29"/>
        <v>211.16</v>
      </c>
      <c r="LB51" s="68">
        <f t="shared" si="29"/>
        <v>210.38</v>
      </c>
      <c r="LC51" s="68">
        <f t="shared" si="29"/>
        <v>209.6</v>
      </c>
      <c r="LD51" s="68">
        <f t="shared" si="29"/>
        <v>208.82</v>
      </c>
      <c r="LE51" s="68">
        <f t="shared" si="29"/>
        <v>208.04</v>
      </c>
      <c r="LF51" s="68">
        <f t="shared" si="29"/>
        <v>207.27</v>
      </c>
      <c r="LG51" s="68">
        <f t="shared" si="28"/>
        <v>206.5</v>
      </c>
      <c r="LH51" s="68">
        <f t="shared" si="28"/>
        <v>205.72</v>
      </c>
      <c r="LI51" s="68">
        <f t="shared" si="28"/>
        <v>204.95</v>
      </c>
      <c r="LJ51" s="68">
        <f t="shared" si="28"/>
        <v>204.18</v>
      </c>
      <c r="LK51" s="68">
        <f t="shared" si="28"/>
        <v>203.41</v>
      </c>
      <c r="LL51" s="68">
        <f t="shared" si="28"/>
        <v>202.64</v>
      </c>
      <c r="LM51" s="68">
        <f t="shared" si="28"/>
        <v>201.88</v>
      </c>
      <c r="LN51" s="68">
        <f t="shared" si="28"/>
        <v>201.11</v>
      </c>
      <c r="LO51" s="68">
        <f t="shared" si="28"/>
        <v>200.35</v>
      </c>
      <c r="LP51" s="68">
        <f t="shared" si="28"/>
        <v>199.59</v>
      </c>
      <c r="LQ51" s="68">
        <f t="shared" si="28"/>
        <v>198.83</v>
      </c>
      <c r="LR51" s="68">
        <f t="shared" si="28"/>
        <v>198.07</v>
      </c>
      <c r="LS51" s="68">
        <f t="shared" si="28"/>
        <v>197.31</v>
      </c>
      <c r="LT51" s="68">
        <f t="shared" si="28"/>
        <v>196.56</v>
      </c>
      <c r="LU51" s="68">
        <f t="shared" si="28"/>
        <v>195.81</v>
      </c>
      <c r="LV51" s="68">
        <f t="shared" si="28"/>
        <v>195.05</v>
      </c>
      <c r="LW51" s="68">
        <f t="shared" si="28"/>
        <v>194.3</v>
      </c>
      <c r="LX51" s="68">
        <f t="shared" si="30"/>
        <v>193.55</v>
      </c>
      <c r="LY51" s="68">
        <f t="shared" si="30"/>
        <v>192.8</v>
      </c>
      <c r="LZ51" s="68">
        <f t="shared" si="30"/>
        <v>192.06</v>
      </c>
      <c r="MA51" s="68">
        <f t="shared" si="30"/>
        <v>191.31</v>
      </c>
      <c r="MB51" s="68">
        <f t="shared" si="30"/>
        <v>190.57</v>
      </c>
      <c r="MC51" s="68">
        <f t="shared" si="30"/>
        <v>189.83</v>
      </c>
      <c r="MD51" s="70">
        <f t="shared" si="30"/>
        <v>189.09</v>
      </c>
      <c r="ME51" s="71">
        <f t="shared" si="30"/>
        <v>188.36</v>
      </c>
      <c r="MF51" s="71">
        <f t="shared" si="30"/>
        <v>187.62</v>
      </c>
      <c r="MG51" s="71">
        <f t="shared" si="30"/>
        <v>186.89</v>
      </c>
      <c r="MH51" s="71">
        <f t="shared" si="30"/>
        <v>186.15</v>
      </c>
      <c r="MI51" s="71">
        <f t="shared" si="30"/>
        <v>185.42</v>
      </c>
      <c r="MJ51" s="71">
        <f t="shared" si="30"/>
        <v>184.69</v>
      </c>
      <c r="MK51" s="71">
        <f t="shared" si="30"/>
        <v>183.96</v>
      </c>
      <c r="ML51" s="71">
        <f t="shared" si="30"/>
        <v>183.24</v>
      </c>
      <c r="MM51" s="71">
        <f t="shared" si="30"/>
        <v>182.51</v>
      </c>
      <c r="MN51" s="71">
        <f t="shared" si="32"/>
        <v>181.79</v>
      </c>
      <c r="MO51" s="71">
        <f t="shared" si="32"/>
        <v>181.07</v>
      </c>
      <c r="MP51" s="71">
        <f t="shared" si="32"/>
        <v>180.35</v>
      </c>
      <c r="MQ51" s="71">
        <f t="shared" si="32"/>
        <v>179.64</v>
      </c>
      <c r="MR51" s="71">
        <f t="shared" si="32"/>
        <v>178.92</v>
      </c>
      <c r="MS51" s="71">
        <f t="shared" si="32"/>
        <v>178.21</v>
      </c>
      <c r="MT51" s="71">
        <f t="shared" si="32"/>
        <v>177.49</v>
      </c>
      <c r="MU51" s="71">
        <f t="shared" si="32"/>
        <v>176.78</v>
      </c>
      <c r="MV51" s="71">
        <f t="shared" si="32"/>
        <v>176.07</v>
      </c>
      <c r="MW51" s="71">
        <f t="shared" si="32"/>
        <v>175.37</v>
      </c>
      <c r="MX51" s="71">
        <f t="shared" si="32"/>
        <v>174.66</v>
      </c>
      <c r="MY51" s="71">
        <f t="shared" si="32"/>
        <v>173.96</v>
      </c>
    </row>
    <row r="52" spans="1:363" ht="15.75" x14ac:dyDescent="0.25">
      <c r="A52" s="60" t="s">
        <v>6</v>
      </c>
      <c r="B52" s="65">
        <v>2062</v>
      </c>
      <c r="C52" s="63">
        <v>515.34</v>
      </c>
      <c r="D52" s="63">
        <v>514.30999999999995</v>
      </c>
      <c r="E52" s="63">
        <v>513.28</v>
      </c>
      <c r="F52" s="63">
        <v>512.24</v>
      </c>
      <c r="G52" s="63">
        <v>511.21</v>
      </c>
      <c r="H52" s="63">
        <v>510.17</v>
      </c>
      <c r="I52" s="63">
        <v>509.14</v>
      </c>
      <c r="J52" s="63">
        <v>508.1</v>
      </c>
      <c r="K52" s="63">
        <v>507.07</v>
      </c>
      <c r="L52" s="63">
        <v>506.04</v>
      </c>
      <c r="M52" s="63">
        <v>505</v>
      </c>
      <c r="N52" s="63">
        <v>503.97</v>
      </c>
      <c r="O52" s="63">
        <v>502.93</v>
      </c>
      <c r="P52" s="63">
        <v>501.9</v>
      </c>
      <c r="Q52" s="63">
        <v>500.86</v>
      </c>
      <c r="R52" s="63">
        <v>499.83</v>
      </c>
      <c r="S52" s="63">
        <v>498.79</v>
      </c>
      <c r="T52" s="63">
        <v>497.75</v>
      </c>
      <c r="U52" s="63">
        <v>496.72</v>
      </c>
      <c r="V52" s="63">
        <v>495.68</v>
      </c>
      <c r="W52" s="63">
        <v>494.65</v>
      </c>
      <c r="X52" s="63">
        <v>493.61</v>
      </c>
      <c r="Y52" s="63">
        <v>492.58</v>
      </c>
      <c r="Z52" s="63">
        <v>491.54</v>
      </c>
      <c r="AA52" s="63">
        <v>490.51</v>
      </c>
      <c r="AB52" s="63">
        <v>489.47</v>
      </c>
      <c r="AC52" s="63">
        <v>488.44</v>
      </c>
      <c r="AD52" s="63">
        <v>487.4</v>
      </c>
      <c r="AE52" s="63">
        <v>486.36</v>
      </c>
      <c r="AF52" s="63">
        <v>485.33</v>
      </c>
      <c r="AG52" s="63">
        <v>484.29</v>
      </c>
      <c r="AH52" s="63">
        <v>483.26</v>
      </c>
      <c r="AI52" s="63">
        <v>482.22</v>
      </c>
      <c r="AJ52" s="63">
        <v>481.18</v>
      </c>
      <c r="AK52" s="63">
        <v>480.15</v>
      </c>
      <c r="AL52" s="63">
        <v>479.11</v>
      </c>
      <c r="AM52" s="63">
        <v>478.08</v>
      </c>
      <c r="AN52" s="63">
        <v>477.04</v>
      </c>
      <c r="AO52" s="63">
        <v>476</v>
      </c>
      <c r="AP52" s="63">
        <v>474.97</v>
      </c>
      <c r="AQ52" s="63">
        <v>473.93</v>
      </c>
      <c r="AR52" s="63">
        <v>472.89</v>
      </c>
      <c r="AS52" s="63">
        <v>471.86</v>
      </c>
      <c r="AT52" s="63">
        <v>470.82</v>
      </c>
      <c r="AU52" s="63">
        <v>469.78</v>
      </c>
      <c r="AV52" s="63">
        <v>468.75</v>
      </c>
      <c r="AW52" s="63">
        <v>467.71</v>
      </c>
      <c r="AX52" s="63">
        <v>466.67</v>
      </c>
      <c r="AY52" s="63">
        <v>465.64</v>
      </c>
      <c r="AZ52" s="63">
        <v>464.6</v>
      </c>
      <c r="BA52" s="63">
        <v>463.56</v>
      </c>
      <c r="BB52" s="63">
        <v>462.53</v>
      </c>
      <c r="BC52" s="63">
        <v>461.49</v>
      </c>
      <c r="BD52" s="63">
        <v>460.45</v>
      </c>
      <c r="BE52" s="63">
        <v>459.42</v>
      </c>
      <c r="BF52" s="63">
        <v>458.38</v>
      </c>
      <c r="BG52" s="63">
        <v>457.34</v>
      </c>
      <c r="BH52" s="63">
        <v>456.31</v>
      </c>
      <c r="BI52" s="63">
        <v>455.27</v>
      </c>
      <c r="BJ52" s="63">
        <v>454.23</v>
      </c>
      <c r="BK52" s="63">
        <v>453.19</v>
      </c>
      <c r="BL52" s="63">
        <v>452.16</v>
      </c>
      <c r="BM52" s="63">
        <v>451.12</v>
      </c>
      <c r="BN52" s="63">
        <v>450.08</v>
      </c>
      <c r="BO52" s="63">
        <v>449.04</v>
      </c>
      <c r="BP52" s="63">
        <v>448</v>
      </c>
      <c r="BQ52" s="63">
        <v>446.97</v>
      </c>
      <c r="BR52" s="63">
        <v>445.93</v>
      </c>
      <c r="BS52" s="63">
        <v>444.89</v>
      </c>
      <c r="BT52" s="63">
        <v>443.85</v>
      </c>
      <c r="BU52" s="63">
        <v>442.82</v>
      </c>
      <c r="BV52" s="63">
        <v>441.78</v>
      </c>
      <c r="BW52" s="63">
        <v>440.74</v>
      </c>
      <c r="BX52" s="63">
        <v>439.71</v>
      </c>
      <c r="BY52" s="63">
        <v>438.67</v>
      </c>
      <c r="BZ52" s="63">
        <v>437.63</v>
      </c>
      <c r="CA52" s="63">
        <v>436.59</v>
      </c>
      <c r="CB52" s="63">
        <v>435.56</v>
      </c>
      <c r="CC52" s="63">
        <v>434.52</v>
      </c>
      <c r="CD52" s="63">
        <v>433.49</v>
      </c>
      <c r="CE52" s="63">
        <v>432.45</v>
      </c>
      <c r="CF52" s="63">
        <v>431.41</v>
      </c>
      <c r="CG52" s="63">
        <v>430.38</v>
      </c>
      <c r="CH52" s="63">
        <v>429.34</v>
      </c>
      <c r="CI52" s="63">
        <v>428.31</v>
      </c>
      <c r="CJ52" s="63">
        <v>427.27</v>
      </c>
      <c r="CK52" s="63">
        <v>426.23</v>
      </c>
      <c r="CL52" s="63">
        <v>425.2</v>
      </c>
      <c r="CM52" s="63">
        <v>424.16</v>
      </c>
      <c r="CN52" s="63">
        <v>423.12</v>
      </c>
      <c r="CO52" s="63">
        <v>422.09</v>
      </c>
      <c r="CP52" s="63">
        <v>421.05</v>
      </c>
      <c r="CQ52" s="63">
        <v>420.01</v>
      </c>
      <c r="CR52" s="63">
        <v>418.98</v>
      </c>
      <c r="CS52" s="63">
        <v>417.94</v>
      </c>
      <c r="CT52" s="63">
        <v>416.9</v>
      </c>
      <c r="CU52" s="63">
        <v>415.87</v>
      </c>
      <c r="CV52" s="63">
        <v>414.83</v>
      </c>
      <c r="CW52" s="63">
        <v>413.8</v>
      </c>
      <c r="CX52" s="63">
        <v>412.76</v>
      </c>
      <c r="CY52" s="63">
        <v>411.73</v>
      </c>
      <c r="CZ52" s="63">
        <v>410.69</v>
      </c>
      <c r="DA52" s="63">
        <v>409.66</v>
      </c>
      <c r="DB52" s="63">
        <v>408.62</v>
      </c>
      <c r="DC52" s="63">
        <v>407.59</v>
      </c>
      <c r="DD52" s="63">
        <v>406.55</v>
      </c>
      <c r="DE52" s="63">
        <v>405.52</v>
      </c>
      <c r="DF52" s="63">
        <v>404.48</v>
      </c>
      <c r="DG52" s="63">
        <v>403.45</v>
      </c>
      <c r="DH52" s="63">
        <v>402.42</v>
      </c>
      <c r="DI52" s="63">
        <v>401.38</v>
      </c>
      <c r="DJ52" s="63">
        <v>400.35</v>
      </c>
      <c r="DK52" s="63">
        <v>399.32</v>
      </c>
      <c r="DL52" s="63">
        <v>398.28</v>
      </c>
      <c r="DM52" s="63">
        <v>397.25</v>
      </c>
      <c r="DN52" s="63">
        <v>396.22</v>
      </c>
      <c r="DO52" s="63">
        <v>395.19</v>
      </c>
      <c r="DP52" s="63">
        <v>394.15</v>
      </c>
      <c r="DQ52" s="63">
        <v>393.12</v>
      </c>
      <c r="DR52" s="63">
        <v>392.09</v>
      </c>
      <c r="DS52" s="63">
        <v>391.06</v>
      </c>
      <c r="DT52" s="63">
        <v>390.03</v>
      </c>
      <c r="DU52" s="63">
        <v>389</v>
      </c>
      <c r="DV52" s="63">
        <v>387.97</v>
      </c>
      <c r="DW52" s="63">
        <v>386.94</v>
      </c>
      <c r="DX52" s="63">
        <v>385.91</v>
      </c>
      <c r="DY52" s="63">
        <v>384.89</v>
      </c>
      <c r="DZ52" s="63">
        <v>383.86</v>
      </c>
      <c r="EA52" s="63">
        <v>382.83</v>
      </c>
      <c r="EB52" s="63">
        <v>381.8</v>
      </c>
      <c r="EC52" s="63">
        <v>380.78</v>
      </c>
      <c r="ED52" s="63">
        <v>379.75</v>
      </c>
      <c r="EE52" s="63">
        <v>378.73</v>
      </c>
      <c r="EF52" s="63">
        <v>377.7</v>
      </c>
      <c r="EG52" s="63">
        <v>376.68</v>
      </c>
      <c r="EH52" s="63">
        <v>375.66</v>
      </c>
      <c r="EI52" s="63">
        <v>374.64</v>
      </c>
      <c r="EJ52" s="63">
        <v>373.62</v>
      </c>
      <c r="EK52" s="63">
        <v>372.6</v>
      </c>
      <c r="EL52" s="63">
        <v>371.58</v>
      </c>
      <c r="EM52" s="63">
        <v>370.56</v>
      </c>
      <c r="EN52" s="63">
        <v>369.54</v>
      </c>
      <c r="EO52" s="63">
        <v>368.52</v>
      </c>
      <c r="EP52" s="63">
        <v>367.5</v>
      </c>
      <c r="EQ52" s="63">
        <v>366.48</v>
      </c>
      <c r="ER52" s="63">
        <v>365.47</v>
      </c>
      <c r="ES52" s="63">
        <v>364.45</v>
      </c>
      <c r="ET52" s="63">
        <v>363.44</v>
      </c>
      <c r="EU52" s="63">
        <v>362.43</v>
      </c>
      <c r="EV52" s="63">
        <v>361.41</v>
      </c>
      <c r="EW52" s="63">
        <v>360.4</v>
      </c>
      <c r="EX52" s="63">
        <v>359.38</v>
      </c>
      <c r="EY52" s="63">
        <v>358.37</v>
      </c>
      <c r="EZ52" s="63">
        <v>357.36</v>
      </c>
      <c r="FA52" s="63">
        <v>356.35</v>
      </c>
      <c r="FB52" s="63">
        <v>355.33</v>
      </c>
      <c r="FC52" s="63">
        <v>354.32</v>
      </c>
      <c r="FD52" s="63">
        <v>353.31</v>
      </c>
      <c r="FE52" s="63">
        <v>352.31</v>
      </c>
      <c r="FF52" s="63">
        <v>351.3</v>
      </c>
      <c r="FG52" s="63">
        <v>350.29</v>
      </c>
      <c r="FH52" s="63">
        <v>349.29</v>
      </c>
      <c r="FI52" s="63">
        <v>348.28</v>
      </c>
      <c r="FJ52" s="63">
        <v>347.28</v>
      </c>
      <c r="FK52" s="63">
        <v>346.27</v>
      </c>
      <c r="FL52" s="63">
        <v>345.27</v>
      </c>
      <c r="FM52" s="63">
        <v>344.26</v>
      </c>
      <c r="FN52" s="63">
        <v>343.26</v>
      </c>
      <c r="FO52" s="63">
        <v>342.26</v>
      </c>
      <c r="FP52" s="63">
        <v>341.25</v>
      </c>
      <c r="FQ52" s="63">
        <v>340.25</v>
      </c>
      <c r="FR52" s="63">
        <v>339.25</v>
      </c>
      <c r="FS52" s="63">
        <v>338.25</v>
      </c>
      <c r="FT52" s="63">
        <v>337.25</v>
      </c>
      <c r="FU52" s="63">
        <v>336.25</v>
      </c>
      <c r="FV52" s="63">
        <v>335.25</v>
      </c>
      <c r="FW52" s="63">
        <v>334.25</v>
      </c>
      <c r="FX52" s="63">
        <v>333.25</v>
      </c>
      <c r="FY52" s="63">
        <v>332.25</v>
      </c>
      <c r="FZ52" s="63">
        <v>331.25</v>
      </c>
      <c r="GA52" s="63">
        <v>330.26</v>
      </c>
      <c r="GB52" s="63">
        <v>329.26</v>
      </c>
      <c r="GC52" s="63">
        <v>328.27</v>
      </c>
      <c r="GD52" s="63">
        <v>327.26</v>
      </c>
      <c r="GE52" s="63">
        <v>326.27999999999997</v>
      </c>
      <c r="GF52" s="63">
        <v>325.27999999999997</v>
      </c>
      <c r="GG52" s="63">
        <v>324.29000000000002</v>
      </c>
      <c r="GH52" s="63">
        <v>323.29000000000002</v>
      </c>
      <c r="GI52" s="63">
        <v>322.29000000000002</v>
      </c>
      <c r="GJ52" s="63">
        <v>321.31</v>
      </c>
      <c r="GK52" s="63">
        <v>320.32</v>
      </c>
      <c r="GL52" s="63">
        <v>319.32</v>
      </c>
      <c r="GM52" s="63">
        <v>318.32</v>
      </c>
      <c r="GN52" s="63">
        <v>317.35000000000002</v>
      </c>
      <c r="GO52" s="63">
        <v>316.37</v>
      </c>
      <c r="GP52" s="63">
        <v>315.38</v>
      </c>
      <c r="GQ52" s="63">
        <v>314.39999999999998</v>
      </c>
      <c r="GR52" s="63">
        <v>313.42</v>
      </c>
      <c r="GS52" s="63">
        <v>312.43</v>
      </c>
      <c r="GT52" s="63">
        <v>311.45</v>
      </c>
      <c r="GU52" s="63">
        <v>310.47000000000003</v>
      </c>
      <c r="GV52" s="63">
        <v>309.49</v>
      </c>
      <c r="GW52" s="63">
        <v>308.51</v>
      </c>
      <c r="GX52" s="63">
        <v>307.52999999999997</v>
      </c>
      <c r="GY52" s="63">
        <v>306.56</v>
      </c>
      <c r="GZ52" s="63">
        <v>305.57</v>
      </c>
      <c r="HA52" s="63">
        <v>304.60000000000002</v>
      </c>
      <c r="HB52" s="63">
        <v>303.63</v>
      </c>
      <c r="HC52" s="63">
        <v>302.64999999999998</v>
      </c>
      <c r="HD52" s="63">
        <v>301.68</v>
      </c>
      <c r="HE52" s="63">
        <v>300.7</v>
      </c>
      <c r="HF52" s="63">
        <v>299.73</v>
      </c>
      <c r="HG52" s="63">
        <v>298.76</v>
      </c>
      <c r="HH52" s="63">
        <v>297.79000000000002</v>
      </c>
      <c r="HI52" s="63">
        <v>296.82</v>
      </c>
      <c r="HJ52" s="63">
        <v>295.85000000000002</v>
      </c>
      <c r="HK52" s="63">
        <v>294.88</v>
      </c>
      <c r="HL52" s="63">
        <v>293.92</v>
      </c>
      <c r="HM52" s="63">
        <v>292.95999999999998</v>
      </c>
      <c r="HN52" s="63">
        <v>292</v>
      </c>
      <c r="HO52" s="63">
        <v>291.04000000000002</v>
      </c>
      <c r="HP52" s="63">
        <v>290.07</v>
      </c>
      <c r="HQ52" s="63">
        <v>289.12</v>
      </c>
      <c r="HR52" s="63">
        <v>288.16000000000003</v>
      </c>
      <c r="HS52" s="63">
        <v>287.20999999999998</v>
      </c>
      <c r="HT52" s="63">
        <v>286.25</v>
      </c>
      <c r="HU52" s="63">
        <v>285.29000000000002</v>
      </c>
      <c r="HV52" s="63">
        <v>284.33999999999997</v>
      </c>
      <c r="HW52" s="63">
        <v>283.39</v>
      </c>
      <c r="HX52" s="63">
        <v>282.44</v>
      </c>
      <c r="HY52" s="63">
        <v>281.49</v>
      </c>
      <c r="HZ52" s="63">
        <v>280.54000000000002</v>
      </c>
      <c r="IA52" s="63">
        <v>279.58999999999997</v>
      </c>
      <c r="IB52" s="63">
        <v>278.64</v>
      </c>
      <c r="IC52" s="63">
        <v>277.69</v>
      </c>
      <c r="ID52" s="63">
        <v>276.74</v>
      </c>
      <c r="IE52" s="63">
        <v>275.79000000000002</v>
      </c>
      <c r="IF52" s="63">
        <v>274.85000000000002</v>
      </c>
      <c r="IG52" s="63">
        <v>273.89999999999998</v>
      </c>
      <c r="IH52" s="63">
        <v>272.95999999999998</v>
      </c>
      <c r="II52" s="63">
        <v>272.01</v>
      </c>
      <c r="IJ52" s="63">
        <v>271.07</v>
      </c>
      <c r="IK52" s="63">
        <v>270.13</v>
      </c>
      <c r="IL52" s="63">
        <v>269.19</v>
      </c>
      <c r="IM52" s="63">
        <v>268.25</v>
      </c>
      <c r="IN52" s="63">
        <v>267.31</v>
      </c>
      <c r="IO52" s="63">
        <v>266.37</v>
      </c>
      <c r="IP52" s="63">
        <v>265.43</v>
      </c>
      <c r="IQ52" s="63">
        <v>264.5</v>
      </c>
      <c r="IR52" s="63">
        <v>263.56</v>
      </c>
      <c r="IS52" s="63">
        <v>262.63</v>
      </c>
      <c r="IT52" s="63">
        <v>261.69</v>
      </c>
      <c r="IU52" s="63">
        <v>260.76</v>
      </c>
      <c r="IV52" s="63">
        <v>259.82</v>
      </c>
      <c r="IW52" s="63">
        <v>258.91000000000003</v>
      </c>
      <c r="IX52" s="63">
        <v>257.99</v>
      </c>
      <c r="IY52" s="63">
        <v>257.07</v>
      </c>
      <c r="IZ52" s="63">
        <v>256.14999999999998</v>
      </c>
      <c r="JA52" s="63">
        <v>255.23</v>
      </c>
      <c r="JB52" s="63">
        <v>254.32</v>
      </c>
      <c r="JC52" s="63">
        <v>253.4</v>
      </c>
      <c r="JD52" s="63">
        <v>252.48</v>
      </c>
      <c r="JE52" s="63">
        <v>251.57</v>
      </c>
      <c r="JF52" s="63">
        <v>250.65</v>
      </c>
      <c r="JG52" s="63">
        <v>249.74</v>
      </c>
      <c r="JH52" s="63">
        <v>248.83</v>
      </c>
      <c r="JI52" s="63">
        <v>247.92</v>
      </c>
      <c r="JJ52" s="63">
        <v>247.01</v>
      </c>
      <c r="JK52" s="63">
        <v>246.1</v>
      </c>
      <c r="JL52" s="63">
        <v>245.19</v>
      </c>
      <c r="JM52" s="63">
        <v>244.28</v>
      </c>
      <c r="JN52" s="63">
        <v>243.37</v>
      </c>
      <c r="JO52" s="63">
        <v>242.47</v>
      </c>
      <c r="JP52" s="63">
        <v>241.56</v>
      </c>
      <c r="JQ52" s="63">
        <v>240.65</v>
      </c>
      <c r="JR52" s="63">
        <v>239.75</v>
      </c>
      <c r="JS52" s="63">
        <v>238.85</v>
      </c>
      <c r="JT52" s="63">
        <v>237.94</v>
      </c>
      <c r="JU52" s="63">
        <v>237.03</v>
      </c>
      <c r="JV52" s="63">
        <v>236.12</v>
      </c>
      <c r="JW52" s="63">
        <v>235.21</v>
      </c>
      <c r="JX52" s="63">
        <v>234.3</v>
      </c>
      <c r="JY52" s="63">
        <v>233.4</v>
      </c>
      <c r="JZ52" s="63">
        <v>232.49</v>
      </c>
      <c r="KA52" s="63">
        <v>231.58</v>
      </c>
      <c r="KB52" s="63">
        <v>230.68</v>
      </c>
      <c r="KC52" s="63">
        <v>229.78</v>
      </c>
      <c r="KD52" s="63">
        <v>228.87</v>
      </c>
      <c r="KE52" s="63">
        <v>227.97</v>
      </c>
      <c r="KF52" s="63">
        <v>227.07</v>
      </c>
      <c r="KG52" s="63">
        <v>226.17</v>
      </c>
      <c r="KH52" s="63">
        <v>225.27</v>
      </c>
      <c r="KI52" s="63">
        <v>224.37</v>
      </c>
      <c r="KJ52" s="63">
        <v>223.47</v>
      </c>
      <c r="KK52" s="63">
        <v>222.58</v>
      </c>
      <c r="KL52" s="63">
        <v>221.68</v>
      </c>
      <c r="KM52" s="63">
        <v>220.78</v>
      </c>
      <c r="KN52" s="63">
        <v>219.89</v>
      </c>
      <c r="KO52" s="63">
        <v>219</v>
      </c>
      <c r="KP52" s="63">
        <v>218.1</v>
      </c>
      <c r="KQ52" s="63">
        <v>217.21</v>
      </c>
      <c r="KR52" s="68">
        <f t="shared" si="29"/>
        <v>219.02</v>
      </c>
      <c r="KS52" s="68">
        <f t="shared" si="29"/>
        <v>218.23</v>
      </c>
      <c r="KT52" s="68">
        <f t="shared" si="29"/>
        <v>217.41</v>
      </c>
      <c r="KU52" s="68">
        <f t="shared" si="29"/>
        <v>216.62</v>
      </c>
      <c r="KV52" s="68">
        <f t="shared" si="29"/>
        <v>215.84</v>
      </c>
      <c r="KW52" s="68">
        <f t="shared" si="29"/>
        <v>215.05</v>
      </c>
      <c r="KX52" s="68">
        <f t="shared" si="29"/>
        <v>214.26</v>
      </c>
      <c r="KY52" s="68">
        <f t="shared" si="29"/>
        <v>213.48</v>
      </c>
      <c r="KZ52" s="68">
        <f t="shared" si="29"/>
        <v>212.69</v>
      </c>
      <c r="LA52" s="68">
        <f t="shared" si="29"/>
        <v>211.91</v>
      </c>
      <c r="LB52" s="68">
        <f t="shared" si="29"/>
        <v>211.13</v>
      </c>
      <c r="LC52" s="68">
        <f t="shared" si="29"/>
        <v>210.35</v>
      </c>
      <c r="LD52" s="68">
        <f t="shared" si="29"/>
        <v>209.57</v>
      </c>
      <c r="LE52" s="68">
        <f t="shared" si="29"/>
        <v>208.79</v>
      </c>
      <c r="LF52" s="68">
        <f t="shared" si="29"/>
        <v>208.02</v>
      </c>
      <c r="LG52" s="68">
        <f t="shared" si="29"/>
        <v>207.25</v>
      </c>
      <c r="LH52" s="68">
        <f t="shared" ref="LH52:LW56" si="33">LH51+0.75</f>
        <v>206.47</v>
      </c>
      <c r="LI52" s="68">
        <f t="shared" si="33"/>
        <v>205.7</v>
      </c>
      <c r="LJ52" s="68">
        <f t="shared" si="33"/>
        <v>204.93</v>
      </c>
      <c r="LK52" s="68">
        <f t="shared" si="33"/>
        <v>204.16</v>
      </c>
      <c r="LL52" s="68">
        <f t="shared" si="33"/>
        <v>203.39</v>
      </c>
      <c r="LM52" s="68">
        <f t="shared" si="33"/>
        <v>202.63</v>
      </c>
      <c r="LN52" s="68">
        <f t="shared" si="33"/>
        <v>201.86</v>
      </c>
      <c r="LO52" s="68">
        <f t="shared" si="33"/>
        <v>201.1</v>
      </c>
      <c r="LP52" s="68">
        <f t="shared" si="33"/>
        <v>200.34</v>
      </c>
      <c r="LQ52" s="68">
        <f t="shared" si="33"/>
        <v>199.58</v>
      </c>
      <c r="LR52" s="68">
        <f t="shared" si="33"/>
        <v>198.82</v>
      </c>
      <c r="LS52" s="68">
        <f t="shared" si="33"/>
        <v>198.06</v>
      </c>
      <c r="LT52" s="68">
        <f t="shared" si="33"/>
        <v>197.31</v>
      </c>
      <c r="LU52" s="68">
        <f t="shared" si="33"/>
        <v>196.56</v>
      </c>
      <c r="LV52" s="68">
        <f t="shared" si="33"/>
        <v>195.8</v>
      </c>
      <c r="LW52" s="68">
        <f t="shared" si="33"/>
        <v>195.05</v>
      </c>
      <c r="LX52" s="68">
        <f t="shared" si="30"/>
        <v>194.3</v>
      </c>
      <c r="LY52" s="68">
        <f t="shared" si="30"/>
        <v>193.55</v>
      </c>
      <c r="LZ52" s="68">
        <f t="shared" si="30"/>
        <v>192.81</v>
      </c>
      <c r="MA52" s="68">
        <f t="shared" si="30"/>
        <v>192.06</v>
      </c>
      <c r="MB52" s="68">
        <f t="shared" si="30"/>
        <v>191.32</v>
      </c>
      <c r="MC52" s="68">
        <f t="shared" si="30"/>
        <v>190.58</v>
      </c>
      <c r="MD52" s="70">
        <f t="shared" si="30"/>
        <v>189.84</v>
      </c>
      <c r="ME52" s="71">
        <f t="shared" si="30"/>
        <v>189.11</v>
      </c>
      <c r="MF52" s="71">
        <f t="shared" si="30"/>
        <v>188.37</v>
      </c>
      <c r="MG52" s="71">
        <f t="shared" si="30"/>
        <v>187.64</v>
      </c>
      <c r="MH52" s="71">
        <f t="shared" si="30"/>
        <v>186.9</v>
      </c>
      <c r="MI52" s="71">
        <f t="shared" si="30"/>
        <v>186.17</v>
      </c>
      <c r="MJ52" s="71">
        <f t="shared" si="30"/>
        <v>185.44</v>
      </c>
      <c r="MK52" s="71">
        <f t="shared" si="30"/>
        <v>184.71</v>
      </c>
      <c r="ML52" s="71">
        <f t="shared" si="30"/>
        <v>183.99</v>
      </c>
      <c r="MM52" s="71">
        <f t="shared" si="30"/>
        <v>183.26</v>
      </c>
      <c r="MN52" s="71">
        <f t="shared" si="32"/>
        <v>182.54</v>
      </c>
      <c r="MO52" s="71">
        <f t="shared" si="32"/>
        <v>181.82</v>
      </c>
      <c r="MP52" s="71">
        <f t="shared" si="32"/>
        <v>181.1</v>
      </c>
      <c r="MQ52" s="71">
        <f t="shared" si="32"/>
        <v>180.39</v>
      </c>
      <c r="MR52" s="71">
        <f t="shared" si="32"/>
        <v>179.67</v>
      </c>
      <c r="MS52" s="71">
        <f t="shared" si="32"/>
        <v>178.96</v>
      </c>
      <c r="MT52" s="71">
        <f t="shared" si="32"/>
        <v>178.24</v>
      </c>
      <c r="MU52" s="71">
        <f t="shared" si="32"/>
        <v>177.53</v>
      </c>
      <c r="MV52" s="71">
        <f t="shared" si="32"/>
        <v>176.82</v>
      </c>
      <c r="MW52" s="71">
        <f t="shared" si="32"/>
        <v>176.12</v>
      </c>
      <c r="MX52" s="71">
        <f t="shared" si="32"/>
        <v>175.41</v>
      </c>
      <c r="MY52" s="71">
        <f t="shared" si="32"/>
        <v>174.71</v>
      </c>
    </row>
    <row r="53" spans="1:363" ht="15.75" x14ac:dyDescent="0.25">
      <c r="A53" s="60" t="s">
        <v>6</v>
      </c>
      <c r="B53" s="65">
        <v>2063</v>
      </c>
      <c r="C53" s="63">
        <v>516.11</v>
      </c>
      <c r="D53" s="63">
        <v>515.07000000000005</v>
      </c>
      <c r="E53" s="63">
        <v>514.03</v>
      </c>
      <c r="F53" s="63">
        <v>513</v>
      </c>
      <c r="G53" s="63">
        <v>511.97</v>
      </c>
      <c r="H53" s="63">
        <v>510.93</v>
      </c>
      <c r="I53" s="63">
        <v>509.9</v>
      </c>
      <c r="J53" s="63">
        <v>508.86</v>
      </c>
      <c r="K53" s="63">
        <v>507.83</v>
      </c>
      <c r="L53" s="63">
        <v>506.79</v>
      </c>
      <c r="M53" s="63">
        <v>505.76</v>
      </c>
      <c r="N53" s="63">
        <v>504.72</v>
      </c>
      <c r="O53" s="63">
        <v>503.69</v>
      </c>
      <c r="P53" s="63">
        <v>502.65</v>
      </c>
      <c r="Q53" s="63">
        <v>501.62</v>
      </c>
      <c r="R53" s="63">
        <v>500.58</v>
      </c>
      <c r="S53" s="63">
        <v>499.55</v>
      </c>
      <c r="T53" s="63">
        <v>498.51</v>
      </c>
      <c r="U53" s="63">
        <v>497.48</v>
      </c>
      <c r="V53" s="63">
        <v>496.44</v>
      </c>
      <c r="W53" s="63">
        <v>495.41</v>
      </c>
      <c r="X53" s="63">
        <v>494.37</v>
      </c>
      <c r="Y53" s="63">
        <v>493.34</v>
      </c>
      <c r="Z53" s="63">
        <v>492.3</v>
      </c>
      <c r="AA53" s="63">
        <v>491.27</v>
      </c>
      <c r="AB53" s="63">
        <v>490.23</v>
      </c>
      <c r="AC53" s="63">
        <v>489.2</v>
      </c>
      <c r="AD53" s="63">
        <v>488.16</v>
      </c>
      <c r="AE53" s="63">
        <v>487.12</v>
      </c>
      <c r="AF53" s="63">
        <v>486.09</v>
      </c>
      <c r="AG53" s="63">
        <v>485.05</v>
      </c>
      <c r="AH53" s="63">
        <v>484.02</v>
      </c>
      <c r="AI53" s="63">
        <v>482.98</v>
      </c>
      <c r="AJ53" s="63">
        <v>481.94</v>
      </c>
      <c r="AK53" s="63">
        <v>480.91</v>
      </c>
      <c r="AL53" s="63">
        <v>479.87</v>
      </c>
      <c r="AM53" s="63">
        <v>478.84</v>
      </c>
      <c r="AN53" s="63">
        <v>477.8</v>
      </c>
      <c r="AO53" s="63">
        <v>476.76</v>
      </c>
      <c r="AP53" s="63">
        <v>475.73</v>
      </c>
      <c r="AQ53" s="63">
        <v>474.69</v>
      </c>
      <c r="AR53" s="63">
        <v>473.65</v>
      </c>
      <c r="AS53" s="63">
        <v>472.62</v>
      </c>
      <c r="AT53" s="63">
        <v>471.58</v>
      </c>
      <c r="AU53" s="63">
        <v>470.54</v>
      </c>
      <c r="AV53" s="63">
        <v>469.51</v>
      </c>
      <c r="AW53" s="63">
        <v>468.47</v>
      </c>
      <c r="AX53" s="63">
        <v>467.44</v>
      </c>
      <c r="AY53" s="63">
        <v>466.4</v>
      </c>
      <c r="AZ53" s="63">
        <v>465.36</v>
      </c>
      <c r="BA53" s="63">
        <v>464.33</v>
      </c>
      <c r="BB53" s="63">
        <v>463.29</v>
      </c>
      <c r="BC53" s="63">
        <v>462.25</v>
      </c>
      <c r="BD53" s="63">
        <v>461.21</v>
      </c>
      <c r="BE53" s="63">
        <v>460.18</v>
      </c>
      <c r="BF53" s="63">
        <v>459.14</v>
      </c>
      <c r="BG53" s="63">
        <v>458.1</v>
      </c>
      <c r="BH53" s="63">
        <v>457.07</v>
      </c>
      <c r="BI53" s="63">
        <v>456.03</v>
      </c>
      <c r="BJ53" s="63">
        <v>454.99</v>
      </c>
      <c r="BK53" s="63">
        <v>453.96</v>
      </c>
      <c r="BL53" s="63">
        <v>452.92</v>
      </c>
      <c r="BM53" s="63">
        <v>451.88</v>
      </c>
      <c r="BN53" s="63">
        <v>450.84</v>
      </c>
      <c r="BO53" s="63">
        <v>449.8</v>
      </c>
      <c r="BP53" s="63">
        <v>448.77</v>
      </c>
      <c r="BQ53" s="63">
        <v>447.73</v>
      </c>
      <c r="BR53" s="63">
        <v>446.69</v>
      </c>
      <c r="BS53" s="63">
        <v>445.65</v>
      </c>
      <c r="BT53" s="63">
        <v>444.62</v>
      </c>
      <c r="BU53" s="63">
        <v>443.58</v>
      </c>
      <c r="BV53" s="63">
        <v>442.54</v>
      </c>
      <c r="BW53" s="63">
        <v>441.5</v>
      </c>
      <c r="BX53" s="63">
        <v>440.47</v>
      </c>
      <c r="BY53" s="63">
        <v>439.43</v>
      </c>
      <c r="BZ53" s="63">
        <v>438.39</v>
      </c>
      <c r="CA53" s="63">
        <v>437.36</v>
      </c>
      <c r="CB53" s="63">
        <v>436.32</v>
      </c>
      <c r="CC53" s="63">
        <v>435.28</v>
      </c>
      <c r="CD53" s="63">
        <v>434.25</v>
      </c>
      <c r="CE53" s="63">
        <v>433.21</v>
      </c>
      <c r="CF53" s="63">
        <v>432.18</v>
      </c>
      <c r="CG53" s="63">
        <v>431.14</v>
      </c>
      <c r="CH53" s="63">
        <v>430.1</v>
      </c>
      <c r="CI53" s="63">
        <v>429.07</v>
      </c>
      <c r="CJ53" s="63">
        <v>428.03</v>
      </c>
      <c r="CK53" s="63">
        <v>426.99</v>
      </c>
      <c r="CL53" s="63">
        <v>425.96</v>
      </c>
      <c r="CM53" s="63">
        <v>424.92</v>
      </c>
      <c r="CN53" s="63">
        <v>423.88</v>
      </c>
      <c r="CO53" s="63">
        <v>422.85</v>
      </c>
      <c r="CP53" s="63">
        <v>421.81</v>
      </c>
      <c r="CQ53" s="63">
        <v>420.77</v>
      </c>
      <c r="CR53" s="63">
        <v>419.74</v>
      </c>
      <c r="CS53" s="63">
        <v>418.7</v>
      </c>
      <c r="CT53" s="63">
        <v>417.66</v>
      </c>
      <c r="CU53" s="63">
        <v>416.63</v>
      </c>
      <c r="CV53" s="63">
        <v>415.59</v>
      </c>
      <c r="CW53" s="63">
        <v>414.56</v>
      </c>
      <c r="CX53" s="63">
        <v>413.52</v>
      </c>
      <c r="CY53" s="63">
        <v>412.49</v>
      </c>
      <c r="CZ53" s="63">
        <v>411.45</v>
      </c>
      <c r="DA53" s="63">
        <v>410.42</v>
      </c>
      <c r="DB53" s="63">
        <v>409.38</v>
      </c>
      <c r="DC53" s="63">
        <v>408.35</v>
      </c>
      <c r="DD53" s="63">
        <v>407.31</v>
      </c>
      <c r="DE53" s="63">
        <v>406.28</v>
      </c>
      <c r="DF53" s="63">
        <v>405.24</v>
      </c>
      <c r="DG53" s="63">
        <v>404.21</v>
      </c>
      <c r="DH53" s="63">
        <v>403.18</v>
      </c>
      <c r="DI53" s="63">
        <v>402.14</v>
      </c>
      <c r="DJ53" s="63">
        <v>401.11</v>
      </c>
      <c r="DK53" s="63">
        <v>400.08</v>
      </c>
      <c r="DL53" s="63">
        <v>399.04</v>
      </c>
      <c r="DM53" s="63">
        <v>398.01</v>
      </c>
      <c r="DN53" s="63">
        <v>396.98</v>
      </c>
      <c r="DO53" s="63">
        <v>395.94</v>
      </c>
      <c r="DP53" s="63">
        <v>394.91</v>
      </c>
      <c r="DQ53" s="63">
        <v>393.88</v>
      </c>
      <c r="DR53" s="63">
        <v>392.85</v>
      </c>
      <c r="DS53" s="63">
        <v>391.81</v>
      </c>
      <c r="DT53" s="63">
        <v>390.78</v>
      </c>
      <c r="DU53" s="63">
        <v>389.76</v>
      </c>
      <c r="DV53" s="63">
        <v>388.73</v>
      </c>
      <c r="DW53" s="63">
        <v>387.7</v>
      </c>
      <c r="DX53" s="63">
        <v>386.67</v>
      </c>
      <c r="DY53" s="63">
        <v>385.64</v>
      </c>
      <c r="DZ53" s="63">
        <v>384.62</v>
      </c>
      <c r="EA53" s="63">
        <v>383.59</v>
      </c>
      <c r="EB53" s="63">
        <v>382.56</v>
      </c>
      <c r="EC53" s="63">
        <v>381.53</v>
      </c>
      <c r="ED53" s="63">
        <v>380.51</v>
      </c>
      <c r="EE53" s="63">
        <v>379.48</v>
      </c>
      <c r="EF53" s="63">
        <v>378.46</v>
      </c>
      <c r="EG53" s="63">
        <v>377.44</v>
      </c>
      <c r="EH53" s="63">
        <v>376.42</v>
      </c>
      <c r="EI53" s="63">
        <v>375.4</v>
      </c>
      <c r="EJ53" s="63">
        <v>374.37</v>
      </c>
      <c r="EK53" s="63">
        <v>373.35</v>
      </c>
      <c r="EL53" s="63">
        <v>372.33</v>
      </c>
      <c r="EM53" s="63">
        <v>371.31</v>
      </c>
      <c r="EN53" s="63">
        <v>370.29</v>
      </c>
      <c r="EO53" s="63">
        <v>369.27</v>
      </c>
      <c r="EP53" s="63">
        <v>368.25</v>
      </c>
      <c r="EQ53" s="63">
        <v>367.24</v>
      </c>
      <c r="ER53" s="63">
        <v>366.22</v>
      </c>
      <c r="ES53" s="63">
        <v>365.21</v>
      </c>
      <c r="ET53" s="63">
        <v>364.19</v>
      </c>
      <c r="EU53" s="63">
        <v>363.18</v>
      </c>
      <c r="EV53" s="63">
        <v>362.16</v>
      </c>
      <c r="EW53" s="63">
        <v>361.15</v>
      </c>
      <c r="EX53" s="63">
        <v>360.13</v>
      </c>
      <c r="EY53" s="63">
        <v>359.12</v>
      </c>
      <c r="EZ53" s="63">
        <v>358.11</v>
      </c>
      <c r="FA53" s="63">
        <v>357.09</v>
      </c>
      <c r="FB53" s="63">
        <v>356.08</v>
      </c>
      <c r="FC53" s="63">
        <v>355.07</v>
      </c>
      <c r="FD53" s="63">
        <v>354.06</v>
      </c>
      <c r="FE53" s="63">
        <v>353.05</v>
      </c>
      <c r="FF53" s="63">
        <v>352.05</v>
      </c>
      <c r="FG53" s="63">
        <v>351.04</v>
      </c>
      <c r="FH53" s="63">
        <v>350.03</v>
      </c>
      <c r="FI53" s="63">
        <v>349.03</v>
      </c>
      <c r="FJ53" s="63">
        <v>348.02</v>
      </c>
      <c r="FK53" s="63">
        <v>347.02</v>
      </c>
      <c r="FL53" s="63">
        <v>346.01</v>
      </c>
      <c r="FM53" s="63">
        <v>345.01</v>
      </c>
      <c r="FN53" s="63">
        <v>344</v>
      </c>
      <c r="FO53" s="63">
        <v>343</v>
      </c>
      <c r="FP53" s="63">
        <v>342</v>
      </c>
      <c r="FQ53" s="63">
        <v>340.99</v>
      </c>
      <c r="FR53" s="63">
        <v>339.99</v>
      </c>
      <c r="FS53" s="63">
        <v>338.99</v>
      </c>
      <c r="FT53" s="63">
        <v>337.99</v>
      </c>
      <c r="FU53" s="63">
        <v>336.99</v>
      </c>
      <c r="FV53" s="63">
        <v>335.99</v>
      </c>
      <c r="FW53" s="63">
        <v>334.99</v>
      </c>
      <c r="FX53" s="63">
        <v>333.99</v>
      </c>
      <c r="FY53" s="63">
        <v>332.99</v>
      </c>
      <c r="FZ53" s="63">
        <v>331.99</v>
      </c>
      <c r="GA53" s="63">
        <v>330.99</v>
      </c>
      <c r="GB53" s="63">
        <v>330</v>
      </c>
      <c r="GC53" s="63">
        <v>329</v>
      </c>
      <c r="GD53" s="63">
        <v>328.01</v>
      </c>
      <c r="GE53" s="63">
        <v>327.01</v>
      </c>
      <c r="GF53" s="63">
        <v>326.01</v>
      </c>
      <c r="GG53" s="63">
        <v>325.01</v>
      </c>
      <c r="GH53" s="63">
        <v>324.02999999999997</v>
      </c>
      <c r="GI53" s="63">
        <v>323.02999999999997</v>
      </c>
      <c r="GJ53" s="63">
        <v>322.04000000000002</v>
      </c>
      <c r="GK53" s="63">
        <v>321.04000000000002</v>
      </c>
      <c r="GL53" s="63">
        <v>320.06</v>
      </c>
      <c r="GM53" s="63">
        <v>319.07</v>
      </c>
      <c r="GN53" s="63">
        <v>318.07</v>
      </c>
      <c r="GO53" s="63">
        <v>317.08999999999997</v>
      </c>
      <c r="GP53" s="63">
        <v>316.10000000000002</v>
      </c>
      <c r="GQ53" s="63">
        <v>315.13</v>
      </c>
      <c r="GR53" s="63">
        <v>314.14</v>
      </c>
      <c r="GS53" s="63">
        <v>313.16000000000003</v>
      </c>
      <c r="GT53" s="63">
        <v>312.18</v>
      </c>
      <c r="GU53" s="63">
        <v>311.2</v>
      </c>
      <c r="GV53" s="63">
        <v>310.22000000000003</v>
      </c>
      <c r="GW53" s="63">
        <v>309.24</v>
      </c>
      <c r="GX53" s="63">
        <v>308.26</v>
      </c>
      <c r="GY53" s="63">
        <v>307.27999999999997</v>
      </c>
      <c r="GZ53" s="63">
        <v>306.29000000000002</v>
      </c>
      <c r="HA53" s="63">
        <v>305.32</v>
      </c>
      <c r="HB53" s="63">
        <v>304.35000000000002</v>
      </c>
      <c r="HC53" s="63">
        <v>303.37</v>
      </c>
      <c r="HD53" s="63">
        <v>302.39999999999998</v>
      </c>
      <c r="HE53" s="63">
        <v>301.42</v>
      </c>
      <c r="HF53" s="63">
        <v>300.45</v>
      </c>
      <c r="HG53" s="63">
        <v>299.48</v>
      </c>
      <c r="HH53" s="63">
        <v>298.5</v>
      </c>
      <c r="HI53" s="63">
        <v>297.52999999999997</v>
      </c>
      <c r="HJ53" s="63">
        <v>296.56</v>
      </c>
      <c r="HK53" s="63">
        <v>295.58999999999997</v>
      </c>
      <c r="HL53" s="63">
        <v>294.63</v>
      </c>
      <c r="HM53" s="63">
        <v>293.67</v>
      </c>
      <c r="HN53" s="63">
        <v>292.70999999999998</v>
      </c>
      <c r="HO53" s="63">
        <v>291.75</v>
      </c>
      <c r="HP53" s="63">
        <v>290.79000000000002</v>
      </c>
      <c r="HQ53" s="63">
        <v>289.82</v>
      </c>
      <c r="HR53" s="63">
        <v>288.87</v>
      </c>
      <c r="HS53" s="63">
        <v>287.91000000000003</v>
      </c>
      <c r="HT53" s="63">
        <v>286.95999999999998</v>
      </c>
      <c r="HU53" s="63">
        <v>286</v>
      </c>
      <c r="HV53" s="63">
        <v>285.04000000000002</v>
      </c>
      <c r="HW53" s="63">
        <v>284.08999999999997</v>
      </c>
      <c r="HX53" s="63">
        <v>283.14</v>
      </c>
      <c r="HY53" s="63">
        <v>282.19</v>
      </c>
      <c r="HZ53" s="63">
        <v>281.24</v>
      </c>
      <c r="IA53" s="63">
        <v>280.29000000000002</v>
      </c>
      <c r="IB53" s="63">
        <v>279.33999999999997</v>
      </c>
      <c r="IC53" s="63">
        <v>278.39</v>
      </c>
      <c r="ID53" s="63">
        <v>277.44</v>
      </c>
      <c r="IE53" s="63">
        <v>276.49</v>
      </c>
      <c r="IF53" s="63">
        <v>275.54000000000002</v>
      </c>
      <c r="IG53" s="63">
        <v>274.60000000000002</v>
      </c>
      <c r="IH53" s="63">
        <v>273.64999999999998</v>
      </c>
      <c r="II53" s="63">
        <v>272.7</v>
      </c>
      <c r="IJ53" s="63">
        <v>271.76</v>
      </c>
      <c r="IK53" s="63">
        <v>270.82</v>
      </c>
      <c r="IL53" s="63">
        <v>269.88</v>
      </c>
      <c r="IM53" s="63">
        <v>268.94</v>
      </c>
      <c r="IN53" s="63">
        <v>268</v>
      </c>
      <c r="IO53" s="63">
        <v>267.06</v>
      </c>
      <c r="IP53" s="63">
        <v>266.12</v>
      </c>
      <c r="IQ53" s="63">
        <v>265.18</v>
      </c>
      <c r="IR53" s="63">
        <v>264.24</v>
      </c>
      <c r="IS53" s="63">
        <v>263.31</v>
      </c>
      <c r="IT53" s="63">
        <v>262.37</v>
      </c>
      <c r="IU53" s="63">
        <v>261.44</v>
      </c>
      <c r="IV53" s="63">
        <v>260.51</v>
      </c>
      <c r="IW53" s="63">
        <v>259.58999999999997</v>
      </c>
      <c r="IX53" s="63">
        <v>258.67</v>
      </c>
      <c r="IY53" s="63">
        <v>257.75</v>
      </c>
      <c r="IZ53" s="63">
        <v>256.82</v>
      </c>
      <c r="JA53" s="63">
        <v>255.91</v>
      </c>
      <c r="JB53" s="63">
        <v>254.99</v>
      </c>
      <c r="JC53" s="63">
        <v>254.07</v>
      </c>
      <c r="JD53" s="63">
        <v>253.15</v>
      </c>
      <c r="JE53" s="63">
        <v>252.24</v>
      </c>
      <c r="JF53" s="63">
        <v>251.32</v>
      </c>
      <c r="JG53" s="63">
        <v>250.4</v>
      </c>
      <c r="JH53" s="63">
        <v>249.49</v>
      </c>
      <c r="JI53" s="63">
        <v>248.58</v>
      </c>
      <c r="JJ53" s="63">
        <v>247.67</v>
      </c>
      <c r="JK53" s="63">
        <v>246.76</v>
      </c>
      <c r="JL53" s="63">
        <v>245.85</v>
      </c>
      <c r="JM53" s="63">
        <v>244.94</v>
      </c>
      <c r="JN53" s="63">
        <v>244.03</v>
      </c>
      <c r="JO53" s="63">
        <v>243.12</v>
      </c>
      <c r="JP53" s="63">
        <v>242.21</v>
      </c>
      <c r="JQ53" s="63">
        <v>241.31</v>
      </c>
      <c r="JR53" s="63">
        <v>240.4</v>
      </c>
      <c r="JS53" s="63">
        <v>239.5</v>
      </c>
      <c r="JT53" s="63">
        <v>238.59</v>
      </c>
      <c r="JU53" s="63">
        <v>237.68</v>
      </c>
      <c r="JV53" s="63">
        <v>236.77</v>
      </c>
      <c r="JW53" s="63">
        <v>235.86</v>
      </c>
      <c r="JX53" s="63">
        <v>234.95</v>
      </c>
      <c r="JY53" s="63">
        <v>234.04</v>
      </c>
      <c r="JZ53" s="63">
        <v>233.13</v>
      </c>
      <c r="KA53" s="63">
        <v>232.22</v>
      </c>
      <c r="KB53" s="63">
        <v>231.32</v>
      </c>
      <c r="KC53" s="63">
        <v>230.41</v>
      </c>
      <c r="KD53" s="63">
        <v>229.51</v>
      </c>
      <c r="KE53" s="63">
        <v>228.6</v>
      </c>
      <c r="KF53" s="63">
        <v>227.7</v>
      </c>
      <c r="KG53" s="63">
        <v>226.8</v>
      </c>
      <c r="KH53" s="63">
        <v>225.9</v>
      </c>
      <c r="KI53" s="63">
        <v>225</v>
      </c>
      <c r="KJ53" s="63">
        <v>224.1</v>
      </c>
      <c r="KK53" s="63">
        <v>223.2</v>
      </c>
      <c r="KL53" s="63">
        <v>222.3</v>
      </c>
      <c r="KM53" s="63">
        <v>221.41</v>
      </c>
      <c r="KN53" s="63">
        <v>220.51</v>
      </c>
      <c r="KO53" s="63">
        <v>219.62</v>
      </c>
      <c r="KP53" s="63">
        <v>218.72</v>
      </c>
      <c r="KQ53" s="63">
        <v>217.83</v>
      </c>
      <c r="KR53" s="68">
        <f t="shared" si="29"/>
        <v>219.77</v>
      </c>
      <c r="KS53" s="68">
        <f t="shared" si="29"/>
        <v>218.98</v>
      </c>
      <c r="KT53" s="68">
        <f t="shared" si="29"/>
        <v>218.16</v>
      </c>
      <c r="KU53" s="68">
        <f t="shared" si="29"/>
        <v>217.37</v>
      </c>
      <c r="KV53" s="68">
        <f t="shared" si="29"/>
        <v>216.59</v>
      </c>
      <c r="KW53" s="68">
        <f t="shared" si="29"/>
        <v>215.8</v>
      </c>
      <c r="KX53" s="68">
        <f t="shared" si="29"/>
        <v>215.01</v>
      </c>
      <c r="KY53" s="68">
        <f t="shared" si="29"/>
        <v>214.23</v>
      </c>
      <c r="KZ53" s="68">
        <f t="shared" si="29"/>
        <v>213.44</v>
      </c>
      <c r="LA53" s="68">
        <f t="shared" si="29"/>
        <v>212.66</v>
      </c>
      <c r="LB53" s="68">
        <f t="shared" si="29"/>
        <v>211.88</v>
      </c>
      <c r="LC53" s="68">
        <f t="shared" si="29"/>
        <v>211.1</v>
      </c>
      <c r="LD53" s="68">
        <f t="shared" si="29"/>
        <v>210.32</v>
      </c>
      <c r="LE53" s="68">
        <f t="shared" si="29"/>
        <v>209.54</v>
      </c>
      <c r="LF53" s="68">
        <f t="shared" si="29"/>
        <v>208.77</v>
      </c>
      <c r="LG53" s="68">
        <f t="shared" si="29"/>
        <v>208</v>
      </c>
      <c r="LH53" s="68">
        <f t="shared" si="33"/>
        <v>207.22</v>
      </c>
      <c r="LI53" s="68">
        <f t="shared" si="33"/>
        <v>206.45</v>
      </c>
      <c r="LJ53" s="68">
        <f t="shared" si="33"/>
        <v>205.68</v>
      </c>
      <c r="LK53" s="68">
        <f t="shared" si="33"/>
        <v>204.91</v>
      </c>
      <c r="LL53" s="68">
        <f t="shared" si="33"/>
        <v>204.14</v>
      </c>
      <c r="LM53" s="68">
        <f t="shared" si="33"/>
        <v>203.38</v>
      </c>
      <c r="LN53" s="68">
        <f t="shared" si="33"/>
        <v>202.61</v>
      </c>
      <c r="LO53" s="68">
        <f t="shared" si="33"/>
        <v>201.85</v>
      </c>
      <c r="LP53" s="68">
        <f t="shared" si="33"/>
        <v>201.09</v>
      </c>
      <c r="LQ53" s="68">
        <f t="shared" si="33"/>
        <v>200.33</v>
      </c>
      <c r="LR53" s="68">
        <f t="shared" si="33"/>
        <v>199.57</v>
      </c>
      <c r="LS53" s="68">
        <f t="shared" si="33"/>
        <v>198.81</v>
      </c>
      <c r="LT53" s="68">
        <f t="shared" si="33"/>
        <v>198.06</v>
      </c>
      <c r="LU53" s="68">
        <f t="shared" si="33"/>
        <v>197.31</v>
      </c>
      <c r="LV53" s="68">
        <f t="shared" si="33"/>
        <v>196.55</v>
      </c>
      <c r="LW53" s="68">
        <f t="shared" si="33"/>
        <v>195.8</v>
      </c>
      <c r="LX53" s="68">
        <f t="shared" si="30"/>
        <v>195.05</v>
      </c>
      <c r="LY53" s="68">
        <f t="shared" si="30"/>
        <v>194.3</v>
      </c>
      <c r="LZ53" s="68">
        <f t="shared" si="30"/>
        <v>193.56</v>
      </c>
      <c r="MA53" s="68">
        <f t="shared" si="30"/>
        <v>192.81</v>
      </c>
      <c r="MB53" s="68">
        <f t="shared" si="30"/>
        <v>192.07</v>
      </c>
      <c r="MC53" s="68">
        <f t="shared" si="30"/>
        <v>191.33</v>
      </c>
      <c r="MD53" s="70">
        <f t="shared" si="30"/>
        <v>190.59</v>
      </c>
      <c r="ME53" s="71">
        <f t="shared" si="30"/>
        <v>189.86</v>
      </c>
      <c r="MF53" s="71">
        <f t="shared" si="30"/>
        <v>189.12</v>
      </c>
      <c r="MG53" s="71">
        <f t="shared" si="30"/>
        <v>188.39</v>
      </c>
      <c r="MH53" s="71">
        <f t="shared" si="30"/>
        <v>187.65</v>
      </c>
      <c r="MI53" s="71">
        <f t="shared" si="30"/>
        <v>186.92</v>
      </c>
      <c r="MJ53" s="71">
        <f t="shared" si="30"/>
        <v>186.19</v>
      </c>
      <c r="MK53" s="71">
        <f t="shared" si="30"/>
        <v>185.46</v>
      </c>
      <c r="ML53" s="71">
        <f t="shared" si="30"/>
        <v>184.74</v>
      </c>
      <c r="MM53" s="71">
        <f t="shared" si="30"/>
        <v>184.01</v>
      </c>
      <c r="MN53" s="71">
        <f t="shared" si="32"/>
        <v>183.29</v>
      </c>
      <c r="MO53" s="71">
        <f t="shared" si="32"/>
        <v>182.57</v>
      </c>
      <c r="MP53" s="71">
        <f t="shared" si="32"/>
        <v>181.85</v>
      </c>
      <c r="MQ53" s="71">
        <f t="shared" si="32"/>
        <v>181.14</v>
      </c>
      <c r="MR53" s="71">
        <f t="shared" si="32"/>
        <v>180.42</v>
      </c>
      <c r="MS53" s="71">
        <f t="shared" si="32"/>
        <v>179.71</v>
      </c>
      <c r="MT53" s="71">
        <f t="shared" si="32"/>
        <v>178.99</v>
      </c>
      <c r="MU53" s="71">
        <f t="shared" si="32"/>
        <v>178.28</v>
      </c>
      <c r="MV53" s="71">
        <f t="shared" si="32"/>
        <v>177.57</v>
      </c>
      <c r="MW53" s="71">
        <f t="shared" si="32"/>
        <v>176.87</v>
      </c>
      <c r="MX53" s="71">
        <f t="shared" si="32"/>
        <v>176.16</v>
      </c>
      <c r="MY53" s="71">
        <f t="shared" si="32"/>
        <v>175.46</v>
      </c>
    </row>
    <row r="54" spans="1:363" ht="15.75" x14ac:dyDescent="0.25">
      <c r="A54" s="60" t="s">
        <v>6</v>
      </c>
      <c r="B54" s="65">
        <v>2064</v>
      </c>
      <c r="C54" s="63">
        <v>516.86</v>
      </c>
      <c r="D54" s="63">
        <v>515.82000000000005</v>
      </c>
      <c r="E54" s="63">
        <v>514.79</v>
      </c>
      <c r="F54" s="63">
        <v>513.75</v>
      </c>
      <c r="G54" s="63">
        <v>512.72</v>
      </c>
      <c r="H54" s="63">
        <v>511.68</v>
      </c>
      <c r="I54" s="63">
        <v>510.65</v>
      </c>
      <c r="J54" s="63">
        <v>509.61</v>
      </c>
      <c r="K54" s="63">
        <v>508.58</v>
      </c>
      <c r="L54" s="63">
        <v>507.54</v>
      </c>
      <c r="M54" s="63">
        <v>506.51</v>
      </c>
      <c r="N54" s="63">
        <v>505.47</v>
      </c>
      <c r="O54" s="63">
        <v>504.44</v>
      </c>
      <c r="P54" s="63">
        <v>503.4</v>
      </c>
      <c r="Q54" s="63">
        <v>502.37</v>
      </c>
      <c r="R54" s="63">
        <v>501.33</v>
      </c>
      <c r="S54" s="63">
        <v>500.3</v>
      </c>
      <c r="T54" s="63">
        <v>499.26</v>
      </c>
      <c r="U54" s="63">
        <v>498.23</v>
      </c>
      <c r="V54" s="63">
        <v>497.19</v>
      </c>
      <c r="W54" s="63">
        <v>496.16</v>
      </c>
      <c r="X54" s="63">
        <v>495.12</v>
      </c>
      <c r="Y54" s="63">
        <v>494.09</v>
      </c>
      <c r="Z54" s="63">
        <v>493.05</v>
      </c>
      <c r="AA54" s="63">
        <v>492.02</v>
      </c>
      <c r="AB54" s="63">
        <v>490.98</v>
      </c>
      <c r="AC54" s="63">
        <v>489.95</v>
      </c>
      <c r="AD54" s="63">
        <v>488.91</v>
      </c>
      <c r="AE54" s="63">
        <v>487.87</v>
      </c>
      <c r="AF54" s="63">
        <v>486.84</v>
      </c>
      <c r="AG54" s="63">
        <v>485.8</v>
      </c>
      <c r="AH54" s="63">
        <v>484.77</v>
      </c>
      <c r="AI54" s="63">
        <v>483.73</v>
      </c>
      <c r="AJ54" s="63">
        <v>482.69</v>
      </c>
      <c r="AK54" s="63">
        <v>481.66</v>
      </c>
      <c r="AL54" s="63">
        <v>480.62</v>
      </c>
      <c r="AM54" s="63">
        <v>479.59</v>
      </c>
      <c r="AN54" s="63">
        <v>478.55</v>
      </c>
      <c r="AO54" s="63">
        <v>477.51</v>
      </c>
      <c r="AP54" s="63">
        <v>476.48</v>
      </c>
      <c r="AQ54" s="63">
        <v>475.44</v>
      </c>
      <c r="AR54" s="63">
        <v>474.4</v>
      </c>
      <c r="AS54" s="63">
        <v>473.37</v>
      </c>
      <c r="AT54" s="63">
        <v>472.33</v>
      </c>
      <c r="AU54" s="63">
        <v>471.29</v>
      </c>
      <c r="AV54" s="63">
        <v>470.26</v>
      </c>
      <c r="AW54" s="63">
        <v>469.22</v>
      </c>
      <c r="AX54" s="63">
        <v>468.19</v>
      </c>
      <c r="AY54" s="63">
        <v>467.15</v>
      </c>
      <c r="AZ54" s="63">
        <v>466.11</v>
      </c>
      <c r="BA54" s="63">
        <v>465.08</v>
      </c>
      <c r="BB54" s="63">
        <v>464.04</v>
      </c>
      <c r="BC54" s="63">
        <v>463</v>
      </c>
      <c r="BD54" s="63">
        <v>461.96</v>
      </c>
      <c r="BE54" s="63">
        <v>460.93</v>
      </c>
      <c r="BF54" s="63">
        <v>459.89</v>
      </c>
      <c r="BG54" s="63">
        <v>458.85</v>
      </c>
      <c r="BH54" s="63">
        <v>457.82</v>
      </c>
      <c r="BI54" s="63">
        <v>456.78</v>
      </c>
      <c r="BJ54" s="63">
        <v>455.74</v>
      </c>
      <c r="BK54" s="63">
        <v>454.71</v>
      </c>
      <c r="BL54" s="63">
        <v>453.67</v>
      </c>
      <c r="BM54" s="63">
        <v>452.63</v>
      </c>
      <c r="BN54" s="63">
        <v>451.59</v>
      </c>
      <c r="BO54" s="63">
        <v>450.55</v>
      </c>
      <c r="BP54" s="63">
        <v>449.52</v>
      </c>
      <c r="BQ54" s="63">
        <v>448.48</v>
      </c>
      <c r="BR54" s="63">
        <v>447.44</v>
      </c>
      <c r="BS54" s="63">
        <v>446.4</v>
      </c>
      <c r="BT54" s="63">
        <v>445.37</v>
      </c>
      <c r="BU54" s="63">
        <v>444.33</v>
      </c>
      <c r="BV54" s="63">
        <v>443.29</v>
      </c>
      <c r="BW54" s="63">
        <v>442.25</v>
      </c>
      <c r="BX54" s="63">
        <v>441.22</v>
      </c>
      <c r="BY54" s="63">
        <v>440.18</v>
      </c>
      <c r="BZ54" s="63">
        <v>439.14</v>
      </c>
      <c r="CA54" s="63">
        <v>438.11</v>
      </c>
      <c r="CB54" s="63">
        <v>437.07</v>
      </c>
      <c r="CC54" s="63">
        <v>436.03</v>
      </c>
      <c r="CD54" s="63">
        <v>435</v>
      </c>
      <c r="CE54" s="63">
        <v>433.96</v>
      </c>
      <c r="CF54" s="63">
        <v>432.93</v>
      </c>
      <c r="CG54" s="63">
        <v>431.89</v>
      </c>
      <c r="CH54" s="63">
        <v>430.85</v>
      </c>
      <c r="CI54" s="63">
        <v>429.82</v>
      </c>
      <c r="CJ54" s="63">
        <v>428.78</v>
      </c>
      <c r="CK54" s="63">
        <v>427.74</v>
      </c>
      <c r="CL54" s="63">
        <v>426.71</v>
      </c>
      <c r="CM54" s="63">
        <v>425.67</v>
      </c>
      <c r="CN54" s="63">
        <v>424.63</v>
      </c>
      <c r="CO54" s="63">
        <v>423.6</v>
      </c>
      <c r="CP54" s="63">
        <v>422.56</v>
      </c>
      <c r="CQ54" s="63">
        <v>421.52</v>
      </c>
      <c r="CR54" s="63">
        <v>420.49</v>
      </c>
      <c r="CS54" s="63">
        <v>419.45</v>
      </c>
      <c r="CT54" s="63">
        <v>418.41</v>
      </c>
      <c r="CU54" s="63">
        <v>417.38</v>
      </c>
      <c r="CV54" s="63">
        <v>416.34</v>
      </c>
      <c r="CW54" s="63">
        <v>415.31</v>
      </c>
      <c r="CX54" s="63">
        <v>414.27</v>
      </c>
      <c r="CY54" s="63">
        <v>413.24</v>
      </c>
      <c r="CZ54" s="63">
        <v>412.2</v>
      </c>
      <c r="DA54" s="63">
        <v>411.17</v>
      </c>
      <c r="DB54" s="63">
        <v>410.13</v>
      </c>
      <c r="DC54" s="63">
        <v>409.1</v>
      </c>
      <c r="DD54" s="63">
        <v>408.06</v>
      </c>
      <c r="DE54" s="63">
        <v>407.03</v>
      </c>
      <c r="DF54" s="63">
        <v>405.99</v>
      </c>
      <c r="DG54" s="63">
        <v>404.96</v>
      </c>
      <c r="DH54" s="63">
        <v>403.93</v>
      </c>
      <c r="DI54" s="63">
        <v>402.89</v>
      </c>
      <c r="DJ54" s="63">
        <v>401.86</v>
      </c>
      <c r="DK54" s="63">
        <v>400.83</v>
      </c>
      <c r="DL54" s="63">
        <v>399.79</v>
      </c>
      <c r="DM54" s="63">
        <v>398.76</v>
      </c>
      <c r="DN54" s="63">
        <v>397.73</v>
      </c>
      <c r="DO54" s="63">
        <v>396.69</v>
      </c>
      <c r="DP54" s="63">
        <v>395.66</v>
      </c>
      <c r="DQ54" s="63">
        <v>394.63</v>
      </c>
      <c r="DR54" s="63">
        <v>393.6</v>
      </c>
      <c r="DS54" s="63">
        <v>392.56</v>
      </c>
      <c r="DT54" s="63">
        <v>391.53</v>
      </c>
      <c r="DU54" s="63">
        <v>390.51</v>
      </c>
      <c r="DV54" s="63">
        <v>389.48</v>
      </c>
      <c r="DW54" s="63">
        <v>388.45</v>
      </c>
      <c r="DX54" s="63">
        <v>387.42</v>
      </c>
      <c r="DY54" s="63">
        <v>386.39</v>
      </c>
      <c r="DZ54" s="63">
        <v>385.37</v>
      </c>
      <c r="EA54" s="63">
        <v>384.34</v>
      </c>
      <c r="EB54" s="63">
        <v>383.31</v>
      </c>
      <c r="EC54" s="63">
        <v>382.28</v>
      </c>
      <c r="ED54" s="63">
        <v>381.26</v>
      </c>
      <c r="EE54" s="63">
        <v>380.23</v>
      </c>
      <c r="EF54" s="63">
        <v>379.21</v>
      </c>
      <c r="EG54" s="63">
        <v>378.19</v>
      </c>
      <c r="EH54" s="63">
        <v>377.17</v>
      </c>
      <c r="EI54" s="63">
        <v>376.15</v>
      </c>
      <c r="EJ54" s="63">
        <v>375.12</v>
      </c>
      <c r="EK54" s="63">
        <v>374.1</v>
      </c>
      <c r="EL54" s="63">
        <v>373.08</v>
      </c>
      <c r="EM54" s="63">
        <v>372.06</v>
      </c>
      <c r="EN54" s="63">
        <v>371.04</v>
      </c>
      <c r="EO54" s="63">
        <v>370.02</v>
      </c>
      <c r="EP54" s="63">
        <v>369</v>
      </c>
      <c r="EQ54" s="63">
        <v>367.99</v>
      </c>
      <c r="ER54" s="63">
        <v>366.97</v>
      </c>
      <c r="ES54" s="63">
        <v>365.96</v>
      </c>
      <c r="ET54" s="63">
        <v>364.94</v>
      </c>
      <c r="EU54" s="63">
        <v>363.93</v>
      </c>
      <c r="EV54" s="63">
        <v>362.91</v>
      </c>
      <c r="EW54" s="63">
        <v>361.9</v>
      </c>
      <c r="EX54" s="63">
        <v>360.88</v>
      </c>
      <c r="EY54" s="63">
        <v>359.87</v>
      </c>
      <c r="EZ54" s="63">
        <v>358.86</v>
      </c>
      <c r="FA54" s="63">
        <v>357.84</v>
      </c>
      <c r="FB54" s="63">
        <v>356.83</v>
      </c>
      <c r="FC54" s="63">
        <v>355.82</v>
      </c>
      <c r="FD54" s="63">
        <v>354.81</v>
      </c>
      <c r="FE54" s="63">
        <v>353.8</v>
      </c>
      <c r="FF54" s="63">
        <v>352.8</v>
      </c>
      <c r="FG54" s="63">
        <v>351.79</v>
      </c>
      <c r="FH54" s="63">
        <v>350.78</v>
      </c>
      <c r="FI54" s="63">
        <v>349.78</v>
      </c>
      <c r="FJ54" s="63">
        <v>348.77</v>
      </c>
      <c r="FK54" s="63">
        <v>347.77</v>
      </c>
      <c r="FL54" s="63">
        <v>346.76</v>
      </c>
      <c r="FM54" s="63">
        <v>345.76</v>
      </c>
      <c r="FN54" s="63">
        <v>344.75</v>
      </c>
      <c r="FO54" s="63">
        <v>343.75</v>
      </c>
      <c r="FP54" s="63">
        <v>342.75</v>
      </c>
      <c r="FQ54" s="63">
        <v>341.74</v>
      </c>
      <c r="FR54" s="63">
        <v>340.74</v>
      </c>
      <c r="FS54" s="63">
        <v>339.74</v>
      </c>
      <c r="FT54" s="63">
        <v>338.74</v>
      </c>
      <c r="FU54" s="63">
        <v>337.74</v>
      </c>
      <c r="FV54" s="63">
        <v>336.74</v>
      </c>
      <c r="FW54" s="63">
        <v>335.74</v>
      </c>
      <c r="FX54" s="63">
        <v>334.74</v>
      </c>
      <c r="FY54" s="63">
        <v>333.74</v>
      </c>
      <c r="FZ54" s="63">
        <v>332.74</v>
      </c>
      <c r="GA54" s="63">
        <v>331.74</v>
      </c>
      <c r="GB54" s="63">
        <v>330.75</v>
      </c>
      <c r="GC54" s="63">
        <v>329.75</v>
      </c>
      <c r="GD54" s="63">
        <v>328.76</v>
      </c>
      <c r="GE54" s="63">
        <v>327.76</v>
      </c>
      <c r="GF54" s="63">
        <v>326.76</v>
      </c>
      <c r="GG54" s="63">
        <v>325.76</v>
      </c>
      <c r="GH54" s="63">
        <v>324.77999999999997</v>
      </c>
      <c r="GI54" s="63">
        <v>323.77999999999997</v>
      </c>
      <c r="GJ54" s="63">
        <v>322.79000000000002</v>
      </c>
      <c r="GK54" s="63">
        <v>321.79000000000002</v>
      </c>
      <c r="GL54" s="63">
        <v>320.81</v>
      </c>
      <c r="GM54" s="63">
        <v>319.82</v>
      </c>
      <c r="GN54" s="63">
        <v>318.82</v>
      </c>
      <c r="GO54" s="63">
        <v>317.83999999999997</v>
      </c>
      <c r="GP54" s="63">
        <v>316.85000000000002</v>
      </c>
      <c r="GQ54" s="63">
        <v>315.88</v>
      </c>
      <c r="GR54" s="63">
        <v>314.89</v>
      </c>
      <c r="GS54" s="63">
        <v>313.91000000000003</v>
      </c>
      <c r="GT54" s="63">
        <v>312.93</v>
      </c>
      <c r="GU54" s="63">
        <v>311.95</v>
      </c>
      <c r="GV54" s="63">
        <v>310.97000000000003</v>
      </c>
      <c r="GW54" s="63">
        <v>309.99</v>
      </c>
      <c r="GX54" s="63">
        <v>309.01</v>
      </c>
      <c r="GY54" s="63">
        <v>308.02999999999997</v>
      </c>
      <c r="GZ54" s="63">
        <v>307.04000000000002</v>
      </c>
      <c r="HA54" s="63">
        <v>306.07</v>
      </c>
      <c r="HB54" s="63">
        <v>305.10000000000002</v>
      </c>
      <c r="HC54" s="63">
        <v>304.12</v>
      </c>
      <c r="HD54" s="63">
        <v>303.14999999999998</v>
      </c>
      <c r="HE54" s="63">
        <v>302.17</v>
      </c>
      <c r="HF54" s="63">
        <v>301.2</v>
      </c>
      <c r="HG54" s="63">
        <v>300.23</v>
      </c>
      <c r="HH54" s="63">
        <v>299.25</v>
      </c>
      <c r="HI54" s="63">
        <v>298.27999999999997</v>
      </c>
      <c r="HJ54" s="63">
        <v>297.31</v>
      </c>
      <c r="HK54" s="63">
        <v>296.33999999999997</v>
      </c>
      <c r="HL54" s="63">
        <v>295.38</v>
      </c>
      <c r="HM54" s="63">
        <v>294.42</v>
      </c>
      <c r="HN54" s="63">
        <v>293.45999999999998</v>
      </c>
      <c r="HO54" s="63">
        <v>292.5</v>
      </c>
      <c r="HP54" s="63">
        <v>291.54000000000002</v>
      </c>
      <c r="HQ54" s="63">
        <v>290.57</v>
      </c>
      <c r="HR54" s="63">
        <v>289.62</v>
      </c>
      <c r="HS54" s="63">
        <v>288.66000000000003</v>
      </c>
      <c r="HT54" s="63">
        <v>287.70999999999998</v>
      </c>
      <c r="HU54" s="63">
        <v>286.75</v>
      </c>
      <c r="HV54" s="63">
        <v>285.79000000000002</v>
      </c>
      <c r="HW54" s="63">
        <v>284.83999999999997</v>
      </c>
      <c r="HX54" s="63">
        <v>283.89</v>
      </c>
      <c r="HY54" s="63">
        <v>282.94</v>
      </c>
      <c r="HZ54" s="63">
        <v>281.99</v>
      </c>
      <c r="IA54" s="63">
        <v>281.04000000000002</v>
      </c>
      <c r="IB54" s="63">
        <v>280.08999999999997</v>
      </c>
      <c r="IC54" s="63">
        <v>279.14</v>
      </c>
      <c r="ID54" s="63">
        <v>278.19</v>
      </c>
      <c r="IE54" s="63">
        <v>277.24</v>
      </c>
      <c r="IF54" s="63">
        <v>276.29000000000002</v>
      </c>
      <c r="IG54" s="63">
        <v>275.35000000000002</v>
      </c>
      <c r="IH54" s="63">
        <v>274.39999999999998</v>
      </c>
      <c r="II54" s="63">
        <v>273.45</v>
      </c>
      <c r="IJ54" s="63">
        <v>272.51</v>
      </c>
      <c r="IK54" s="63">
        <v>271.57</v>
      </c>
      <c r="IL54" s="63">
        <v>270.63</v>
      </c>
      <c r="IM54" s="63">
        <v>269.69</v>
      </c>
      <c r="IN54" s="63">
        <v>268.75</v>
      </c>
      <c r="IO54" s="63">
        <v>267.81</v>
      </c>
      <c r="IP54" s="63">
        <v>266.87</v>
      </c>
      <c r="IQ54" s="63">
        <v>265.93</v>
      </c>
      <c r="IR54" s="63">
        <v>264.99</v>
      </c>
      <c r="IS54" s="63">
        <v>264.06</v>
      </c>
      <c r="IT54" s="63">
        <v>263.12</v>
      </c>
      <c r="IU54" s="63">
        <v>262.19</v>
      </c>
      <c r="IV54" s="63">
        <v>261.26</v>
      </c>
      <c r="IW54" s="63">
        <v>260.33999999999997</v>
      </c>
      <c r="IX54" s="63">
        <v>259.42</v>
      </c>
      <c r="IY54" s="63">
        <v>258.5</v>
      </c>
      <c r="IZ54" s="63">
        <v>257.57</v>
      </c>
      <c r="JA54" s="63">
        <v>256.65999999999997</v>
      </c>
      <c r="JB54" s="63">
        <v>255.74</v>
      </c>
      <c r="JC54" s="63">
        <v>254.82</v>
      </c>
      <c r="JD54" s="63">
        <v>253.9</v>
      </c>
      <c r="JE54" s="63">
        <v>252.99</v>
      </c>
      <c r="JF54" s="63">
        <v>252.07</v>
      </c>
      <c r="JG54" s="63">
        <v>251.15</v>
      </c>
      <c r="JH54" s="63">
        <v>250.24</v>
      </c>
      <c r="JI54" s="63">
        <v>249.33</v>
      </c>
      <c r="JJ54" s="63">
        <v>248.42</v>
      </c>
      <c r="JK54" s="63">
        <v>247.51</v>
      </c>
      <c r="JL54" s="63">
        <v>246.6</v>
      </c>
      <c r="JM54" s="63">
        <v>245.69</v>
      </c>
      <c r="JN54" s="63">
        <v>244.78</v>
      </c>
      <c r="JO54" s="63">
        <v>243.87</v>
      </c>
      <c r="JP54" s="63">
        <v>242.96</v>
      </c>
      <c r="JQ54" s="63">
        <v>242.06</v>
      </c>
      <c r="JR54" s="63">
        <v>241.15</v>
      </c>
      <c r="JS54" s="63">
        <v>240.25</v>
      </c>
      <c r="JT54" s="63">
        <v>239.34</v>
      </c>
      <c r="JU54" s="63">
        <v>238.43</v>
      </c>
      <c r="JV54" s="63">
        <v>237.52</v>
      </c>
      <c r="JW54" s="63">
        <v>236.61</v>
      </c>
      <c r="JX54" s="63">
        <v>235.7</v>
      </c>
      <c r="JY54" s="63">
        <v>234.79</v>
      </c>
      <c r="JZ54" s="63">
        <v>233.88</v>
      </c>
      <c r="KA54" s="63">
        <v>232.97</v>
      </c>
      <c r="KB54" s="63">
        <v>232.07</v>
      </c>
      <c r="KC54" s="63">
        <v>231.16</v>
      </c>
      <c r="KD54" s="63">
        <v>230.26</v>
      </c>
      <c r="KE54" s="63">
        <v>229.35</v>
      </c>
      <c r="KF54" s="63">
        <v>228.45</v>
      </c>
      <c r="KG54" s="63">
        <v>227.55</v>
      </c>
      <c r="KH54" s="63">
        <v>226.65</v>
      </c>
      <c r="KI54" s="63">
        <v>225.75</v>
      </c>
      <c r="KJ54" s="63">
        <v>224.85</v>
      </c>
      <c r="KK54" s="63">
        <v>223.95</v>
      </c>
      <c r="KL54" s="63">
        <v>223.05</v>
      </c>
      <c r="KM54" s="63">
        <v>222.16</v>
      </c>
      <c r="KN54" s="63">
        <v>221.26</v>
      </c>
      <c r="KO54" s="63">
        <v>220.37</v>
      </c>
      <c r="KP54" s="63">
        <v>219.47</v>
      </c>
      <c r="KQ54" s="63">
        <v>218.58</v>
      </c>
      <c r="KR54" s="68">
        <f t="shared" ref="KR54:LA56" si="34">KR53+0.75</f>
        <v>220.52</v>
      </c>
      <c r="KS54" s="68">
        <f t="shared" si="34"/>
        <v>219.73</v>
      </c>
      <c r="KT54" s="68">
        <f t="shared" si="34"/>
        <v>218.91</v>
      </c>
      <c r="KU54" s="68">
        <f t="shared" si="34"/>
        <v>218.12</v>
      </c>
      <c r="KV54" s="68">
        <f t="shared" si="34"/>
        <v>217.34</v>
      </c>
      <c r="KW54" s="68">
        <f t="shared" si="34"/>
        <v>216.55</v>
      </c>
      <c r="KX54" s="68">
        <f t="shared" si="34"/>
        <v>215.76</v>
      </c>
      <c r="KY54" s="68">
        <f t="shared" si="34"/>
        <v>214.98</v>
      </c>
      <c r="KZ54" s="68">
        <f t="shared" si="34"/>
        <v>214.19</v>
      </c>
      <c r="LA54" s="68">
        <f t="shared" si="34"/>
        <v>213.41</v>
      </c>
      <c r="LB54" s="68">
        <f t="shared" ref="LB54:LK56" si="35">LB53+0.75</f>
        <v>212.63</v>
      </c>
      <c r="LC54" s="68">
        <f t="shared" si="35"/>
        <v>211.85</v>
      </c>
      <c r="LD54" s="68">
        <f t="shared" si="35"/>
        <v>211.07</v>
      </c>
      <c r="LE54" s="68">
        <f t="shared" si="35"/>
        <v>210.29</v>
      </c>
      <c r="LF54" s="68">
        <f t="shared" si="35"/>
        <v>209.52</v>
      </c>
      <c r="LG54" s="68">
        <f t="shared" si="35"/>
        <v>208.75</v>
      </c>
      <c r="LH54" s="68">
        <f t="shared" si="35"/>
        <v>207.97</v>
      </c>
      <c r="LI54" s="68">
        <f t="shared" si="35"/>
        <v>207.2</v>
      </c>
      <c r="LJ54" s="68">
        <f t="shared" si="35"/>
        <v>206.43</v>
      </c>
      <c r="LK54" s="68">
        <f t="shared" si="35"/>
        <v>205.66</v>
      </c>
      <c r="LL54" s="68">
        <f t="shared" si="33"/>
        <v>204.89</v>
      </c>
      <c r="LM54" s="68">
        <f t="shared" si="33"/>
        <v>204.13</v>
      </c>
      <c r="LN54" s="68">
        <f t="shared" si="33"/>
        <v>203.36</v>
      </c>
      <c r="LO54" s="68">
        <f t="shared" si="33"/>
        <v>202.6</v>
      </c>
      <c r="LP54" s="68">
        <f t="shared" si="33"/>
        <v>201.84</v>
      </c>
      <c r="LQ54" s="68">
        <f t="shared" si="33"/>
        <v>201.08</v>
      </c>
      <c r="LR54" s="68">
        <f t="shared" si="33"/>
        <v>200.32</v>
      </c>
      <c r="LS54" s="68">
        <f t="shared" si="33"/>
        <v>199.56</v>
      </c>
      <c r="LT54" s="68">
        <f t="shared" si="33"/>
        <v>198.81</v>
      </c>
      <c r="LU54" s="68">
        <f t="shared" si="33"/>
        <v>198.06</v>
      </c>
      <c r="LV54" s="68">
        <f t="shared" si="33"/>
        <v>197.3</v>
      </c>
      <c r="LW54" s="68">
        <f t="shared" si="33"/>
        <v>196.55</v>
      </c>
      <c r="LX54" s="68">
        <f t="shared" si="30"/>
        <v>195.8</v>
      </c>
      <c r="LY54" s="68">
        <f t="shared" si="30"/>
        <v>195.05</v>
      </c>
      <c r="LZ54" s="68">
        <f t="shared" si="30"/>
        <v>194.31</v>
      </c>
      <c r="MA54" s="68">
        <f t="shared" si="30"/>
        <v>193.56</v>
      </c>
      <c r="MB54" s="68">
        <f t="shared" si="30"/>
        <v>192.82</v>
      </c>
      <c r="MC54" s="68">
        <f t="shared" si="30"/>
        <v>192.08</v>
      </c>
      <c r="MD54" s="70">
        <f t="shared" si="30"/>
        <v>191.34</v>
      </c>
      <c r="ME54" s="71">
        <f t="shared" si="30"/>
        <v>190.61</v>
      </c>
      <c r="MF54" s="71">
        <f t="shared" si="30"/>
        <v>189.87</v>
      </c>
      <c r="MG54" s="71">
        <f t="shared" si="30"/>
        <v>189.14</v>
      </c>
      <c r="MH54" s="71">
        <f t="shared" si="30"/>
        <v>188.4</v>
      </c>
      <c r="MI54" s="71">
        <f t="shared" si="30"/>
        <v>187.67</v>
      </c>
      <c r="MJ54" s="71">
        <f t="shared" si="30"/>
        <v>186.94</v>
      </c>
      <c r="MK54" s="71">
        <f t="shared" si="30"/>
        <v>186.21</v>
      </c>
      <c r="ML54" s="71">
        <f t="shared" si="30"/>
        <v>185.49</v>
      </c>
      <c r="MM54" s="71">
        <f t="shared" si="30"/>
        <v>184.76</v>
      </c>
      <c r="MN54" s="71">
        <f t="shared" si="32"/>
        <v>184.04</v>
      </c>
      <c r="MO54" s="71">
        <f t="shared" si="32"/>
        <v>183.32</v>
      </c>
      <c r="MP54" s="71">
        <f t="shared" si="32"/>
        <v>182.6</v>
      </c>
      <c r="MQ54" s="71">
        <f t="shared" si="32"/>
        <v>181.89</v>
      </c>
      <c r="MR54" s="71">
        <f t="shared" si="32"/>
        <v>181.17</v>
      </c>
      <c r="MS54" s="71">
        <f t="shared" si="32"/>
        <v>180.46</v>
      </c>
      <c r="MT54" s="71">
        <f t="shared" si="32"/>
        <v>179.74</v>
      </c>
      <c r="MU54" s="71">
        <f t="shared" si="32"/>
        <v>179.03</v>
      </c>
      <c r="MV54" s="71">
        <f t="shared" si="32"/>
        <v>178.32</v>
      </c>
      <c r="MW54" s="71">
        <f t="shared" si="32"/>
        <v>177.62</v>
      </c>
      <c r="MX54" s="71">
        <f t="shared" si="32"/>
        <v>176.91</v>
      </c>
      <c r="MY54" s="71">
        <f t="shared" si="32"/>
        <v>176.21</v>
      </c>
    </row>
    <row r="55" spans="1:363" ht="15.75" x14ac:dyDescent="0.25">
      <c r="A55" s="60" t="s">
        <v>6</v>
      </c>
      <c r="B55" s="65">
        <v>2065</v>
      </c>
      <c r="C55" s="63">
        <v>517.6</v>
      </c>
      <c r="D55" s="63">
        <v>516.57000000000005</v>
      </c>
      <c r="E55" s="63">
        <v>515.54</v>
      </c>
      <c r="F55" s="63">
        <v>514.5</v>
      </c>
      <c r="G55" s="63">
        <v>513.47</v>
      </c>
      <c r="H55" s="63">
        <v>512.43000000000006</v>
      </c>
      <c r="I55" s="63">
        <v>511.4</v>
      </c>
      <c r="J55" s="63">
        <v>510.36</v>
      </c>
      <c r="K55" s="63">
        <v>509.33</v>
      </c>
      <c r="L55" s="63">
        <v>508.29</v>
      </c>
      <c r="M55" s="63">
        <v>507.26</v>
      </c>
      <c r="N55" s="63">
        <v>506.22</v>
      </c>
      <c r="O55" s="63">
        <v>505.19</v>
      </c>
      <c r="P55" s="63">
        <v>504.15</v>
      </c>
      <c r="Q55" s="63">
        <v>503.12</v>
      </c>
      <c r="R55" s="63">
        <v>502.08</v>
      </c>
      <c r="S55" s="63">
        <v>501.05</v>
      </c>
      <c r="T55" s="63">
        <v>500.01</v>
      </c>
      <c r="U55" s="63">
        <v>498.98</v>
      </c>
      <c r="V55" s="63">
        <v>497.94</v>
      </c>
      <c r="W55" s="63">
        <v>496.91</v>
      </c>
      <c r="X55" s="63">
        <v>495.87</v>
      </c>
      <c r="Y55" s="63">
        <v>494.84</v>
      </c>
      <c r="Z55" s="63">
        <v>493.8</v>
      </c>
      <c r="AA55" s="63">
        <v>492.77</v>
      </c>
      <c r="AB55" s="63">
        <v>491.73</v>
      </c>
      <c r="AC55" s="63">
        <v>490.7</v>
      </c>
      <c r="AD55" s="63">
        <v>489.66</v>
      </c>
      <c r="AE55" s="63">
        <v>488.62</v>
      </c>
      <c r="AF55" s="63">
        <v>487.59</v>
      </c>
      <c r="AG55" s="63">
        <v>486.55</v>
      </c>
      <c r="AH55" s="63">
        <v>485.52</v>
      </c>
      <c r="AI55" s="63">
        <v>484.48</v>
      </c>
      <c r="AJ55" s="63">
        <v>483.44</v>
      </c>
      <c r="AK55" s="63">
        <v>482.41</v>
      </c>
      <c r="AL55" s="63">
        <v>481.37</v>
      </c>
      <c r="AM55" s="63">
        <v>480.34</v>
      </c>
      <c r="AN55" s="63">
        <v>479.3</v>
      </c>
      <c r="AO55" s="63">
        <v>478.26</v>
      </c>
      <c r="AP55" s="63">
        <v>477.23</v>
      </c>
      <c r="AQ55" s="63">
        <v>476.19</v>
      </c>
      <c r="AR55" s="63">
        <v>475.15</v>
      </c>
      <c r="AS55" s="63">
        <v>474.12</v>
      </c>
      <c r="AT55" s="63">
        <v>473.08</v>
      </c>
      <c r="AU55" s="63">
        <v>472.04</v>
      </c>
      <c r="AV55" s="63">
        <v>471.01</v>
      </c>
      <c r="AW55" s="63">
        <v>469.97</v>
      </c>
      <c r="AX55" s="63">
        <v>468.94</v>
      </c>
      <c r="AY55" s="63">
        <v>467.9</v>
      </c>
      <c r="AZ55" s="63">
        <v>466.86</v>
      </c>
      <c r="BA55" s="63">
        <v>465.83</v>
      </c>
      <c r="BB55" s="63">
        <v>464.79</v>
      </c>
      <c r="BC55" s="63">
        <v>463.75</v>
      </c>
      <c r="BD55" s="63">
        <v>462.71</v>
      </c>
      <c r="BE55" s="63">
        <v>461.68</v>
      </c>
      <c r="BF55" s="63">
        <v>460.64</v>
      </c>
      <c r="BG55" s="63">
        <v>459.6</v>
      </c>
      <c r="BH55" s="63">
        <v>458.57</v>
      </c>
      <c r="BI55" s="63">
        <v>457.53</v>
      </c>
      <c r="BJ55" s="63">
        <v>456.49</v>
      </c>
      <c r="BK55" s="63">
        <v>455.46</v>
      </c>
      <c r="BL55" s="63">
        <v>454.42</v>
      </c>
      <c r="BM55" s="63">
        <v>453.38</v>
      </c>
      <c r="BN55" s="63">
        <v>452.34</v>
      </c>
      <c r="BO55" s="63">
        <v>451.3</v>
      </c>
      <c r="BP55" s="63">
        <v>450.27</v>
      </c>
      <c r="BQ55" s="63">
        <v>449.23</v>
      </c>
      <c r="BR55" s="63">
        <v>448.19</v>
      </c>
      <c r="BS55" s="63">
        <v>447.15</v>
      </c>
      <c r="BT55" s="63">
        <v>446.12</v>
      </c>
      <c r="BU55" s="63">
        <v>445.08</v>
      </c>
      <c r="BV55" s="63">
        <v>444.04</v>
      </c>
      <c r="BW55" s="63">
        <v>443</v>
      </c>
      <c r="BX55" s="63">
        <v>441.97</v>
      </c>
      <c r="BY55" s="63">
        <v>440.93</v>
      </c>
      <c r="BZ55" s="63">
        <v>439.89</v>
      </c>
      <c r="CA55" s="63">
        <v>438.86</v>
      </c>
      <c r="CB55" s="63">
        <v>437.82</v>
      </c>
      <c r="CC55" s="63">
        <v>436.78</v>
      </c>
      <c r="CD55" s="63">
        <v>435.75</v>
      </c>
      <c r="CE55" s="63">
        <v>434.71</v>
      </c>
      <c r="CF55" s="63">
        <v>433.68</v>
      </c>
      <c r="CG55" s="63">
        <v>432.64</v>
      </c>
      <c r="CH55" s="63">
        <v>431.6</v>
      </c>
      <c r="CI55" s="63">
        <v>430.57</v>
      </c>
      <c r="CJ55" s="63">
        <v>429.53</v>
      </c>
      <c r="CK55" s="63">
        <v>428.49</v>
      </c>
      <c r="CL55" s="63">
        <v>427.46</v>
      </c>
      <c r="CM55" s="63">
        <v>426.42</v>
      </c>
      <c r="CN55" s="63">
        <v>425.38</v>
      </c>
      <c r="CO55" s="63">
        <v>424.35</v>
      </c>
      <c r="CP55" s="63">
        <v>423.31</v>
      </c>
      <c r="CQ55" s="63">
        <v>422.27</v>
      </c>
      <c r="CR55" s="63">
        <v>421.24</v>
      </c>
      <c r="CS55" s="63">
        <v>420.2</v>
      </c>
      <c r="CT55" s="63">
        <v>419.16</v>
      </c>
      <c r="CU55" s="63">
        <v>418.13</v>
      </c>
      <c r="CV55" s="63">
        <v>417.09</v>
      </c>
      <c r="CW55" s="63">
        <v>416.06</v>
      </c>
      <c r="CX55" s="63">
        <v>415.02</v>
      </c>
      <c r="CY55" s="63">
        <v>413.99</v>
      </c>
      <c r="CZ55" s="63">
        <v>412.95</v>
      </c>
      <c r="DA55" s="63">
        <v>411.92</v>
      </c>
      <c r="DB55" s="63">
        <v>410.88</v>
      </c>
      <c r="DC55" s="63">
        <v>409.85</v>
      </c>
      <c r="DD55" s="63">
        <v>408.81</v>
      </c>
      <c r="DE55" s="63">
        <v>407.78</v>
      </c>
      <c r="DF55" s="63">
        <v>406.74</v>
      </c>
      <c r="DG55" s="63">
        <v>405.71</v>
      </c>
      <c r="DH55" s="63">
        <v>404.68</v>
      </c>
      <c r="DI55" s="63">
        <v>403.64</v>
      </c>
      <c r="DJ55" s="63">
        <v>402.61</v>
      </c>
      <c r="DK55" s="63">
        <v>401.58</v>
      </c>
      <c r="DL55" s="63">
        <v>400.54</v>
      </c>
      <c r="DM55" s="63">
        <v>399.51</v>
      </c>
      <c r="DN55" s="63">
        <v>398.48</v>
      </c>
      <c r="DO55" s="63">
        <v>397.44</v>
      </c>
      <c r="DP55" s="63">
        <v>396.41</v>
      </c>
      <c r="DQ55" s="63">
        <v>395.38</v>
      </c>
      <c r="DR55" s="63">
        <v>394.35</v>
      </c>
      <c r="DS55" s="63">
        <v>393.31</v>
      </c>
      <c r="DT55" s="63">
        <v>392.28</v>
      </c>
      <c r="DU55" s="63">
        <v>391.26</v>
      </c>
      <c r="DV55" s="63">
        <v>390.23</v>
      </c>
      <c r="DW55" s="63">
        <v>389.2</v>
      </c>
      <c r="DX55" s="63">
        <v>388.17</v>
      </c>
      <c r="DY55" s="63">
        <v>387.14</v>
      </c>
      <c r="DZ55" s="63">
        <v>386.12</v>
      </c>
      <c r="EA55" s="63">
        <v>385.09</v>
      </c>
      <c r="EB55" s="63">
        <v>384.06</v>
      </c>
      <c r="EC55" s="63">
        <v>383.03</v>
      </c>
      <c r="ED55" s="63">
        <v>382.01</v>
      </c>
      <c r="EE55" s="63">
        <v>380.98</v>
      </c>
      <c r="EF55" s="63">
        <v>379.96</v>
      </c>
      <c r="EG55" s="63">
        <v>378.94</v>
      </c>
      <c r="EH55" s="63">
        <v>377.92</v>
      </c>
      <c r="EI55" s="63">
        <v>376.9</v>
      </c>
      <c r="EJ55" s="63">
        <v>375.87</v>
      </c>
      <c r="EK55" s="63">
        <v>374.85</v>
      </c>
      <c r="EL55" s="63">
        <v>373.83</v>
      </c>
      <c r="EM55" s="63">
        <v>372.81</v>
      </c>
      <c r="EN55" s="63">
        <v>371.79</v>
      </c>
      <c r="EO55" s="63">
        <v>370.77</v>
      </c>
      <c r="EP55" s="63">
        <v>369.75</v>
      </c>
      <c r="EQ55" s="63">
        <v>368.74</v>
      </c>
      <c r="ER55" s="63">
        <v>367.72</v>
      </c>
      <c r="ES55" s="63">
        <v>366.71</v>
      </c>
      <c r="ET55" s="63">
        <v>365.69</v>
      </c>
      <c r="EU55" s="63">
        <v>364.68</v>
      </c>
      <c r="EV55" s="63">
        <v>363.66</v>
      </c>
      <c r="EW55" s="63">
        <v>362.65</v>
      </c>
      <c r="EX55" s="63">
        <v>361.63</v>
      </c>
      <c r="EY55" s="63">
        <v>360.62</v>
      </c>
      <c r="EZ55" s="63">
        <v>359.61</v>
      </c>
      <c r="FA55" s="63">
        <v>358.59</v>
      </c>
      <c r="FB55" s="63">
        <v>357.58</v>
      </c>
      <c r="FC55" s="63">
        <v>356.57</v>
      </c>
      <c r="FD55" s="63">
        <v>355.56</v>
      </c>
      <c r="FE55" s="63">
        <v>354.55</v>
      </c>
      <c r="FF55" s="63">
        <v>353.55</v>
      </c>
      <c r="FG55" s="63">
        <v>352.54</v>
      </c>
      <c r="FH55" s="63">
        <v>351.53</v>
      </c>
      <c r="FI55" s="63">
        <v>350.53</v>
      </c>
      <c r="FJ55" s="63">
        <v>349.52</v>
      </c>
      <c r="FK55" s="63">
        <v>348.52</v>
      </c>
      <c r="FL55" s="63">
        <v>347.51</v>
      </c>
      <c r="FM55" s="63">
        <v>346.51</v>
      </c>
      <c r="FN55" s="63">
        <v>345.5</v>
      </c>
      <c r="FO55" s="63">
        <v>344.5</v>
      </c>
      <c r="FP55" s="63">
        <v>343.5</v>
      </c>
      <c r="FQ55" s="63">
        <v>342.49</v>
      </c>
      <c r="FR55" s="63">
        <v>341.49</v>
      </c>
      <c r="FS55" s="63">
        <v>340.49</v>
      </c>
      <c r="FT55" s="63">
        <v>339.49</v>
      </c>
      <c r="FU55" s="63">
        <v>338.49</v>
      </c>
      <c r="FV55" s="63">
        <v>337.49</v>
      </c>
      <c r="FW55" s="63">
        <v>336.49</v>
      </c>
      <c r="FX55" s="63">
        <v>335.49</v>
      </c>
      <c r="FY55" s="63">
        <v>334.49</v>
      </c>
      <c r="FZ55" s="63">
        <v>333.49</v>
      </c>
      <c r="GA55" s="63">
        <v>332.49</v>
      </c>
      <c r="GB55" s="63">
        <v>331.5</v>
      </c>
      <c r="GC55" s="63">
        <v>330.5</v>
      </c>
      <c r="GD55" s="63">
        <v>329.51</v>
      </c>
      <c r="GE55" s="63">
        <v>328.51</v>
      </c>
      <c r="GF55" s="63">
        <v>327.51</v>
      </c>
      <c r="GG55" s="63">
        <v>326.51</v>
      </c>
      <c r="GH55" s="63">
        <v>325.52999999999997</v>
      </c>
      <c r="GI55" s="63">
        <v>324.52999999999997</v>
      </c>
      <c r="GJ55" s="63">
        <v>323.54000000000002</v>
      </c>
      <c r="GK55" s="63">
        <v>322.54000000000002</v>
      </c>
      <c r="GL55" s="63">
        <v>321.56</v>
      </c>
      <c r="GM55" s="63">
        <v>320.57</v>
      </c>
      <c r="GN55" s="63">
        <v>319.57</v>
      </c>
      <c r="GO55" s="63">
        <v>318.58999999999997</v>
      </c>
      <c r="GP55" s="63">
        <v>317.60000000000002</v>
      </c>
      <c r="GQ55" s="63">
        <v>316.63</v>
      </c>
      <c r="GR55" s="63">
        <v>315.64</v>
      </c>
      <c r="GS55" s="63">
        <v>314.66000000000003</v>
      </c>
      <c r="GT55" s="63">
        <v>313.68</v>
      </c>
      <c r="GU55" s="63">
        <v>312.7</v>
      </c>
      <c r="GV55" s="63">
        <v>311.72000000000003</v>
      </c>
      <c r="GW55" s="63">
        <v>310.74</v>
      </c>
      <c r="GX55" s="63">
        <v>309.76</v>
      </c>
      <c r="GY55" s="63">
        <v>308.77999999999997</v>
      </c>
      <c r="GZ55" s="63">
        <v>307.79000000000002</v>
      </c>
      <c r="HA55" s="63">
        <v>306.82</v>
      </c>
      <c r="HB55" s="63">
        <v>305.85000000000002</v>
      </c>
      <c r="HC55" s="63">
        <v>304.87</v>
      </c>
      <c r="HD55" s="63">
        <v>303.89999999999998</v>
      </c>
      <c r="HE55" s="63">
        <v>302.92</v>
      </c>
      <c r="HF55" s="63">
        <v>301.95</v>
      </c>
      <c r="HG55" s="63">
        <v>300.98</v>
      </c>
      <c r="HH55" s="63">
        <v>300</v>
      </c>
      <c r="HI55" s="63">
        <v>299.02999999999997</v>
      </c>
      <c r="HJ55" s="63">
        <v>298.06</v>
      </c>
      <c r="HK55" s="63">
        <v>297.08999999999997</v>
      </c>
      <c r="HL55" s="63">
        <v>296.13</v>
      </c>
      <c r="HM55" s="63">
        <v>295.17</v>
      </c>
      <c r="HN55" s="63">
        <v>294.20999999999998</v>
      </c>
      <c r="HO55" s="63">
        <v>293.25</v>
      </c>
      <c r="HP55" s="63">
        <v>292.29000000000002</v>
      </c>
      <c r="HQ55" s="63">
        <v>291.32</v>
      </c>
      <c r="HR55" s="63">
        <v>290.37</v>
      </c>
      <c r="HS55" s="63">
        <v>289.41000000000003</v>
      </c>
      <c r="HT55" s="63">
        <v>288.45999999999998</v>
      </c>
      <c r="HU55" s="63">
        <v>287.5</v>
      </c>
      <c r="HV55" s="63">
        <v>286.54000000000002</v>
      </c>
      <c r="HW55" s="63">
        <v>285.58999999999997</v>
      </c>
      <c r="HX55" s="63">
        <v>284.64</v>
      </c>
      <c r="HY55" s="63">
        <v>283.69</v>
      </c>
      <c r="HZ55" s="63">
        <v>282.74</v>
      </c>
      <c r="IA55" s="63">
        <v>281.79000000000002</v>
      </c>
      <c r="IB55" s="63">
        <v>280.83999999999997</v>
      </c>
      <c r="IC55" s="63">
        <v>279.89</v>
      </c>
      <c r="ID55" s="63">
        <v>278.94</v>
      </c>
      <c r="IE55" s="63">
        <v>277.99</v>
      </c>
      <c r="IF55" s="63">
        <v>277.04000000000002</v>
      </c>
      <c r="IG55" s="63">
        <v>276.10000000000002</v>
      </c>
      <c r="IH55" s="63">
        <v>275.14999999999998</v>
      </c>
      <c r="II55" s="63">
        <v>274.2</v>
      </c>
      <c r="IJ55" s="63">
        <v>273.26</v>
      </c>
      <c r="IK55" s="63">
        <v>272.32</v>
      </c>
      <c r="IL55" s="63">
        <v>271.38</v>
      </c>
      <c r="IM55" s="63">
        <v>270.44</v>
      </c>
      <c r="IN55" s="63">
        <v>269.5</v>
      </c>
      <c r="IO55" s="63">
        <v>268.56</v>
      </c>
      <c r="IP55" s="63">
        <v>267.62</v>
      </c>
      <c r="IQ55" s="63">
        <v>266.68</v>
      </c>
      <c r="IR55" s="63">
        <v>265.74</v>
      </c>
      <c r="IS55" s="63">
        <v>264.81</v>
      </c>
      <c r="IT55" s="63">
        <v>263.87</v>
      </c>
      <c r="IU55" s="63">
        <v>262.94</v>
      </c>
      <c r="IV55" s="63">
        <v>262.01</v>
      </c>
      <c r="IW55" s="63">
        <v>261.08999999999997</v>
      </c>
      <c r="IX55" s="63">
        <v>260.17</v>
      </c>
      <c r="IY55" s="63">
        <v>259.25</v>
      </c>
      <c r="IZ55" s="63">
        <v>258.32</v>
      </c>
      <c r="JA55" s="63">
        <v>257.40999999999997</v>
      </c>
      <c r="JB55" s="63">
        <v>256.49</v>
      </c>
      <c r="JC55" s="63">
        <v>255.57</v>
      </c>
      <c r="JD55" s="63">
        <v>254.65</v>
      </c>
      <c r="JE55" s="63">
        <v>253.74</v>
      </c>
      <c r="JF55" s="63">
        <v>252.82</v>
      </c>
      <c r="JG55" s="63">
        <v>251.9</v>
      </c>
      <c r="JH55" s="63">
        <v>250.99</v>
      </c>
      <c r="JI55" s="63">
        <v>250.08</v>
      </c>
      <c r="JJ55" s="63">
        <v>249.17</v>
      </c>
      <c r="JK55" s="63">
        <v>248.26</v>
      </c>
      <c r="JL55" s="63">
        <v>247.35</v>
      </c>
      <c r="JM55" s="63">
        <v>246.44</v>
      </c>
      <c r="JN55" s="63">
        <v>245.53</v>
      </c>
      <c r="JO55" s="63">
        <v>244.62</v>
      </c>
      <c r="JP55" s="63">
        <v>243.71</v>
      </c>
      <c r="JQ55" s="63">
        <v>242.81</v>
      </c>
      <c r="JR55" s="63">
        <v>241.9</v>
      </c>
      <c r="JS55" s="63">
        <v>241</v>
      </c>
      <c r="JT55" s="63">
        <v>240.09</v>
      </c>
      <c r="JU55" s="63">
        <v>239.18</v>
      </c>
      <c r="JV55" s="63">
        <v>238.27</v>
      </c>
      <c r="JW55" s="63">
        <v>237.36</v>
      </c>
      <c r="JX55" s="63">
        <v>236.45</v>
      </c>
      <c r="JY55" s="63">
        <v>235.54</v>
      </c>
      <c r="JZ55" s="63">
        <v>234.63</v>
      </c>
      <c r="KA55" s="63">
        <v>233.72</v>
      </c>
      <c r="KB55" s="63">
        <v>232.82</v>
      </c>
      <c r="KC55" s="63">
        <v>231.91</v>
      </c>
      <c r="KD55" s="63">
        <v>231.01</v>
      </c>
      <c r="KE55" s="63">
        <v>230.1</v>
      </c>
      <c r="KF55" s="63">
        <v>229.2</v>
      </c>
      <c r="KG55" s="63">
        <v>228.3</v>
      </c>
      <c r="KH55" s="63">
        <v>227.4</v>
      </c>
      <c r="KI55" s="63">
        <v>226.5</v>
      </c>
      <c r="KJ55" s="63">
        <v>225.6</v>
      </c>
      <c r="KK55" s="63">
        <v>224.7</v>
      </c>
      <c r="KL55" s="63">
        <v>223.8</v>
      </c>
      <c r="KM55" s="63">
        <v>222.91</v>
      </c>
      <c r="KN55" s="63">
        <v>222.01</v>
      </c>
      <c r="KO55" s="63">
        <v>221.12</v>
      </c>
      <c r="KP55" s="63">
        <v>220.22</v>
      </c>
      <c r="KQ55" s="63">
        <v>219.33</v>
      </c>
      <c r="KR55" s="68">
        <f t="shared" si="34"/>
        <v>221.27</v>
      </c>
      <c r="KS55" s="68">
        <f t="shared" si="34"/>
        <v>220.48</v>
      </c>
      <c r="KT55" s="68">
        <f t="shared" si="34"/>
        <v>219.66</v>
      </c>
      <c r="KU55" s="68">
        <f t="shared" si="34"/>
        <v>218.87</v>
      </c>
      <c r="KV55" s="68">
        <f t="shared" si="34"/>
        <v>218.09</v>
      </c>
      <c r="KW55" s="68">
        <f t="shared" si="34"/>
        <v>217.3</v>
      </c>
      <c r="KX55" s="68">
        <f t="shared" si="34"/>
        <v>216.51</v>
      </c>
      <c r="KY55" s="68">
        <f t="shared" si="34"/>
        <v>215.73</v>
      </c>
      <c r="KZ55" s="68">
        <f t="shared" si="34"/>
        <v>214.94</v>
      </c>
      <c r="LA55" s="68">
        <f t="shared" si="34"/>
        <v>214.16</v>
      </c>
      <c r="LB55" s="68">
        <f t="shared" si="35"/>
        <v>213.38</v>
      </c>
      <c r="LC55" s="68">
        <f t="shared" si="35"/>
        <v>212.6</v>
      </c>
      <c r="LD55" s="68">
        <f t="shared" si="35"/>
        <v>211.82</v>
      </c>
      <c r="LE55" s="68">
        <f t="shared" si="35"/>
        <v>211.04</v>
      </c>
      <c r="LF55" s="68">
        <f t="shared" si="35"/>
        <v>210.27</v>
      </c>
      <c r="LG55" s="68">
        <f t="shared" si="35"/>
        <v>209.5</v>
      </c>
      <c r="LH55" s="68">
        <f t="shared" si="35"/>
        <v>208.72</v>
      </c>
      <c r="LI55" s="68">
        <f t="shared" si="35"/>
        <v>207.95</v>
      </c>
      <c r="LJ55" s="68">
        <f t="shared" si="35"/>
        <v>207.18</v>
      </c>
      <c r="LK55" s="68">
        <f t="shared" si="35"/>
        <v>206.41</v>
      </c>
      <c r="LL55" s="68">
        <f t="shared" si="33"/>
        <v>205.64</v>
      </c>
      <c r="LM55" s="68">
        <f t="shared" si="33"/>
        <v>204.88</v>
      </c>
      <c r="LN55" s="68">
        <f t="shared" si="33"/>
        <v>204.11</v>
      </c>
      <c r="LO55" s="68">
        <f t="shared" si="33"/>
        <v>203.35</v>
      </c>
      <c r="LP55" s="68">
        <f t="shared" si="33"/>
        <v>202.59</v>
      </c>
      <c r="LQ55" s="68">
        <f t="shared" si="33"/>
        <v>201.83</v>
      </c>
      <c r="LR55" s="68">
        <f t="shared" si="33"/>
        <v>201.07</v>
      </c>
      <c r="LS55" s="68">
        <f t="shared" si="33"/>
        <v>200.31</v>
      </c>
      <c r="LT55" s="68">
        <f t="shared" si="33"/>
        <v>199.56</v>
      </c>
      <c r="LU55" s="68">
        <f t="shared" si="33"/>
        <v>198.81</v>
      </c>
      <c r="LV55" s="68">
        <f t="shared" si="33"/>
        <v>198.05</v>
      </c>
      <c r="LW55" s="68">
        <f t="shared" si="33"/>
        <v>197.3</v>
      </c>
      <c r="LX55" s="68">
        <f t="shared" si="30"/>
        <v>196.55</v>
      </c>
      <c r="LY55" s="68">
        <f t="shared" si="30"/>
        <v>195.8</v>
      </c>
      <c r="LZ55" s="68">
        <f t="shared" si="30"/>
        <v>195.06</v>
      </c>
      <c r="MA55" s="68">
        <f t="shared" si="30"/>
        <v>194.31</v>
      </c>
      <c r="MB55" s="68">
        <f t="shared" si="30"/>
        <v>193.57</v>
      </c>
      <c r="MC55" s="68">
        <f t="shared" si="30"/>
        <v>192.83</v>
      </c>
      <c r="MD55" s="70">
        <f t="shared" si="30"/>
        <v>192.09</v>
      </c>
      <c r="ME55" s="71">
        <f t="shared" si="30"/>
        <v>191.36</v>
      </c>
      <c r="MF55" s="71">
        <f t="shared" si="30"/>
        <v>190.62</v>
      </c>
      <c r="MG55" s="71">
        <f t="shared" si="30"/>
        <v>189.89</v>
      </c>
      <c r="MH55" s="71">
        <f t="shared" si="30"/>
        <v>189.15</v>
      </c>
      <c r="MI55" s="71">
        <f t="shared" si="30"/>
        <v>188.42</v>
      </c>
      <c r="MJ55" s="71">
        <f t="shared" si="30"/>
        <v>187.69</v>
      </c>
      <c r="MK55" s="71">
        <f t="shared" si="30"/>
        <v>186.96</v>
      </c>
      <c r="ML55" s="71">
        <f t="shared" si="30"/>
        <v>186.24</v>
      </c>
      <c r="MM55" s="71">
        <f t="shared" si="30"/>
        <v>185.51</v>
      </c>
      <c r="MN55" s="71">
        <f t="shared" si="32"/>
        <v>184.79</v>
      </c>
      <c r="MO55" s="71">
        <f t="shared" si="32"/>
        <v>184.07</v>
      </c>
      <c r="MP55" s="71">
        <f t="shared" si="32"/>
        <v>183.35</v>
      </c>
      <c r="MQ55" s="71">
        <f t="shared" si="32"/>
        <v>182.64</v>
      </c>
      <c r="MR55" s="71">
        <f t="shared" si="32"/>
        <v>181.92</v>
      </c>
      <c r="MS55" s="71">
        <f t="shared" si="32"/>
        <v>181.21</v>
      </c>
      <c r="MT55" s="71">
        <f t="shared" si="32"/>
        <v>180.49</v>
      </c>
      <c r="MU55" s="71">
        <f t="shared" si="32"/>
        <v>179.78</v>
      </c>
      <c r="MV55" s="71">
        <f t="shared" si="32"/>
        <v>179.07</v>
      </c>
      <c r="MW55" s="71">
        <f t="shared" si="32"/>
        <v>178.37</v>
      </c>
      <c r="MX55" s="71">
        <f t="shared" si="32"/>
        <v>177.66</v>
      </c>
      <c r="MY55" s="71">
        <f>MY54+0.75</f>
        <v>176.96</v>
      </c>
    </row>
    <row r="56" spans="1:363" ht="15.75" x14ac:dyDescent="0.25">
      <c r="A56" s="60" t="s">
        <v>6</v>
      </c>
      <c r="B56" s="65">
        <v>2066</v>
      </c>
      <c r="C56" s="63">
        <v>518.35</v>
      </c>
      <c r="D56" s="63">
        <v>517.32000000000005</v>
      </c>
      <c r="E56" s="63">
        <v>516.29</v>
      </c>
      <c r="F56" s="63">
        <v>515.25</v>
      </c>
      <c r="G56" s="63">
        <v>514.22</v>
      </c>
      <c r="H56" s="63">
        <v>513.18000000000006</v>
      </c>
      <c r="I56" s="63">
        <v>512.15</v>
      </c>
      <c r="J56" s="63">
        <v>511.11</v>
      </c>
      <c r="K56" s="63">
        <v>510.08</v>
      </c>
      <c r="L56" s="63">
        <v>509.04</v>
      </c>
      <c r="M56" s="63">
        <v>508.01</v>
      </c>
      <c r="N56" s="63">
        <v>506.97</v>
      </c>
      <c r="O56" s="63">
        <v>505.94</v>
      </c>
      <c r="P56" s="63">
        <v>504.9</v>
      </c>
      <c r="Q56" s="63">
        <v>503.87</v>
      </c>
      <c r="R56" s="63">
        <v>502.83</v>
      </c>
      <c r="S56" s="63">
        <v>501.8</v>
      </c>
      <c r="T56" s="63">
        <v>500.76</v>
      </c>
      <c r="U56" s="63">
        <v>499.73</v>
      </c>
      <c r="V56" s="63">
        <v>498.69</v>
      </c>
      <c r="W56" s="63">
        <v>497.66</v>
      </c>
      <c r="X56" s="63">
        <v>496.62</v>
      </c>
      <c r="Y56" s="63">
        <v>495.59</v>
      </c>
      <c r="Z56" s="63">
        <v>494.55</v>
      </c>
      <c r="AA56" s="63">
        <v>493.52</v>
      </c>
      <c r="AB56" s="63">
        <v>492.48</v>
      </c>
      <c r="AC56" s="63">
        <v>491.45</v>
      </c>
      <c r="AD56" s="63">
        <v>490.41</v>
      </c>
      <c r="AE56" s="63">
        <v>489.37</v>
      </c>
      <c r="AF56" s="63">
        <v>488.34</v>
      </c>
      <c r="AG56" s="63">
        <v>487.3</v>
      </c>
      <c r="AH56" s="63">
        <v>486.27</v>
      </c>
      <c r="AI56" s="63">
        <v>485.23</v>
      </c>
      <c r="AJ56" s="63">
        <v>484.19</v>
      </c>
      <c r="AK56" s="63">
        <v>483.16</v>
      </c>
      <c r="AL56" s="63">
        <v>482.12</v>
      </c>
      <c r="AM56" s="63">
        <v>481.09</v>
      </c>
      <c r="AN56" s="63">
        <v>480.05</v>
      </c>
      <c r="AO56" s="63">
        <v>479.01</v>
      </c>
      <c r="AP56" s="63">
        <v>477.98</v>
      </c>
      <c r="AQ56" s="63">
        <v>476.94</v>
      </c>
      <c r="AR56" s="63">
        <v>475.9</v>
      </c>
      <c r="AS56" s="63">
        <v>474.87</v>
      </c>
      <c r="AT56" s="63">
        <v>473.83</v>
      </c>
      <c r="AU56" s="63">
        <v>472.79</v>
      </c>
      <c r="AV56" s="63">
        <v>471.76</v>
      </c>
      <c r="AW56" s="63">
        <v>470.72</v>
      </c>
      <c r="AX56" s="63">
        <v>469.69</v>
      </c>
      <c r="AY56" s="63">
        <v>468.65</v>
      </c>
      <c r="AZ56" s="63">
        <v>467.61</v>
      </c>
      <c r="BA56" s="63">
        <v>466.58</v>
      </c>
      <c r="BB56" s="63">
        <v>465.54</v>
      </c>
      <c r="BC56" s="63">
        <v>464.5</v>
      </c>
      <c r="BD56" s="63">
        <v>463.46</v>
      </c>
      <c r="BE56" s="63">
        <v>462.43</v>
      </c>
      <c r="BF56" s="63">
        <v>461.39</v>
      </c>
      <c r="BG56" s="63">
        <v>460.35</v>
      </c>
      <c r="BH56" s="63">
        <v>459.32</v>
      </c>
      <c r="BI56" s="63">
        <v>458.28</v>
      </c>
      <c r="BJ56" s="63">
        <v>457.24</v>
      </c>
      <c r="BK56" s="63">
        <v>456.21</v>
      </c>
      <c r="BL56" s="63">
        <v>455.17</v>
      </c>
      <c r="BM56" s="63">
        <v>454.13</v>
      </c>
      <c r="BN56" s="63">
        <v>453.09</v>
      </c>
      <c r="BO56" s="63">
        <v>452.05</v>
      </c>
      <c r="BP56" s="63">
        <v>451.02</v>
      </c>
      <c r="BQ56" s="63">
        <v>449.98</v>
      </c>
      <c r="BR56" s="63">
        <v>448.94</v>
      </c>
      <c r="BS56" s="63">
        <v>447.9</v>
      </c>
      <c r="BT56" s="63">
        <v>446.87</v>
      </c>
      <c r="BU56" s="63">
        <v>445.83</v>
      </c>
      <c r="BV56" s="63">
        <v>444.79</v>
      </c>
      <c r="BW56" s="63">
        <v>443.75</v>
      </c>
      <c r="BX56" s="63">
        <v>442.72</v>
      </c>
      <c r="BY56" s="63">
        <v>441.68</v>
      </c>
      <c r="BZ56" s="63">
        <v>440.64</v>
      </c>
      <c r="CA56" s="63">
        <v>439.61</v>
      </c>
      <c r="CB56" s="63">
        <v>438.57</v>
      </c>
      <c r="CC56" s="63">
        <v>437.53</v>
      </c>
      <c r="CD56" s="63">
        <v>436.5</v>
      </c>
      <c r="CE56" s="63">
        <v>435.46</v>
      </c>
      <c r="CF56" s="63">
        <v>434.43</v>
      </c>
      <c r="CG56" s="63">
        <v>433.39</v>
      </c>
      <c r="CH56" s="63">
        <v>432.35</v>
      </c>
      <c r="CI56" s="63">
        <v>431.32</v>
      </c>
      <c r="CJ56" s="63">
        <v>430.28</v>
      </c>
      <c r="CK56" s="63">
        <v>429.24</v>
      </c>
      <c r="CL56" s="63">
        <v>428.21</v>
      </c>
      <c r="CM56" s="63">
        <v>427.17</v>
      </c>
      <c r="CN56" s="63">
        <v>426.13</v>
      </c>
      <c r="CO56" s="63">
        <v>425.1</v>
      </c>
      <c r="CP56" s="63">
        <v>424.06</v>
      </c>
      <c r="CQ56" s="63">
        <v>423.02</v>
      </c>
      <c r="CR56" s="63">
        <v>421.99</v>
      </c>
      <c r="CS56" s="63">
        <v>420.95</v>
      </c>
      <c r="CT56" s="63">
        <v>419.91</v>
      </c>
      <c r="CU56" s="63">
        <v>418.88</v>
      </c>
      <c r="CV56" s="63">
        <v>417.84</v>
      </c>
      <c r="CW56" s="63">
        <v>416.81</v>
      </c>
      <c r="CX56" s="63">
        <v>415.77</v>
      </c>
      <c r="CY56" s="63">
        <v>414.74</v>
      </c>
      <c r="CZ56" s="63">
        <v>413.7</v>
      </c>
      <c r="DA56" s="63">
        <v>412.67</v>
      </c>
      <c r="DB56" s="63">
        <v>411.63</v>
      </c>
      <c r="DC56" s="63">
        <v>410.6</v>
      </c>
      <c r="DD56" s="63">
        <v>409.56</v>
      </c>
      <c r="DE56" s="63">
        <v>408.53</v>
      </c>
      <c r="DF56" s="63">
        <v>407.49</v>
      </c>
      <c r="DG56" s="63">
        <v>406.46</v>
      </c>
      <c r="DH56" s="63">
        <v>405.43</v>
      </c>
      <c r="DI56" s="63">
        <v>404.39</v>
      </c>
      <c r="DJ56" s="63">
        <v>403.36</v>
      </c>
      <c r="DK56" s="63">
        <v>402.33</v>
      </c>
      <c r="DL56" s="63">
        <v>401.29</v>
      </c>
      <c r="DM56" s="63">
        <v>400.26</v>
      </c>
      <c r="DN56" s="63">
        <v>399.23</v>
      </c>
      <c r="DO56" s="63">
        <v>398.19</v>
      </c>
      <c r="DP56" s="63">
        <v>397.16</v>
      </c>
      <c r="DQ56" s="63">
        <v>396.13</v>
      </c>
      <c r="DR56" s="63">
        <v>395.1</v>
      </c>
      <c r="DS56" s="63">
        <v>394.06</v>
      </c>
      <c r="DT56" s="63">
        <v>393.03</v>
      </c>
      <c r="DU56" s="63">
        <v>392.01</v>
      </c>
      <c r="DV56" s="63">
        <v>390.98</v>
      </c>
      <c r="DW56" s="63">
        <v>389.95</v>
      </c>
      <c r="DX56" s="63">
        <v>388.92</v>
      </c>
      <c r="DY56" s="63">
        <v>387.89</v>
      </c>
      <c r="DZ56" s="63">
        <v>386.87</v>
      </c>
      <c r="EA56" s="63">
        <v>385.84</v>
      </c>
      <c r="EB56" s="63">
        <v>384.81</v>
      </c>
      <c r="EC56" s="63">
        <v>383.78</v>
      </c>
      <c r="ED56" s="63">
        <v>382.76</v>
      </c>
      <c r="EE56" s="63">
        <v>381.73</v>
      </c>
      <c r="EF56" s="63">
        <v>380.71</v>
      </c>
      <c r="EG56" s="63">
        <v>379.69</v>
      </c>
      <c r="EH56" s="63">
        <v>378.67</v>
      </c>
      <c r="EI56" s="63">
        <v>377.65</v>
      </c>
      <c r="EJ56" s="63">
        <v>376.62</v>
      </c>
      <c r="EK56" s="63">
        <v>375.6</v>
      </c>
      <c r="EL56" s="63">
        <v>374.58</v>
      </c>
      <c r="EM56" s="63">
        <v>373.56</v>
      </c>
      <c r="EN56" s="63">
        <v>372.54</v>
      </c>
      <c r="EO56" s="63">
        <v>371.52</v>
      </c>
      <c r="EP56" s="63">
        <v>370.5</v>
      </c>
      <c r="EQ56" s="63">
        <v>369.49</v>
      </c>
      <c r="ER56" s="63">
        <v>368.47</v>
      </c>
      <c r="ES56" s="63">
        <v>367.46</v>
      </c>
      <c r="ET56" s="63">
        <v>366.44</v>
      </c>
      <c r="EU56" s="63">
        <v>365.43</v>
      </c>
      <c r="EV56" s="63">
        <v>364.41</v>
      </c>
      <c r="EW56" s="63">
        <v>363.4</v>
      </c>
      <c r="EX56" s="63">
        <v>362.38</v>
      </c>
      <c r="EY56" s="63">
        <v>361.37</v>
      </c>
      <c r="EZ56" s="63">
        <v>360.36</v>
      </c>
      <c r="FA56" s="63">
        <v>359.34</v>
      </c>
      <c r="FB56" s="63">
        <v>358.33</v>
      </c>
      <c r="FC56" s="63">
        <v>357.32</v>
      </c>
      <c r="FD56" s="63">
        <v>356.31</v>
      </c>
      <c r="FE56" s="63">
        <v>355.3</v>
      </c>
      <c r="FF56" s="63">
        <v>354.3</v>
      </c>
      <c r="FG56" s="63">
        <v>353.29</v>
      </c>
      <c r="FH56" s="63">
        <v>352.28</v>
      </c>
      <c r="FI56" s="63">
        <v>351.28</v>
      </c>
      <c r="FJ56" s="63">
        <v>350.27</v>
      </c>
      <c r="FK56" s="63">
        <v>349.27</v>
      </c>
      <c r="FL56" s="63">
        <v>348.26</v>
      </c>
      <c r="FM56" s="63">
        <v>347.26</v>
      </c>
      <c r="FN56" s="63">
        <v>346.25</v>
      </c>
      <c r="FO56" s="63">
        <v>345.25</v>
      </c>
      <c r="FP56" s="63">
        <v>344.25</v>
      </c>
      <c r="FQ56" s="63">
        <v>343.24</v>
      </c>
      <c r="FR56" s="63">
        <v>342.24</v>
      </c>
      <c r="FS56" s="63">
        <v>341.24</v>
      </c>
      <c r="FT56" s="63">
        <v>340.24</v>
      </c>
      <c r="FU56" s="63">
        <v>339.24</v>
      </c>
      <c r="FV56" s="63">
        <v>338.24</v>
      </c>
      <c r="FW56" s="63">
        <v>337.24</v>
      </c>
      <c r="FX56" s="63">
        <v>336.24</v>
      </c>
      <c r="FY56" s="63">
        <v>335.24</v>
      </c>
      <c r="FZ56" s="63">
        <v>334.24</v>
      </c>
      <c r="GA56" s="63">
        <v>333.24</v>
      </c>
      <c r="GB56" s="63">
        <v>332.25</v>
      </c>
      <c r="GC56" s="63">
        <v>331.25</v>
      </c>
      <c r="GD56" s="63">
        <v>330.26</v>
      </c>
      <c r="GE56" s="63">
        <v>329.26</v>
      </c>
      <c r="GF56" s="63">
        <v>328.26</v>
      </c>
      <c r="GG56" s="63">
        <v>327.26</v>
      </c>
      <c r="GH56" s="63">
        <v>326.27999999999997</v>
      </c>
      <c r="GI56" s="63">
        <v>325.27999999999997</v>
      </c>
      <c r="GJ56" s="63">
        <v>324.29000000000002</v>
      </c>
      <c r="GK56" s="63">
        <v>323.29000000000002</v>
      </c>
      <c r="GL56" s="63">
        <v>322.31</v>
      </c>
      <c r="GM56" s="63">
        <v>321.32</v>
      </c>
      <c r="GN56" s="63">
        <v>320.32</v>
      </c>
      <c r="GO56" s="63">
        <v>319.33999999999997</v>
      </c>
      <c r="GP56" s="63">
        <v>318.35000000000002</v>
      </c>
      <c r="GQ56" s="63">
        <v>317.38</v>
      </c>
      <c r="GR56" s="63">
        <v>316.39</v>
      </c>
      <c r="GS56" s="63">
        <v>315.41000000000003</v>
      </c>
      <c r="GT56" s="63">
        <v>314.43</v>
      </c>
      <c r="GU56" s="63">
        <v>313.45</v>
      </c>
      <c r="GV56" s="63">
        <v>312.47000000000003</v>
      </c>
      <c r="GW56" s="63">
        <v>311.49</v>
      </c>
      <c r="GX56" s="63">
        <v>310.51</v>
      </c>
      <c r="GY56" s="63">
        <v>309.52999999999997</v>
      </c>
      <c r="GZ56" s="63">
        <v>308.54000000000002</v>
      </c>
      <c r="HA56" s="63">
        <v>307.57</v>
      </c>
      <c r="HB56" s="63">
        <v>306.60000000000002</v>
      </c>
      <c r="HC56" s="63">
        <v>305.62</v>
      </c>
      <c r="HD56" s="63">
        <v>304.64999999999998</v>
      </c>
      <c r="HE56" s="63">
        <v>303.67</v>
      </c>
      <c r="HF56" s="63">
        <v>302.7</v>
      </c>
      <c r="HG56" s="63">
        <v>301.73</v>
      </c>
      <c r="HH56" s="63">
        <v>300.75</v>
      </c>
      <c r="HI56" s="63">
        <v>299.77999999999997</v>
      </c>
      <c r="HJ56" s="63">
        <v>298.81</v>
      </c>
      <c r="HK56" s="63">
        <v>297.83999999999997</v>
      </c>
      <c r="HL56" s="63">
        <v>296.88</v>
      </c>
      <c r="HM56" s="63">
        <v>295.92</v>
      </c>
      <c r="HN56" s="63">
        <v>294.95999999999998</v>
      </c>
      <c r="HO56" s="63">
        <v>294</v>
      </c>
      <c r="HP56" s="63">
        <v>293.04000000000002</v>
      </c>
      <c r="HQ56" s="63">
        <v>292.07</v>
      </c>
      <c r="HR56" s="63">
        <v>291.12</v>
      </c>
      <c r="HS56" s="63">
        <v>290.16000000000003</v>
      </c>
      <c r="HT56" s="63">
        <v>289.20999999999998</v>
      </c>
      <c r="HU56" s="63">
        <v>288.25</v>
      </c>
      <c r="HV56" s="63">
        <v>287.29000000000002</v>
      </c>
      <c r="HW56" s="63">
        <v>286.33999999999997</v>
      </c>
      <c r="HX56" s="63">
        <v>285.39</v>
      </c>
      <c r="HY56" s="63">
        <v>284.44</v>
      </c>
      <c r="HZ56" s="63">
        <v>283.49</v>
      </c>
      <c r="IA56" s="63">
        <v>282.54000000000002</v>
      </c>
      <c r="IB56" s="63">
        <v>281.58999999999997</v>
      </c>
      <c r="IC56" s="63">
        <v>280.64</v>
      </c>
      <c r="ID56" s="63">
        <v>279.69</v>
      </c>
      <c r="IE56" s="63">
        <v>278.74</v>
      </c>
      <c r="IF56" s="63">
        <v>277.79000000000002</v>
      </c>
      <c r="IG56" s="63">
        <v>276.85000000000002</v>
      </c>
      <c r="IH56" s="63">
        <v>275.89999999999998</v>
      </c>
      <c r="II56" s="63">
        <v>274.95</v>
      </c>
      <c r="IJ56" s="63">
        <v>274.01</v>
      </c>
      <c r="IK56" s="63">
        <v>273.07</v>
      </c>
      <c r="IL56" s="63">
        <v>272.13</v>
      </c>
      <c r="IM56" s="63">
        <v>271.19</v>
      </c>
      <c r="IN56" s="63">
        <v>270.25</v>
      </c>
      <c r="IO56" s="63">
        <v>269.31</v>
      </c>
      <c r="IP56" s="63">
        <v>268.37</v>
      </c>
      <c r="IQ56" s="63">
        <v>267.43</v>
      </c>
      <c r="IR56" s="63">
        <v>266.49</v>
      </c>
      <c r="IS56" s="63">
        <v>265.56</v>
      </c>
      <c r="IT56" s="63">
        <v>264.62</v>
      </c>
      <c r="IU56" s="63">
        <v>263.69</v>
      </c>
      <c r="IV56" s="63">
        <v>262.76</v>
      </c>
      <c r="IW56" s="63">
        <v>261.83999999999997</v>
      </c>
      <c r="IX56" s="63">
        <v>260.92</v>
      </c>
      <c r="IY56" s="63">
        <v>260</v>
      </c>
      <c r="IZ56" s="63">
        <v>259.07</v>
      </c>
      <c r="JA56" s="63">
        <v>258.15999999999997</v>
      </c>
      <c r="JB56" s="63">
        <v>257.24</v>
      </c>
      <c r="JC56" s="63">
        <v>256.32</v>
      </c>
      <c r="JD56" s="63">
        <v>255.4</v>
      </c>
      <c r="JE56" s="63">
        <v>254.49</v>
      </c>
      <c r="JF56" s="63">
        <v>253.57</v>
      </c>
      <c r="JG56" s="63">
        <v>252.65</v>
      </c>
      <c r="JH56" s="63">
        <v>251.74</v>
      </c>
      <c r="JI56" s="63">
        <v>250.83</v>
      </c>
      <c r="JJ56" s="63">
        <v>249.92</v>
      </c>
      <c r="JK56" s="63">
        <v>249.01</v>
      </c>
      <c r="JL56" s="63">
        <v>248.1</v>
      </c>
      <c r="JM56" s="63">
        <v>247.19</v>
      </c>
      <c r="JN56" s="63">
        <v>246.28</v>
      </c>
      <c r="JO56" s="63">
        <v>245.37</v>
      </c>
      <c r="JP56" s="63">
        <v>244.46</v>
      </c>
      <c r="JQ56" s="63">
        <v>243.56</v>
      </c>
      <c r="JR56" s="63">
        <v>242.65</v>
      </c>
      <c r="JS56" s="63">
        <v>241.75</v>
      </c>
      <c r="JT56" s="63">
        <v>240.84</v>
      </c>
      <c r="JU56" s="63">
        <v>239.93</v>
      </c>
      <c r="JV56" s="63">
        <v>239.02</v>
      </c>
      <c r="JW56" s="63">
        <v>238.11</v>
      </c>
      <c r="JX56" s="63">
        <v>237.2</v>
      </c>
      <c r="JY56" s="63">
        <v>236.29</v>
      </c>
      <c r="JZ56" s="63">
        <v>235.38</v>
      </c>
      <c r="KA56" s="63">
        <v>234.47</v>
      </c>
      <c r="KB56" s="63">
        <v>233.57</v>
      </c>
      <c r="KC56" s="63">
        <v>232.66</v>
      </c>
      <c r="KD56" s="63">
        <v>231.76</v>
      </c>
      <c r="KE56" s="63">
        <v>230.85</v>
      </c>
      <c r="KF56" s="63">
        <v>229.95</v>
      </c>
      <c r="KG56" s="63">
        <v>229.05</v>
      </c>
      <c r="KH56" s="63">
        <v>228.15</v>
      </c>
      <c r="KI56" s="63">
        <v>227.25</v>
      </c>
      <c r="KJ56" s="63">
        <v>226.35</v>
      </c>
      <c r="KK56" s="63">
        <v>225.45</v>
      </c>
      <c r="KL56" s="63">
        <v>224.55</v>
      </c>
      <c r="KM56" s="63">
        <v>223.66</v>
      </c>
      <c r="KN56" s="63">
        <v>222.76</v>
      </c>
      <c r="KO56" s="63">
        <v>221.87</v>
      </c>
      <c r="KP56" s="63">
        <v>220.97</v>
      </c>
      <c r="KQ56" s="63">
        <v>220.08</v>
      </c>
      <c r="KR56" s="68">
        <f t="shared" si="34"/>
        <v>222.02</v>
      </c>
      <c r="KS56" s="68">
        <f t="shared" si="34"/>
        <v>221.23</v>
      </c>
      <c r="KT56" s="68">
        <f t="shared" si="34"/>
        <v>220.41</v>
      </c>
      <c r="KU56" s="68">
        <f t="shared" si="34"/>
        <v>219.62</v>
      </c>
      <c r="KV56" s="68">
        <f t="shared" si="34"/>
        <v>218.84</v>
      </c>
      <c r="KW56" s="68">
        <f t="shared" si="34"/>
        <v>218.05</v>
      </c>
      <c r="KX56" s="68">
        <f t="shared" si="34"/>
        <v>217.26</v>
      </c>
      <c r="KY56" s="68">
        <f t="shared" si="34"/>
        <v>216.48</v>
      </c>
      <c r="KZ56" s="68">
        <f t="shared" si="34"/>
        <v>215.69</v>
      </c>
      <c r="LA56" s="68">
        <f t="shared" si="34"/>
        <v>214.91</v>
      </c>
      <c r="LB56" s="68">
        <f t="shared" si="35"/>
        <v>214.13</v>
      </c>
      <c r="LC56" s="68">
        <f t="shared" si="35"/>
        <v>213.35</v>
      </c>
      <c r="LD56" s="68">
        <f t="shared" si="35"/>
        <v>212.57</v>
      </c>
      <c r="LE56" s="68">
        <f t="shared" si="35"/>
        <v>211.79</v>
      </c>
      <c r="LF56" s="68">
        <f t="shared" si="35"/>
        <v>211.02</v>
      </c>
      <c r="LG56" s="68">
        <f t="shared" si="35"/>
        <v>210.25</v>
      </c>
      <c r="LH56" s="68">
        <f t="shared" si="35"/>
        <v>209.47</v>
      </c>
      <c r="LI56" s="68">
        <f t="shared" si="35"/>
        <v>208.7</v>
      </c>
      <c r="LJ56" s="68">
        <f t="shared" si="35"/>
        <v>207.93</v>
      </c>
      <c r="LK56" s="68">
        <f t="shared" si="35"/>
        <v>207.16</v>
      </c>
      <c r="LL56" s="68">
        <f t="shared" si="33"/>
        <v>206.39</v>
      </c>
      <c r="LM56" s="68">
        <f t="shared" si="33"/>
        <v>205.63</v>
      </c>
      <c r="LN56" s="68">
        <f t="shared" si="33"/>
        <v>204.86</v>
      </c>
      <c r="LO56" s="68">
        <f t="shared" si="33"/>
        <v>204.1</v>
      </c>
      <c r="LP56" s="68">
        <f t="shared" si="33"/>
        <v>203.34</v>
      </c>
      <c r="LQ56" s="68">
        <f t="shared" si="33"/>
        <v>202.58</v>
      </c>
      <c r="LR56" s="68">
        <f t="shared" si="33"/>
        <v>201.82</v>
      </c>
      <c r="LS56" s="68">
        <f t="shared" si="33"/>
        <v>201.06</v>
      </c>
      <c r="LT56" s="68">
        <f t="shared" si="33"/>
        <v>200.31</v>
      </c>
      <c r="LU56" s="68">
        <f t="shared" si="33"/>
        <v>199.56</v>
      </c>
      <c r="LV56" s="68">
        <f t="shared" si="33"/>
        <v>198.8</v>
      </c>
      <c r="LW56" s="68">
        <f t="shared" si="33"/>
        <v>198.05</v>
      </c>
      <c r="LX56" s="68">
        <f t="shared" si="30"/>
        <v>197.3</v>
      </c>
      <c r="LY56" s="68">
        <f t="shared" si="30"/>
        <v>196.55</v>
      </c>
      <c r="LZ56" s="68">
        <f t="shared" si="30"/>
        <v>195.81</v>
      </c>
      <c r="MA56" s="68">
        <f t="shared" si="30"/>
        <v>195.06</v>
      </c>
      <c r="MB56" s="68">
        <f t="shared" si="30"/>
        <v>194.32</v>
      </c>
      <c r="MC56" s="68">
        <f t="shared" si="30"/>
        <v>193.58</v>
      </c>
      <c r="MD56" s="70">
        <f t="shared" si="30"/>
        <v>192.84</v>
      </c>
      <c r="ME56" s="71">
        <f t="shared" si="30"/>
        <v>192.11</v>
      </c>
      <c r="MF56" s="71">
        <f t="shared" si="30"/>
        <v>191.37</v>
      </c>
      <c r="MG56" s="71">
        <f t="shared" si="30"/>
        <v>190.64</v>
      </c>
      <c r="MH56" s="71">
        <f t="shared" si="30"/>
        <v>189.9</v>
      </c>
      <c r="MI56" s="71">
        <f t="shared" si="30"/>
        <v>189.17</v>
      </c>
      <c r="MJ56" s="71">
        <f t="shared" si="30"/>
        <v>188.44</v>
      </c>
      <c r="MK56" s="71">
        <f t="shared" si="30"/>
        <v>187.71</v>
      </c>
      <c r="ML56" s="71">
        <f t="shared" si="30"/>
        <v>186.99</v>
      </c>
      <c r="MM56" s="71">
        <f t="shared" ref="LN56:MY63" si="36">MM55+0.75</f>
        <v>186.26</v>
      </c>
      <c r="MN56" s="71">
        <f t="shared" si="36"/>
        <v>185.54</v>
      </c>
      <c r="MO56" s="71">
        <f t="shared" si="36"/>
        <v>184.82</v>
      </c>
      <c r="MP56" s="71">
        <f t="shared" si="36"/>
        <v>184.1</v>
      </c>
      <c r="MQ56" s="71">
        <f t="shared" si="36"/>
        <v>183.39</v>
      </c>
      <c r="MR56" s="71">
        <f t="shared" si="36"/>
        <v>182.67</v>
      </c>
      <c r="MS56" s="71">
        <f t="shared" si="36"/>
        <v>181.96</v>
      </c>
      <c r="MT56" s="71">
        <f t="shared" si="36"/>
        <v>181.24</v>
      </c>
      <c r="MU56" s="71">
        <f t="shared" si="36"/>
        <v>180.53</v>
      </c>
      <c r="MV56" s="71">
        <f t="shared" si="36"/>
        <v>179.82</v>
      </c>
      <c r="MW56" s="71">
        <f t="shared" si="36"/>
        <v>179.12</v>
      </c>
      <c r="MX56" s="71">
        <f t="shared" si="36"/>
        <v>178.41</v>
      </c>
      <c r="MY56" s="71">
        <f t="shared" si="36"/>
        <v>177.71</v>
      </c>
    </row>
    <row r="57" spans="1:363" ht="15.75" x14ac:dyDescent="0.25">
      <c r="A57" s="60" t="s">
        <v>6</v>
      </c>
      <c r="B57" s="65">
        <v>2067</v>
      </c>
      <c r="C57" s="63">
        <v>519.08000000000004</v>
      </c>
      <c r="D57" s="63">
        <v>518.07000000000005</v>
      </c>
      <c r="E57" s="63">
        <v>517.04</v>
      </c>
      <c r="F57" s="63">
        <v>516</v>
      </c>
      <c r="G57" s="63">
        <v>514.97</v>
      </c>
      <c r="H57" s="63">
        <v>513.93000000000006</v>
      </c>
      <c r="I57" s="63">
        <v>512.9</v>
      </c>
      <c r="J57" s="63">
        <v>511.86</v>
      </c>
      <c r="K57" s="63">
        <v>510.83</v>
      </c>
      <c r="L57" s="63">
        <v>509.79</v>
      </c>
      <c r="M57" s="63">
        <v>508.76</v>
      </c>
      <c r="N57" s="63">
        <v>507.72</v>
      </c>
      <c r="O57" s="63">
        <v>506.69</v>
      </c>
      <c r="P57" s="63">
        <v>505.65</v>
      </c>
      <c r="Q57" s="63">
        <v>504.62</v>
      </c>
      <c r="R57" s="63">
        <v>503.58</v>
      </c>
      <c r="S57" s="63">
        <v>502.55</v>
      </c>
      <c r="T57" s="63">
        <v>501.51</v>
      </c>
      <c r="U57" s="63">
        <v>500.48</v>
      </c>
      <c r="V57" s="63">
        <v>499.44</v>
      </c>
      <c r="W57" s="63">
        <v>498.41</v>
      </c>
      <c r="X57" s="63">
        <v>497.37</v>
      </c>
      <c r="Y57" s="63">
        <v>496.34</v>
      </c>
      <c r="Z57" s="63">
        <v>495.3</v>
      </c>
      <c r="AA57" s="63">
        <v>494.27</v>
      </c>
      <c r="AB57" s="63">
        <v>493.23</v>
      </c>
      <c r="AC57" s="63">
        <v>492.2</v>
      </c>
      <c r="AD57" s="63">
        <v>491.16</v>
      </c>
      <c r="AE57" s="63">
        <v>490.12</v>
      </c>
      <c r="AF57" s="63">
        <v>489.09</v>
      </c>
      <c r="AG57" s="63">
        <v>488.05</v>
      </c>
      <c r="AH57" s="63">
        <v>487.02</v>
      </c>
      <c r="AI57" s="63">
        <v>485.98</v>
      </c>
      <c r="AJ57" s="63">
        <v>484.94</v>
      </c>
      <c r="AK57" s="63">
        <v>483.91</v>
      </c>
      <c r="AL57" s="63">
        <v>482.87</v>
      </c>
      <c r="AM57" s="63">
        <v>481.84</v>
      </c>
      <c r="AN57" s="63">
        <v>480.8</v>
      </c>
      <c r="AO57" s="63">
        <v>479.76</v>
      </c>
      <c r="AP57" s="63">
        <v>478.73</v>
      </c>
      <c r="AQ57" s="63">
        <v>477.69</v>
      </c>
      <c r="AR57" s="63">
        <v>476.65</v>
      </c>
      <c r="AS57" s="63">
        <v>475.62</v>
      </c>
      <c r="AT57" s="63">
        <v>474.58</v>
      </c>
      <c r="AU57" s="63">
        <v>473.54</v>
      </c>
      <c r="AV57" s="63">
        <v>472.51</v>
      </c>
      <c r="AW57" s="63">
        <v>471.47</v>
      </c>
      <c r="AX57" s="63">
        <v>470.44</v>
      </c>
      <c r="AY57" s="63">
        <v>469.4</v>
      </c>
      <c r="AZ57" s="63">
        <v>468.36</v>
      </c>
      <c r="BA57" s="63">
        <v>467.33</v>
      </c>
      <c r="BB57" s="63">
        <v>466.29</v>
      </c>
      <c r="BC57" s="63">
        <v>465.25</v>
      </c>
      <c r="BD57" s="63">
        <v>464.21</v>
      </c>
      <c r="BE57" s="63">
        <v>463.18</v>
      </c>
      <c r="BF57" s="63">
        <v>462.14</v>
      </c>
      <c r="BG57" s="63">
        <v>461.1</v>
      </c>
      <c r="BH57" s="63">
        <v>460.07</v>
      </c>
      <c r="BI57" s="63">
        <v>459.03</v>
      </c>
      <c r="BJ57" s="63">
        <v>457.99</v>
      </c>
      <c r="BK57" s="63">
        <v>456.96</v>
      </c>
      <c r="BL57" s="63">
        <v>455.92</v>
      </c>
      <c r="BM57" s="63">
        <v>454.88</v>
      </c>
      <c r="BN57" s="63">
        <v>453.84</v>
      </c>
      <c r="BO57" s="63">
        <v>452.8</v>
      </c>
      <c r="BP57" s="63">
        <v>451.77</v>
      </c>
      <c r="BQ57" s="63">
        <v>450.73</v>
      </c>
      <c r="BR57" s="63">
        <v>449.69</v>
      </c>
      <c r="BS57" s="63">
        <v>448.65</v>
      </c>
      <c r="BT57" s="63">
        <v>447.62</v>
      </c>
      <c r="BU57" s="63">
        <v>446.58</v>
      </c>
      <c r="BV57" s="63">
        <v>445.54</v>
      </c>
      <c r="BW57" s="63">
        <v>444.5</v>
      </c>
      <c r="BX57" s="63">
        <v>443.47</v>
      </c>
      <c r="BY57" s="63">
        <v>442.43</v>
      </c>
      <c r="BZ57" s="63">
        <v>441.39</v>
      </c>
      <c r="CA57" s="63">
        <v>440.36</v>
      </c>
      <c r="CB57" s="63">
        <v>439.32</v>
      </c>
      <c r="CC57" s="63">
        <v>438.28</v>
      </c>
      <c r="CD57" s="63">
        <v>437.25</v>
      </c>
      <c r="CE57" s="63">
        <v>436.21</v>
      </c>
      <c r="CF57" s="63">
        <v>435.18</v>
      </c>
      <c r="CG57" s="63">
        <v>434.14</v>
      </c>
      <c r="CH57" s="63">
        <v>433.1</v>
      </c>
      <c r="CI57" s="63">
        <v>432.07</v>
      </c>
      <c r="CJ57" s="63">
        <v>431.03</v>
      </c>
      <c r="CK57" s="63">
        <v>429.99</v>
      </c>
      <c r="CL57" s="63">
        <v>428.96</v>
      </c>
      <c r="CM57" s="63">
        <v>427.92</v>
      </c>
      <c r="CN57" s="63">
        <v>426.88</v>
      </c>
      <c r="CO57" s="63">
        <v>425.85</v>
      </c>
      <c r="CP57" s="63">
        <v>424.81</v>
      </c>
      <c r="CQ57" s="63">
        <v>423.77</v>
      </c>
      <c r="CR57" s="63">
        <v>422.74</v>
      </c>
      <c r="CS57" s="63">
        <v>421.7</v>
      </c>
      <c r="CT57" s="63">
        <v>420.66</v>
      </c>
      <c r="CU57" s="63">
        <v>419.63</v>
      </c>
      <c r="CV57" s="63">
        <v>418.59</v>
      </c>
      <c r="CW57" s="63">
        <v>417.56</v>
      </c>
      <c r="CX57" s="63">
        <v>416.52</v>
      </c>
      <c r="CY57" s="63">
        <v>415.49</v>
      </c>
      <c r="CZ57" s="63">
        <v>414.45</v>
      </c>
      <c r="DA57" s="63">
        <v>413.42</v>
      </c>
      <c r="DB57" s="63">
        <v>412.38</v>
      </c>
      <c r="DC57" s="63">
        <v>411.35</v>
      </c>
      <c r="DD57" s="63">
        <v>410.31</v>
      </c>
      <c r="DE57" s="63">
        <v>409.28</v>
      </c>
      <c r="DF57" s="63">
        <v>408.24</v>
      </c>
      <c r="DG57" s="63">
        <v>407.21</v>
      </c>
      <c r="DH57" s="63">
        <v>406.18</v>
      </c>
      <c r="DI57" s="63">
        <v>405.14</v>
      </c>
      <c r="DJ57" s="63">
        <v>404.11</v>
      </c>
      <c r="DK57" s="63">
        <v>403.08</v>
      </c>
      <c r="DL57" s="63">
        <v>402.04</v>
      </c>
      <c r="DM57" s="63">
        <v>401.01</v>
      </c>
      <c r="DN57" s="63">
        <v>399.98</v>
      </c>
      <c r="DO57" s="63">
        <v>398.94</v>
      </c>
      <c r="DP57" s="63">
        <v>397.91</v>
      </c>
      <c r="DQ57" s="63">
        <v>396.88</v>
      </c>
      <c r="DR57" s="63">
        <v>395.85</v>
      </c>
      <c r="DS57" s="63">
        <v>394.81</v>
      </c>
      <c r="DT57" s="63">
        <v>393.78</v>
      </c>
      <c r="DU57" s="63">
        <v>392.76</v>
      </c>
      <c r="DV57" s="63">
        <v>391.73</v>
      </c>
      <c r="DW57" s="63">
        <v>390.7</v>
      </c>
      <c r="DX57" s="63">
        <v>389.67</v>
      </c>
      <c r="DY57" s="63">
        <v>388.64</v>
      </c>
      <c r="DZ57" s="63">
        <v>387.62</v>
      </c>
      <c r="EA57" s="63">
        <v>386.59</v>
      </c>
      <c r="EB57" s="63">
        <v>385.56</v>
      </c>
      <c r="EC57" s="63">
        <v>384.53</v>
      </c>
      <c r="ED57" s="63">
        <v>383.51</v>
      </c>
      <c r="EE57" s="63">
        <v>382.48</v>
      </c>
      <c r="EF57" s="63">
        <v>381.46</v>
      </c>
      <c r="EG57" s="63">
        <v>380.44</v>
      </c>
      <c r="EH57" s="63">
        <v>379.42</v>
      </c>
      <c r="EI57" s="63">
        <v>378.4</v>
      </c>
      <c r="EJ57" s="63">
        <v>377.37</v>
      </c>
      <c r="EK57" s="63">
        <v>376.35</v>
      </c>
      <c r="EL57" s="63">
        <v>375.33</v>
      </c>
      <c r="EM57" s="63">
        <v>374.31</v>
      </c>
      <c r="EN57" s="63">
        <v>373.29</v>
      </c>
      <c r="EO57" s="63">
        <v>372.27</v>
      </c>
      <c r="EP57" s="63">
        <v>371.25</v>
      </c>
      <c r="EQ57" s="63">
        <v>370.24</v>
      </c>
      <c r="ER57" s="63">
        <v>369.22</v>
      </c>
      <c r="ES57" s="63">
        <v>368.21</v>
      </c>
      <c r="ET57" s="63">
        <v>367.19</v>
      </c>
      <c r="EU57" s="63">
        <v>366.18</v>
      </c>
      <c r="EV57" s="63">
        <v>365.16</v>
      </c>
      <c r="EW57" s="63">
        <v>364.15</v>
      </c>
      <c r="EX57" s="63">
        <v>363.13</v>
      </c>
      <c r="EY57" s="63">
        <v>362.12</v>
      </c>
      <c r="EZ57" s="63">
        <v>361.11</v>
      </c>
      <c r="FA57" s="63">
        <v>360.09</v>
      </c>
      <c r="FB57" s="63">
        <v>359.08</v>
      </c>
      <c r="FC57" s="63">
        <v>358.07</v>
      </c>
      <c r="FD57" s="63">
        <v>357.06</v>
      </c>
      <c r="FE57" s="63">
        <v>356.05</v>
      </c>
      <c r="FF57" s="63">
        <v>355.05</v>
      </c>
      <c r="FG57" s="63">
        <v>354.04</v>
      </c>
      <c r="FH57" s="63">
        <v>353.03</v>
      </c>
      <c r="FI57" s="63">
        <v>352.03</v>
      </c>
      <c r="FJ57" s="63">
        <v>351.02</v>
      </c>
      <c r="FK57" s="63">
        <v>350.02</v>
      </c>
      <c r="FL57" s="63">
        <v>349.01</v>
      </c>
      <c r="FM57" s="63">
        <v>348.01</v>
      </c>
      <c r="FN57" s="63">
        <v>347</v>
      </c>
      <c r="FO57" s="63">
        <v>346</v>
      </c>
      <c r="FP57" s="63">
        <v>345</v>
      </c>
      <c r="FQ57" s="63">
        <v>343.99</v>
      </c>
      <c r="FR57" s="63">
        <v>342.99</v>
      </c>
      <c r="FS57" s="63">
        <v>341.99</v>
      </c>
      <c r="FT57" s="63">
        <v>340.99</v>
      </c>
      <c r="FU57" s="63">
        <v>339.99</v>
      </c>
      <c r="FV57" s="63">
        <v>338.99</v>
      </c>
      <c r="FW57" s="63">
        <v>337.99</v>
      </c>
      <c r="FX57" s="63">
        <v>336.99</v>
      </c>
      <c r="FY57" s="63">
        <v>335.99</v>
      </c>
      <c r="FZ57" s="63">
        <v>334.99</v>
      </c>
      <c r="GA57" s="63">
        <v>333.99</v>
      </c>
      <c r="GB57" s="63">
        <v>333</v>
      </c>
      <c r="GC57" s="63">
        <v>332</v>
      </c>
      <c r="GD57" s="63">
        <v>331.01</v>
      </c>
      <c r="GE57" s="63">
        <v>330.01</v>
      </c>
      <c r="GF57" s="63">
        <v>329.01</v>
      </c>
      <c r="GG57" s="63">
        <v>328.01</v>
      </c>
      <c r="GH57" s="63">
        <v>327.02999999999997</v>
      </c>
      <c r="GI57" s="63">
        <v>326.02999999999997</v>
      </c>
      <c r="GJ57" s="63">
        <v>325.04000000000002</v>
      </c>
      <c r="GK57" s="63">
        <v>324.04000000000002</v>
      </c>
      <c r="GL57" s="63">
        <v>323.06</v>
      </c>
      <c r="GM57" s="63">
        <v>322.07</v>
      </c>
      <c r="GN57" s="63">
        <v>321.07</v>
      </c>
      <c r="GO57" s="63">
        <v>320.08999999999997</v>
      </c>
      <c r="GP57" s="63">
        <v>319.10000000000002</v>
      </c>
      <c r="GQ57" s="63">
        <v>318.13</v>
      </c>
      <c r="GR57" s="63">
        <v>317.14</v>
      </c>
      <c r="GS57" s="63">
        <v>316.16000000000003</v>
      </c>
      <c r="GT57" s="63">
        <v>315.18</v>
      </c>
      <c r="GU57" s="63">
        <v>314.2</v>
      </c>
      <c r="GV57" s="63">
        <v>313.22000000000003</v>
      </c>
      <c r="GW57" s="63">
        <v>312.24</v>
      </c>
      <c r="GX57" s="63">
        <v>311.26</v>
      </c>
      <c r="GY57" s="63">
        <v>310.27999999999997</v>
      </c>
      <c r="GZ57" s="63">
        <v>309.29000000000002</v>
      </c>
      <c r="HA57" s="63">
        <v>308.32</v>
      </c>
      <c r="HB57" s="63">
        <v>307.35000000000002</v>
      </c>
      <c r="HC57" s="63">
        <v>306.37</v>
      </c>
      <c r="HD57" s="63">
        <v>305.39999999999998</v>
      </c>
      <c r="HE57" s="63">
        <v>304.42</v>
      </c>
      <c r="HF57" s="63">
        <v>303.45</v>
      </c>
      <c r="HG57" s="63">
        <v>302.48</v>
      </c>
      <c r="HH57" s="63">
        <v>301.5</v>
      </c>
      <c r="HI57" s="63">
        <v>300.52999999999997</v>
      </c>
      <c r="HJ57" s="63">
        <v>299.56</v>
      </c>
      <c r="HK57" s="63">
        <v>298.58999999999997</v>
      </c>
      <c r="HL57" s="63">
        <v>297.63</v>
      </c>
      <c r="HM57" s="63">
        <v>296.67</v>
      </c>
      <c r="HN57" s="63">
        <v>295.70999999999998</v>
      </c>
      <c r="HO57" s="63">
        <v>294.75</v>
      </c>
      <c r="HP57" s="63">
        <v>293.79000000000002</v>
      </c>
      <c r="HQ57" s="63">
        <v>292.82</v>
      </c>
      <c r="HR57" s="63">
        <v>291.87</v>
      </c>
      <c r="HS57" s="63">
        <v>290.91000000000003</v>
      </c>
      <c r="HT57" s="63">
        <v>289.95999999999998</v>
      </c>
      <c r="HU57" s="63">
        <v>289</v>
      </c>
      <c r="HV57" s="63">
        <v>288.04000000000002</v>
      </c>
      <c r="HW57" s="63">
        <v>287.08999999999997</v>
      </c>
      <c r="HX57" s="63">
        <v>286.14</v>
      </c>
      <c r="HY57" s="63">
        <v>285.19</v>
      </c>
      <c r="HZ57" s="63">
        <v>284.24</v>
      </c>
      <c r="IA57" s="63">
        <v>283.29000000000002</v>
      </c>
      <c r="IB57" s="63">
        <v>282.33999999999997</v>
      </c>
      <c r="IC57" s="63">
        <v>281.39</v>
      </c>
      <c r="ID57" s="63">
        <v>280.44</v>
      </c>
      <c r="IE57" s="63">
        <v>279.49</v>
      </c>
      <c r="IF57" s="63">
        <v>278.54000000000002</v>
      </c>
      <c r="IG57" s="63">
        <v>277.60000000000002</v>
      </c>
      <c r="IH57" s="63">
        <v>276.64999999999998</v>
      </c>
      <c r="II57" s="63">
        <v>275.7</v>
      </c>
      <c r="IJ57" s="63">
        <v>274.76</v>
      </c>
      <c r="IK57" s="63">
        <v>273.82</v>
      </c>
      <c r="IL57" s="63">
        <v>272.88</v>
      </c>
      <c r="IM57" s="63">
        <v>271.94</v>
      </c>
      <c r="IN57" s="63">
        <v>271</v>
      </c>
      <c r="IO57" s="63">
        <v>270.06</v>
      </c>
      <c r="IP57" s="63">
        <v>269.12</v>
      </c>
      <c r="IQ57" s="63">
        <v>268.18</v>
      </c>
      <c r="IR57" s="63">
        <v>267.24</v>
      </c>
      <c r="IS57" s="63">
        <v>266.31</v>
      </c>
      <c r="IT57" s="63">
        <v>265.37</v>
      </c>
      <c r="IU57" s="63">
        <v>264.44</v>
      </c>
      <c r="IV57" s="63">
        <v>263.51</v>
      </c>
      <c r="IW57" s="63">
        <v>262.58999999999997</v>
      </c>
      <c r="IX57" s="63">
        <v>261.67</v>
      </c>
      <c r="IY57" s="63">
        <v>260.75</v>
      </c>
      <c r="IZ57" s="63">
        <v>259.82</v>
      </c>
      <c r="JA57" s="63">
        <v>258.90999999999997</v>
      </c>
      <c r="JB57" s="63">
        <v>257.99</v>
      </c>
      <c r="JC57" s="63">
        <v>257.07</v>
      </c>
      <c r="JD57" s="63">
        <v>256.14999999999998</v>
      </c>
      <c r="JE57" s="63">
        <v>255.24</v>
      </c>
      <c r="JF57" s="63">
        <v>254.32</v>
      </c>
      <c r="JG57" s="63">
        <v>253.4</v>
      </c>
      <c r="JH57" s="63">
        <v>252.49</v>
      </c>
      <c r="JI57" s="63">
        <v>251.58</v>
      </c>
      <c r="JJ57" s="63">
        <v>250.67</v>
      </c>
      <c r="JK57" s="63">
        <v>249.76</v>
      </c>
      <c r="JL57" s="63">
        <v>248.85</v>
      </c>
      <c r="JM57" s="63">
        <v>247.94</v>
      </c>
      <c r="JN57" s="63">
        <v>247.03</v>
      </c>
      <c r="JO57" s="63">
        <v>246.12</v>
      </c>
      <c r="JP57" s="63">
        <v>245.21</v>
      </c>
      <c r="JQ57" s="63">
        <v>244.31</v>
      </c>
      <c r="JR57" s="63">
        <v>243.4</v>
      </c>
      <c r="JS57" s="63">
        <v>242.5</v>
      </c>
      <c r="JT57" s="63">
        <v>241.59</v>
      </c>
      <c r="JU57" s="63">
        <v>240.68</v>
      </c>
      <c r="JV57" s="63">
        <v>239.77</v>
      </c>
      <c r="JW57" s="63">
        <v>238.86</v>
      </c>
      <c r="JX57" s="63">
        <v>237.95</v>
      </c>
      <c r="JY57" s="63">
        <v>237.04</v>
      </c>
      <c r="JZ57" s="63">
        <v>236.13</v>
      </c>
      <c r="KA57" s="63">
        <v>235.22</v>
      </c>
      <c r="KB57" s="63">
        <v>234.32</v>
      </c>
      <c r="KC57" s="63">
        <v>233.41</v>
      </c>
      <c r="KD57" s="63">
        <v>232.51</v>
      </c>
      <c r="KE57" s="63">
        <v>231.6</v>
      </c>
      <c r="KF57" s="63">
        <v>230.7</v>
      </c>
      <c r="KG57" s="63">
        <v>229.8</v>
      </c>
      <c r="KH57" s="63">
        <v>228.9</v>
      </c>
      <c r="KI57" s="63">
        <v>228</v>
      </c>
      <c r="KJ57" s="63">
        <v>227.1</v>
      </c>
      <c r="KK57" s="63">
        <v>226.2</v>
      </c>
      <c r="KL57" s="63">
        <v>225.3</v>
      </c>
      <c r="KM57" s="63">
        <v>224.41</v>
      </c>
      <c r="KN57" s="63">
        <v>223.51</v>
      </c>
      <c r="KO57" s="63">
        <v>222.62</v>
      </c>
      <c r="KP57" s="63">
        <v>221.72</v>
      </c>
      <c r="KQ57" s="63">
        <v>220.83</v>
      </c>
      <c r="KR57" s="68">
        <f t="shared" ref="KR57:LM63" si="37">KR56+0.75</f>
        <v>222.77</v>
      </c>
      <c r="KS57" s="68">
        <f t="shared" ref="KS57:KS63" si="38">KS56+0.75</f>
        <v>221.98</v>
      </c>
      <c r="KT57" s="68">
        <f t="shared" si="37"/>
        <v>221.16</v>
      </c>
      <c r="KU57" s="68">
        <f t="shared" si="37"/>
        <v>220.37</v>
      </c>
      <c r="KV57" s="68">
        <f t="shared" si="37"/>
        <v>219.59</v>
      </c>
      <c r="KW57" s="68">
        <f t="shared" si="37"/>
        <v>218.8</v>
      </c>
      <c r="KX57" s="68">
        <f t="shared" si="37"/>
        <v>218.01</v>
      </c>
      <c r="KY57" s="68">
        <f t="shared" si="37"/>
        <v>217.23</v>
      </c>
      <c r="KZ57" s="68">
        <f t="shared" si="37"/>
        <v>216.44</v>
      </c>
      <c r="LA57" s="68">
        <f t="shared" si="37"/>
        <v>215.66</v>
      </c>
      <c r="LB57" s="68">
        <f t="shared" si="37"/>
        <v>214.88</v>
      </c>
      <c r="LC57" s="68">
        <f t="shared" si="37"/>
        <v>214.1</v>
      </c>
      <c r="LD57" s="68">
        <f t="shared" si="37"/>
        <v>213.32</v>
      </c>
      <c r="LE57" s="68">
        <f t="shared" si="37"/>
        <v>212.54</v>
      </c>
      <c r="LF57" s="68">
        <f t="shared" si="37"/>
        <v>211.77</v>
      </c>
      <c r="LG57" s="68">
        <f t="shared" si="37"/>
        <v>211</v>
      </c>
      <c r="LH57" s="68">
        <f t="shared" si="37"/>
        <v>210.22</v>
      </c>
      <c r="LI57" s="68">
        <f t="shared" si="37"/>
        <v>209.45</v>
      </c>
      <c r="LJ57" s="68">
        <f t="shared" si="37"/>
        <v>208.68</v>
      </c>
      <c r="LK57" s="68">
        <f t="shared" si="37"/>
        <v>207.91</v>
      </c>
      <c r="LL57" s="68">
        <f t="shared" si="37"/>
        <v>207.14</v>
      </c>
      <c r="LM57" s="68">
        <f t="shared" si="37"/>
        <v>206.38</v>
      </c>
      <c r="LN57" s="68">
        <f t="shared" si="36"/>
        <v>205.61</v>
      </c>
      <c r="LO57" s="68">
        <f t="shared" si="36"/>
        <v>204.85</v>
      </c>
      <c r="LP57" s="68">
        <f t="shared" si="36"/>
        <v>204.09</v>
      </c>
      <c r="LQ57" s="68">
        <f t="shared" si="36"/>
        <v>203.33</v>
      </c>
      <c r="LR57" s="68">
        <f t="shared" si="36"/>
        <v>202.57</v>
      </c>
      <c r="LS57" s="68">
        <f t="shared" si="36"/>
        <v>201.81</v>
      </c>
      <c r="LT57" s="68">
        <f t="shared" si="36"/>
        <v>201.06</v>
      </c>
      <c r="LU57" s="68">
        <f t="shared" si="36"/>
        <v>200.31</v>
      </c>
      <c r="LV57" s="68">
        <f t="shared" si="36"/>
        <v>199.55</v>
      </c>
      <c r="LW57" s="68">
        <f t="shared" si="36"/>
        <v>198.8</v>
      </c>
      <c r="LX57" s="68">
        <f t="shared" si="36"/>
        <v>198.05</v>
      </c>
      <c r="LY57" s="68">
        <f t="shared" si="36"/>
        <v>197.3</v>
      </c>
      <c r="LZ57" s="68">
        <f t="shared" si="36"/>
        <v>196.56</v>
      </c>
      <c r="MA57" s="68">
        <f t="shared" si="36"/>
        <v>195.81</v>
      </c>
      <c r="MB57" s="68">
        <f t="shared" si="36"/>
        <v>195.07</v>
      </c>
      <c r="MC57" s="68">
        <f t="shared" si="36"/>
        <v>194.33</v>
      </c>
      <c r="MD57" s="70">
        <f t="shared" si="36"/>
        <v>193.59</v>
      </c>
      <c r="ME57" s="71">
        <f t="shared" si="36"/>
        <v>192.86</v>
      </c>
      <c r="MF57" s="71">
        <f t="shared" si="36"/>
        <v>192.12</v>
      </c>
      <c r="MG57" s="71">
        <f t="shared" si="36"/>
        <v>191.39</v>
      </c>
      <c r="MH57" s="71">
        <f t="shared" si="36"/>
        <v>190.65</v>
      </c>
      <c r="MI57" s="71">
        <f t="shared" si="36"/>
        <v>189.92</v>
      </c>
      <c r="MJ57" s="71">
        <f t="shared" si="36"/>
        <v>189.19</v>
      </c>
      <c r="MK57" s="71">
        <f t="shared" si="36"/>
        <v>188.46</v>
      </c>
      <c r="ML57" s="71">
        <f t="shared" si="36"/>
        <v>187.74</v>
      </c>
      <c r="MM57" s="71">
        <f t="shared" si="36"/>
        <v>187.01</v>
      </c>
      <c r="MN57" s="71">
        <f t="shared" si="36"/>
        <v>186.29</v>
      </c>
      <c r="MO57" s="71">
        <f t="shared" si="36"/>
        <v>185.57</v>
      </c>
      <c r="MP57" s="71">
        <f t="shared" si="36"/>
        <v>184.85</v>
      </c>
      <c r="MQ57" s="71">
        <f t="shared" si="36"/>
        <v>184.14</v>
      </c>
      <c r="MR57" s="71">
        <f t="shared" si="36"/>
        <v>183.42</v>
      </c>
      <c r="MS57" s="71">
        <f t="shared" si="36"/>
        <v>182.71</v>
      </c>
      <c r="MT57" s="71">
        <f t="shared" si="36"/>
        <v>181.99</v>
      </c>
      <c r="MU57" s="71">
        <f t="shared" si="36"/>
        <v>181.28</v>
      </c>
      <c r="MV57" s="71">
        <f t="shared" si="36"/>
        <v>180.57</v>
      </c>
      <c r="MW57" s="71">
        <f t="shared" si="36"/>
        <v>179.87</v>
      </c>
      <c r="MX57" s="71">
        <f t="shared" si="36"/>
        <v>179.16</v>
      </c>
      <c r="MY57" s="71">
        <f t="shared" si="36"/>
        <v>178.46</v>
      </c>
    </row>
    <row r="58" spans="1:363" ht="15.75" x14ac:dyDescent="0.25">
      <c r="A58" s="60" t="s">
        <v>6</v>
      </c>
      <c r="B58" s="65">
        <v>2068</v>
      </c>
      <c r="C58" s="63">
        <v>519.80999999999995</v>
      </c>
      <c r="D58" s="63">
        <v>518.82000000000005</v>
      </c>
      <c r="E58" s="63">
        <v>517.79</v>
      </c>
      <c r="F58" s="63">
        <v>516.75</v>
      </c>
      <c r="G58" s="63">
        <v>515.72</v>
      </c>
      <c r="H58" s="63">
        <v>514.68000000000006</v>
      </c>
      <c r="I58" s="63">
        <v>513.65</v>
      </c>
      <c r="J58" s="63">
        <v>512.61</v>
      </c>
      <c r="K58" s="63">
        <v>511.58</v>
      </c>
      <c r="L58" s="63">
        <v>510.54</v>
      </c>
      <c r="M58" s="63">
        <v>509.51</v>
      </c>
      <c r="N58" s="63">
        <v>508.47</v>
      </c>
      <c r="O58" s="63">
        <v>507.44</v>
      </c>
      <c r="P58" s="63">
        <v>506.4</v>
      </c>
      <c r="Q58" s="63">
        <v>505.37</v>
      </c>
      <c r="R58" s="63">
        <v>504.33</v>
      </c>
      <c r="S58" s="63">
        <v>503.3</v>
      </c>
      <c r="T58" s="63">
        <v>502.26</v>
      </c>
      <c r="U58" s="63">
        <v>501.23</v>
      </c>
      <c r="V58" s="63">
        <v>500.19</v>
      </c>
      <c r="W58" s="63">
        <v>499.16</v>
      </c>
      <c r="X58" s="63">
        <v>498.12</v>
      </c>
      <c r="Y58" s="63">
        <v>497.09</v>
      </c>
      <c r="Z58" s="63">
        <v>496.05</v>
      </c>
      <c r="AA58" s="63">
        <v>495.02</v>
      </c>
      <c r="AB58" s="63">
        <v>493.98</v>
      </c>
      <c r="AC58" s="63">
        <v>492.95</v>
      </c>
      <c r="AD58" s="63">
        <v>491.91</v>
      </c>
      <c r="AE58" s="63">
        <v>490.87</v>
      </c>
      <c r="AF58" s="63">
        <v>489.84</v>
      </c>
      <c r="AG58" s="63">
        <v>488.8</v>
      </c>
      <c r="AH58" s="63">
        <v>487.77</v>
      </c>
      <c r="AI58" s="63">
        <v>486.73</v>
      </c>
      <c r="AJ58" s="63">
        <v>485.69</v>
      </c>
      <c r="AK58" s="63">
        <v>484.66</v>
      </c>
      <c r="AL58" s="63">
        <v>483.62</v>
      </c>
      <c r="AM58" s="63">
        <v>482.59</v>
      </c>
      <c r="AN58" s="63">
        <v>481.55</v>
      </c>
      <c r="AO58" s="63">
        <v>480.51</v>
      </c>
      <c r="AP58" s="63">
        <v>479.48</v>
      </c>
      <c r="AQ58" s="63">
        <v>478.44</v>
      </c>
      <c r="AR58" s="63">
        <v>477.4</v>
      </c>
      <c r="AS58" s="63">
        <v>476.37</v>
      </c>
      <c r="AT58" s="63">
        <v>475.33</v>
      </c>
      <c r="AU58" s="63">
        <v>474.29</v>
      </c>
      <c r="AV58" s="63">
        <v>473.26</v>
      </c>
      <c r="AW58" s="63">
        <v>472.22</v>
      </c>
      <c r="AX58" s="63">
        <v>471.19</v>
      </c>
      <c r="AY58" s="63">
        <v>470.15</v>
      </c>
      <c r="AZ58" s="63">
        <v>469.11</v>
      </c>
      <c r="BA58" s="63">
        <v>468.08</v>
      </c>
      <c r="BB58" s="63">
        <v>467.04</v>
      </c>
      <c r="BC58" s="63">
        <v>466</v>
      </c>
      <c r="BD58" s="63">
        <v>464.96</v>
      </c>
      <c r="BE58" s="63">
        <v>463.93</v>
      </c>
      <c r="BF58" s="63">
        <v>462.89</v>
      </c>
      <c r="BG58" s="63">
        <v>461.85</v>
      </c>
      <c r="BH58" s="63">
        <v>460.82</v>
      </c>
      <c r="BI58" s="63">
        <v>459.78</v>
      </c>
      <c r="BJ58" s="63">
        <v>458.74</v>
      </c>
      <c r="BK58" s="63">
        <v>457.71</v>
      </c>
      <c r="BL58" s="63">
        <v>456.67</v>
      </c>
      <c r="BM58" s="63">
        <v>455.63</v>
      </c>
      <c r="BN58" s="63">
        <v>454.59</v>
      </c>
      <c r="BO58" s="63">
        <v>453.55</v>
      </c>
      <c r="BP58" s="63">
        <v>452.52</v>
      </c>
      <c r="BQ58" s="63">
        <v>451.48</v>
      </c>
      <c r="BR58" s="63">
        <v>450.44</v>
      </c>
      <c r="BS58" s="63">
        <v>449.4</v>
      </c>
      <c r="BT58" s="63">
        <v>448.37</v>
      </c>
      <c r="BU58" s="63">
        <v>447.33</v>
      </c>
      <c r="BV58" s="63">
        <v>446.29</v>
      </c>
      <c r="BW58" s="63">
        <v>445.25</v>
      </c>
      <c r="BX58" s="63">
        <v>444.22</v>
      </c>
      <c r="BY58" s="63">
        <v>443.18</v>
      </c>
      <c r="BZ58" s="63">
        <v>442.14</v>
      </c>
      <c r="CA58" s="63">
        <v>441.11</v>
      </c>
      <c r="CB58" s="63">
        <v>440.07</v>
      </c>
      <c r="CC58" s="63">
        <v>439.03</v>
      </c>
      <c r="CD58" s="63">
        <v>438</v>
      </c>
      <c r="CE58" s="63">
        <v>436.96</v>
      </c>
      <c r="CF58" s="63">
        <v>435.93</v>
      </c>
      <c r="CG58" s="63">
        <v>434.89</v>
      </c>
      <c r="CH58" s="63">
        <v>433.85</v>
      </c>
      <c r="CI58" s="63">
        <v>432.82</v>
      </c>
      <c r="CJ58" s="63">
        <v>431.78</v>
      </c>
      <c r="CK58" s="63">
        <v>430.74</v>
      </c>
      <c r="CL58" s="63">
        <v>429.71</v>
      </c>
      <c r="CM58" s="63">
        <v>428.67</v>
      </c>
      <c r="CN58" s="63">
        <v>427.63</v>
      </c>
      <c r="CO58" s="63">
        <v>426.6</v>
      </c>
      <c r="CP58" s="63">
        <v>425.56</v>
      </c>
      <c r="CQ58" s="63">
        <v>424.52</v>
      </c>
      <c r="CR58" s="63">
        <v>423.49</v>
      </c>
      <c r="CS58" s="63">
        <v>422.45</v>
      </c>
      <c r="CT58" s="63">
        <v>421.41</v>
      </c>
      <c r="CU58" s="63">
        <v>420.38</v>
      </c>
      <c r="CV58" s="63">
        <v>419.34</v>
      </c>
      <c r="CW58" s="63">
        <v>418.31</v>
      </c>
      <c r="CX58" s="63">
        <v>417.27</v>
      </c>
      <c r="CY58" s="63">
        <v>416.24</v>
      </c>
      <c r="CZ58" s="63">
        <v>415.2</v>
      </c>
      <c r="DA58" s="63">
        <v>414.17</v>
      </c>
      <c r="DB58" s="63">
        <v>413.13</v>
      </c>
      <c r="DC58" s="63">
        <v>412.1</v>
      </c>
      <c r="DD58" s="63">
        <v>411.06</v>
      </c>
      <c r="DE58" s="63">
        <v>410.03</v>
      </c>
      <c r="DF58" s="63">
        <v>408.99</v>
      </c>
      <c r="DG58" s="63">
        <v>407.96</v>
      </c>
      <c r="DH58" s="63">
        <v>406.93</v>
      </c>
      <c r="DI58" s="63">
        <v>405.89</v>
      </c>
      <c r="DJ58" s="63">
        <v>404.86</v>
      </c>
      <c r="DK58" s="63">
        <v>403.83</v>
      </c>
      <c r="DL58" s="63">
        <v>402.79</v>
      </c>
      <c r="DM58" s="63">
        <v>401.76</v>
      </c>
      <c r="DN58" s="63">
        <v>400.73</v>
      </c>
      <c r="DO58" s="63">
        <v>399.69</v>
      </c>
      <c r="DP58" s="63">
        <v>398.66</v>
      </c>
      <c r="DQ58" s="63">
        <v>397.63</v>
      </c>
      <c r="DR58" s="63">
        <v>396.6</v>
      </c>
      <c r="DS58" s="63">
        <v>395.56</v>
      </c>
      <c r="DT58" s="63">
        <v>394.53</v>
      </c>
      <c r="DU58" s="63">
        <v>393.51</v>
      </c>
      <c r="DV58" s="63">
        <v>392.48</v>
      </c>
      <c r="DW58" s="63">
        <v>391.45</v>
      </c>
      <c r="DX58" s="63">
        <v>390.42</v>
      </c>
      <c r="DY58" s="63">
        <v>389.39</v>
      </c>
      <c r="DZ58" s="63">
        <v>388.37</v>
      </c>
      <c r="EA58" s="63">
        <v>387.34</v>
      </c>
      <c r="EB58" s="63">
        <v>386.31</v>
      </c>
      <c r="EC58" s="63">
        <v>385.28</v>
      </c>
      <c r="ED58" s="63">
        <v>384.26</v>
      </c>
      <c r="EE58" s="63">
        <v>383.23</v>
      </c>
      <c r="EF58" s="63">
        <v>382.21</v>
      </c>
      <c r="EG58" s="63">
        <v>381.19</v>
      </c>
      <c r="EH58" s="63">
        <v>380.17</v>
      </c>
      <c r="EI58" s="63">
        <v>379.15</v>
      </c>
      <c r="EJ58" s="63">
        <v>378.12</v>
      </c>
      <c r="EK58" s="63">
        <v>377.1</v>
      </c>
      <c r="EL58" s="63">
        <v>376.08</v>
      </c>
      <c r="EM58" s="63">
        <v>375.06</v>
      </c>
      <c r="EN58" s="63">
        <v>374.04</v>
      </c>
      <c r="EO58" s="63">
        <v>373.02</v>
      </c>
      <c r="EP58" s="63">
        <v>372</v>
      </c>
      <c r="EQ58" s="63">
        <v>370.99</v>
      </c>
      <c r="ER58" s="63">
        <v>369.97</v>
      </c>
      <c r="ES58" s="63">
        <v>368.96</v>
      </c>
      <c r="ET58" s="63">
        <v>367.94</v>
      </c>
      <c r="EU58" s="63">
        <v>366.93</v>
      </c>
      <c r="EV58" s="63">
        <v>365.91</v>
      </c>
      <c r="EW58" s="63">
        <v>364.9</v>
      </c>
      <c r="EX58" s="63">
        <v>363.88</v>
      </c>
      <c r="EY58" s="63">
        <v>362.87</v>
      </c>
      <c r="EZ58" s="63">
        <v>361.86</v>
      </c>
      <c r="FA58" s="63">
        <v>360.84</v>
      </c>
      <c r="FB58" s="63">
        <v>359.83</v>
      </c>
      <c r="FC58" s="63">
        <v>358.82</v>
      </c>
      <c r="FD58" s="63">
        <v>357.81</v>
      </c>
      <c r="FE58" s="63">
        <v>356.8</v>
      </c>
      <c r="FF58" s="63">
        <v>355.8</v>
      </c>
      <c r="FG58" s="63">
        <v>354.79</v>
      </c>
      <c r="FH58" s="63">
        <v>353.78</v>
      </c>
      <c r="FI58" s="63">
        <v>352.78</v>
      </c>
      <c r="FJ58" s="63">
        <v>351.77</v>
      </c>
      <c r="FK58" s="63">
        <v>350.77</v>
      </c>
      <c r="FL58" s="63">
        <v>349.76</v>
      </c>
      <c r="FM58" s="63">
        <v>348.76</v>
      </c>
      <c r="FN58" s="63">
        <v>347.75</v>
      </c>
      <c r="FO58" s="63">
        <v>346.75</v>
      </c>
      <c r="FP58" s="63">
        <v>345.75</v>
      </c>
      <c r="FQ58" s="63">
        <v>344.74</v>
      </c>
      <c r="FR58" s="63">
        <v>343.74</v>
      </c>
      <c r="FS58" s="63">
        <v>342.74</v>
      </c>
      <c r="FT58" s="63">
        <v>341.74</v>
      </c>
      <c r="FU58" s="63">
        <v>340.74</v>
      </c>
      <c r="FV58" s="63">
        <v>339.74</v>
      </c>
      <c r="FW58" s="63">
        <v>338.74</v>
      </c>
      <c r="FX58" s="63">
        <v>337.74</v>
      </c>
      <c r="FY58" s="63">
        <v>336.74</v>
      </c>
      <c r="FZ58" s="63">
        <v>335.74</v>
      </c>
      <c r="GA58" s="63">
        <v>334.74</v>
      </c>
      <c r="GB58" s="63">
        <v>333.75</v>
      </c>
      <c r="GC58" s="63">
        <v>332.75</v>
      </c>
      <c r="GD58" s="63">
        <v>331.76</v>
      </c>
      <c r="GE58" s="63">
        <v>330.76</v>
      </c>
      <c r="GF58" s="63">
        <v>329.76</v>
      </c>
      <c r="GG58" s="63">
        <v>328.76</v>
      </c>
      <c r="GH58" s="63">
        <v>327.78</v>
      </c>
      <c r="GI58" s="63">
        <v>326.77999999999997</v>
      </c>
      <c r="GJ58" s="63">
        <v>325.79000000000002</v>
      </c>
      <c r="GK58" s="63">
        <v>324.79000000000002</v>
      </c>
      <c r="GL58" s="63">
        <v>323.81</v>
      </c>
      <c r="GM58" s="63">
        <v>322.82</v>
      </c>
      <c r="GN58" s="63">
        <v>321.82</v>
      </c>
      <c r="GO58" s="63">
        <v>320.83999999999997</v>
      </c>
      <c r="GP58" s="63">
        <v>319.85000000000002</v>
      </c>
      <c r="GQ58" s="63">
        <v>318.88</v>
      </c>
      <c r="GR58" s="63">
        <v>317.89</v>
      </c>
      <c r="GS58" s="63">
        <v>316.91000000000003</v>
      </c>
      <c r="GT58" s="63">
        <v>315.93</v>
      </c>
      <c r="GU58" s="63">
        <v>314.95</v>
      </c>
      <c r="GV58" s="63">
        <v>313.97000000000003</v>
      </c>
      <c r="GW58" s="63">
        <v>312.99</v>
      </c>
      <c r="GX58" s="63">
        <v>312.01</v>
      </c>
      <c r="GY58" s="63">
        <v>311.02999999999997</v>
      </c>
      <c r="GZ58" s="63">
        <v>310.04000000000002</v>
      </c>
      <c r="HA58" s="63">
        <v>309.07</v>
      </c>
      <c r="HB58" s="63">
        <v>308.10000000000002</v>
      </c>
      <c r="HC58" s="63">
        <v>307.12</v>
      </c>
      <c r="HD58" s="63">
        <v>306.14999999999998</v>
      </c>
      <c r="HE58" s="63">
        <v>305.17</v>
      </c>
      <c r="HF58" s="63">
        <v>304.2</v>
      </c>
      <c r="HG58" s="63">
        <v>303.23</v>
      </c>
      <c r="HH58" s="63">
        <v>302.25</v>
      </c>
      <c r="HI58" s="63">
        <v>301.27999999999997</v>
      </c>
      <c r="HJ58" s="63">
        <v>300.31</v>
      </c>
      <c r="HK58" s="63">
        <v>299.33999999999997</v>
      </c>
      <c r="HL58" s="63">
        <v>298.38</v>
      </c>
      <c r="HM58" s="63">
        <v>297.42</v>
      </c>
      <c r="HN58" s="63">
        <v>296.45999999999998</v>
      </c>
      <c r="HO58" s="63">
        <v>295.5</v>
      </c>
      <c r="HP58" s="63">
        <v>294.54000000000002</v>
      </c>
      <c r="HQ58" s="63">
        <v>293.57</v>
      </c>
      <c r="HR58" s="63">
        <v>292.62</v>
      </c>
      <c r="HS58" s="63">
        <v>291.66000000000003</v>
      </c>
      <c r="HT58" s="63">
        <v>290.70999999999998</v>
      </c>
      <c r="HU58" s="63">
        <v>289.75</v>
      </c>
      <c r="HV58" s="63">
        <v>288.79000000000002</v>
      </c>
      <c r="HW58" s="63">
        <v>287.83999999999997</v>
      </c>
      <c r="HX58" s="63">
        <v>286.89</v>
      </c>
      <c r="HY58" s="63">
        <v>285.94</v>
      </c>
      <c r="HZ58" s="63">
        <v>284.99</v>
      </c>
      <c r="IA58" s="63">
        <v>284.04000000000002</v>
      </c>
      <c r="IB58" s="63">
        <v>283.08999999999997</v>
      </c>
      <c r="IC58" s="63">
        <v>282.14</v>
      </c>
      <c r="ID58" s="63">
        <v>281.19</v>
      </c>
      <c r="IE58" s="63">
        <v>280.24</v>
      </c>
      <c r="IF58" s="63">
        <v>279.29000000000002</v>
      </c>
      <c r="IG58" s="63">
        <v>278.35000000000002</v>
      </c>
      <c r="IH58" s="63">
        <v>277.39999999999998</v>
      </c>
      <c r="II58" s="63">
        <v>276.45</v>
      </c>
      <c r="IJ58" s="63">
        <v>275.51</v>
      </c>
      <c r="IK58" s="63">
        <v>274.57</v>
      </c>
      <c r="IL58" s="63">
        <v>273.63</v>
      </c>
      <c r="IM58" s="63">
        <v>272.69</v>
      </c>
      <c r="IN58" s="63">
        <v>271.75</v>
      </c>
      <c r="IO58" s="63">
        <v>270.81</v>
      </c>
      <c r="IP58" s="63">
        <v>269.87</v>
      </c>
      <c r="IQ58" s="63">
        <v>268.93</v>
      </c>
      <c r="IR58" s="63">
        <v>267.99</v>
      </c>
      <c r="IS58" s="63">
        <v>267.06</v>
      </c>
      <c r="IT58" s="63">
        <v>266.12</v>
      </c>
      <c r="IU58" s="63">
        <v>265.19</v>
      </c>
      <c r="IV58" s="63">
        <v>264.26</v>
      </c>
      <c r="IW58" s="63">
        <v>263.33999999999997</v>
      </c>
      <c r="IX58" s="63">
        <v>262.42</v>
      </c>
      <c r="IY58" s="63">
        <v>261.5</v>
      </c>
      <c r="IZ58" s="63">
        <v>260.57</v>
      </c>
      <c r="JA58" s="63">
        <v>259.65999999999997</v>
      </c>
      <c r="JB58" s="63">
        <v>258.74</v>
      </c>
      <c r="JC58" s="63">
        <v>257.82</v>
      </c>
      <c r="JD58" s="63">
        <v>256.89999999999998</v>
      </c>
      <c r="JE58" s="63">
        <v>255.99</v>
      </c>
      <c r="JF58" s="63">
        <v>255.07</v>
      </c>
      <c r="JG58" s="63">
        <v>254.15</v>
      </c>
      <c r="JH58" s="63">
        <v>253.24</v>
      </c>
      <c r="JI58" s="63">
        <v>252.33</v>
      </c>
      <c r="JJ58" s="63">
        <v>251.42</v>
      </c>
      <c r="JK58" s="63">
        <v>250.51</v>
      </c>
      <c r="JL58" s="63">
        <v>249.6</v>
      </c>
      <c r="JM58" s="63">
        <v>248.69</v>
      </c>
      <c r="JN58" s="63">
        <v>247.78</v>
      </c>
      <c r="JO58" s="63">
        <v>246.87</v>
      </c>
      <c r="JP58" s="63">
        <v>245.96</v>
      </c>
      <c r="JQ58" s="63">
        <v>245.06</v>
      </c>
      <c r="JR58" s="63">
        <v>244.15</v>
      </c>
      <c r="JS58" s="63">
        <v>243.25</v>
      </c>
      <c r="JT58" s="63">
        <v>242.34</v>
      </c>
      <c r="JU58" s="63">
        <v>241.43</v>
      </c>
      <c r="JV58" s="63">
        <v>240.52</v>
      </c>
      <c r="JW58" s="63">
        <v>239.61</v>
      </c>
      <c r="JX58" s="63">
        <v>238.7</v>
      </c>
      <c r="JY58" s="63">
        <v>237.79</v>
      </c>
      <c r="JZ58" s="63">
        <v>236.88</v>
      </c>
      <c r="KA58" s="63">
        <v>235.97</v>
      </c>
      <c r="KB58" s="63">
        <v>235.07</v>
      </c>
      <c r="KC58" s="63">
        <v>234.16</v>
      </c>
      <c r="KD58" s="63">
        <v>233.26</v>
      </c>
      <c r="KE58" s="63">
        <v>232.35</v>
      </c>
      <c r="KF58" s="63">
        <v>231.45</v>
      </c>
      <c r="KG58" s="63">
        <v>230.55</v>
      </c>
      <c r="KH58" s="63">
        <v>229.65</v>
      </c>
      <c r="KI58" s="63">
        <v>228.75</v>
      </c>
      <c r="KJ58" s="63">
        <v>227.85</v>
      </c>
      <c r="KK58" s="63">
        <v>226.95</v>
      </c>
      <c r="KL58" s="63">
        <v>226.05</v>
      </c>
      <c r="KM58" s="63">
        <v>225.16</v>
      </c>
      <c r="KN58" s="63">
        <v>224.26</v>
      </c>
      <c r="KO58" s="63">
        <v>223.37</v>
      </c>
      <c r="KP58" s="63">
        <v>222.47</v>
      </c>
      <c r="KQ58" s="63">
        <v>221.58</v>
      </c>
      <c r="KR58" s="68">
        <f t="shared" si="37"/>
        <v>223.52</v>
      </c>
      <c r="KS58" s="68">
        <f t="shared" si="38"/>
        <v>222.73</v>
      </c>
      <c r="KT58" s="68">
        <f t="shared" si="37"/>
        <v>221.91</v>
      </c>
      <c r="KU58" s="68">
        <f t="shared" si="37"/>
        <v>221.12</v>
      </c>
      <c r="KV58" s="68">
        <f t="shared" si="37"/>
        <v>220.34</v>
      </c>
      <c r="KW58" s="68">
        <f t="shared" si="37"/>
        <v>219.55</v>
      </c>
      <c r="KX58" s="68">
        <f t="shared" si="37"/>
        <v>218.76</v>
      </c>
      <c r="KY58" s="68">
        <f t="shared" si="37"/>
        <v>217.98</v>
      </c>
      <c r="KZ58" s="68">
        <f t="shared" si="37"/>
        <v>217.19</v>
      </c>
      <c r="LA58" s="68">
        <f t="shared" si="37"/>
        <v>216.41</v>
      </c>
      <c r="LB58" s="68">
        <f t="shared" si="37"/>
        <v>215.63</v>
      </c>
      <c r="LC58" s="68">
        <f t="shared" si="37"/>
        <v>214.85</v>
      </c>
      <c r="LD58" s="68">
        <f t="shared" si="37"/>
        <v>214.07</v>
      </c>
      <c r="LE58" s="68">
        <f t="shared" si="37"/>
        <v>213.29</v>
      </c>
      <c r="LF58" s="68">
        <f t="shared" si="37"/>
        <v>212.52</v>
      </c>
      <c r="LG58" s="68">
        <f t="shared" si="37"/>
        <v>211.75</v>
      </c>
      <c r="LH58" s="68">
        <f t="shared" si="37"/>
        <v>210.97</v>
      </c>
      <c r="LI58" s="68">
        <f t="shared" si="37"/>
        <v>210.2</v>
      </c>
      <c r="LJ58" s="68">
        <f t="shared" si="37"/>
        <v>209.43</v>
      </c>
      <c r="LK58" s="68">
        <f t="shared" si="37"/>
        <v>208.66</v>
      </c>
      <c r="LL58" s="68">
        <f t="shared" si="37"/>
        <v>207.89</v>
      </c>
      <c r="LM58" s="68">
        <f t="shared" si="37"/>
        <v>207.13</v>
      </c>
      <c r="LN58" s="68">
        <f t="shared" si="36"/>
        <v>206.36</v>
      </c>
      <c r="LO58" s="68">
        <f t="shared" si="36"/>
        <v>205.6</v>
      </c>
      <c r="LP58" s="68">
        <f t="shared" si="36"/>
        <v>204.84</v>
      </c>
      <c r="LQ58" s="68">
        <f t="shared" si="36"/>
        <v>204.08</v>
      </c>
      <c r="LR58" s="68">
        <f t="shared" si="36"/>
        <v>203.32</v>
      </c>
      <c r="LS58" s="68">
        <f t="shared" si="36"/>
        <v>202.56</v>
      </c>
      <c r="LT58" s="68">
        <f t="shared" si="36"/>
        <v>201.81</v>
      </c>
      <c r="LU58" s="68">
        <f t="shared" si="36"/>
        <v>201.06</v>
      </c>
      <c r="LV58" s="68">
        <f t="shared" si="36"/>
        <v>200.3</v>
      </c>
      <c r="LW58" s="68">
        <f t="shared" si="36"/>
        <v>199.55</v>
      </c>
      <c r="LX58" s="68">
        <f t="shared" si="36"/>
        <v>198.8</v>
      </c>
      <c r="LY58" s="68">
        <f t="shared" si="36"/>
        <v>198.05</v>
      </c>
      <c r="LZ58" s="68">
        <f t="shared" si="36"/>
        <v>197.31</v>
      </c>
      <c r="MA58" s="68">
        <f t="shared" si="36"/>
        <v>196.56</v>
      </c>
      <c r="MB58" s="68">
        <f t="shared" si="36"/>
        <v>195.82</v>
      </c>
      <c r="MC58" s="68">
        <f t="shared" si="36"/>
        <v>195.08</v>
      </c>
      <c r="MD58" s="70">
        <f t="shared" si="36"/>
        <v>194.34</v>
      </c>
      <c r="ME58" s="71">
        <f t="shared" si="36"/>
        <v>193.61</v>
      </c>
      <c r="MF58" s="71">
        <f t="shared" si="36"/>
        <v>192.87</v>
      </c>
      <c r="MG58" s="71">
        <f t="shared" si="36"/>
        <v>192.14</v>
      </c>
      <c r="MH58" s="71">
        <f t="shared" si="36"/>
        <v>191.4</v>
      </c>
      <c r="MI58" s="71">
        <f t="shared" si="36"/>
        <v>190.67</v>
      </c>
      <c r="MJ58" s="71">
        <f t="shared" si="36"/>
        <v>189.94</v>
      </c>
      <c r="MK58" s="71">
        <f t="shared" si="36"/>
        <v>189.21</v>
      </c>
      <c r="ML58" s="71">
        <f t="shared" si="36"/>
        <v>188.49</v>
      </c>
      <c r="MM58" s="71">
        <f t="shared" si="36"/>
        <v>187.76</v>
      </c>
      <c r="MN58" s="71">
        <f t="shared" si="36"/>
        <v>187.04</v>
      </c>
      <c r="MO58" s="71">
        <f t="shared" si="36"/>
        <v>186.32</v>
      </c>
      <c r="MP58" s="71">
        <f t="shared" si="36"/>
        <v>185.6</v>
      </c>
      <c r="MQ58" s="71">
        <f t="shared" si="36"/>
        <v>184.89</v>
      </c>
      <c r="MR58" s="71">
        <f t="shared" si="36"/>
        <v>184.17</v>
      </c>
      <c r="MS58" s="71">
        <f t="shared" si="36"/>
        <v>183.46</v>
      </c>
      <c r="MT58" s="71">
        <f t="shared" si="36"/>
        <v>182.74</v>
      </c>
      <c r="MU58" s="71">
        <f t="shared" si="36"/>
        <v>182.03</v>
      </c>
      <c r="MV58" s="71">
        <f t="shared" si="36"/>
        <v>181.32</v>
      </c>
      <c r="MW58" s="71">
        <f t="shared" si="36"/>
        <v>180.62</v>
      </c>
      <c r="MX58" s="71">
        <f t="shared" si="36"/>
        <v>179.91</v>
      </c>
      <c r="MY58" s="71">
        <f t="shared" si="36"/>
        <v>179.21</v>
      </c>
    </row>
    <row r="59" spans="1:363" ht="15.75" x14ac:dyDescent="0.25">
      <c r="A59" s="60" t="s">
        <v>6</v>
      </c>
      <c r="B59" s="65">
        <v>2069</v>
      </c>
      <c r="C59" s="63">
        <v>520.54</v>
      </c>
      <c r="D59" s="63">
        <v>519.57000000000005</v>
      </c>
      <c r="E59" s="63">
        <v>518.54</v>
      </c>
      <c r="F59" s="63">
        <v>517.5</v>
      </c>
      <c r="G59" s="63">
        <v>516.47</v>
      </c>
      <c r="H59" s="63">
        <v>515.43000000000006</v>
      </c>
      <c r="I59" s="63">
        <v>514.4</v>
      </c>
      <c r="J59" s="63">
        <v>513.36</v>
      </c>
      <c r="K59" s="63">
        <v>512.32999999999993</v>
      </c>
      <c r="L59" s="63">
        <v>511.29</v>
      </c>
      <c r="M59" s="63">
        <v>510.26</v>
      </c>
      <c r="N59" s="63">
        <v>509.22</v>
      </c>
      <c r="O59" s="63">
        <v>508.19</v>
      </c>
      <c r="P59" s="63">
        <v>507.15</v>
      </c>
      <c r="Q59" s="63">
        <v>506.12</v>
      </c>
      <c r="R59" s="63">
        <v>505.08</v>
      </c>
      <c r="S59" s="63">
        <v>504.05</v>
      </c>
      <c r="T59" s="63">
        <v>503.01</v>
      </c>
      <c r="U59" s="63">
        <v>501.98</v>
      </c>
      <c r="V59" s="63">
        <v>500.94</v>
      </c>
      <c r="W59" s="63">
        <v>499.91</v>
      </c>
      <c r="X59" s="63">
        <v>498.87</v>
      </c>
      <c r="Y59" s="63">
        <v>497.84</v>
      </c>
      <c r="Z59" s="63">
        <v>496.8</v>
      </c>
      <c r="AA59" s="63">
        <v>495.77</v>
      </c>
      <c r="AB59" s="63">
        <v>494.73</v>
      </c>
      <c r="AC59" s="63">
        <v>493.7</v>
      </c>
      <c r="AD59" s="63">
        <v>492.66</v>
      </c>
      <c r="AE59" s="63">
        <v>491.62</v>
      </c>
      <c r="AF59" s="63">
        <v>490.59</v>
      </c>
      <c r="AG59" s="63">
        <v>489.55</v>
      </c>
      <c r="AH59" s="63">
        <v>488.52</v>
      </c>
      <c r="AI59" s="63">
        <v>487.48</v>
      </c>
      <c r="AJ59" s="63">
        <v>486.44</v>
      </c>
      <c r="AK59" s="63">
        <v>485.41</v>
      </c>
      <c r="AL59" s="63">
        <v>484.37</v>
      </c>
      <c r="AM59" s="63">
        <v>483.34</v>
      </c>
      <c r="AN59" s="63">
        <v>482.3</v>
      </c>
      <c r="AO59" s="63">
        <v>481.26</v>
      </c>
      <c r="AP59" s="63">
        <v>480.23</v>
      </c>
      <c r="AQ59" s="63">
        <v>479.19</v>
      </c>
      <c r="AR59" s="63">
        <v>478.15</v>
      </c>
      <c r="AS59" s="63">
        <v>477.12</v>
      </c>
      <c r="AT59" s="63">
        <v>476.08</v>
      </c>
      <c r="AU59" s="63">
        <v>475.04</v>
      </c>
      <c r="AV59" s="63">
        <v>474.01</v>
      </c>
      <c r="AW59" s="63">
        <v>472.97</v>
      </c>
      <c r="AX59" s="63">
        <v>471.94</v>
      </c>
      <c r="AY59" s="63">
        <v>470.9</v>
      </c>
      <c r="AZ59" s="63">
        <v>469.86</v>
      </c>
      <c r="BA59" s="63">
        <v>468.83</v>
      </c>
      <c r="BB59" s="63">
        <v>467.79</v>
      </c>
      <c r="BC59" s="63">
        <v>466.75</v>
      </c>
      <c r="BD59" s="63">
        <v>465.71</v>
      </c>
      <c r="BE59" s="63">
        <v>464.68</v>
      </c>
      <c r="BF59" s="63">
        <v>463.64</v>
      </c>
      <c r="BG59" s="63">
        <v>462.6</v>
      </c>
      <c r="BH59" s="63">
        <v>461.57</v>
      </c>
      <c r="BI59" s="63">
        <v>460.53</v>
      </c>
      <c r="BJ59" s="63">
        <v>459.49</v>
      </c>
      <c r="BK59" s="63">
        <v>458.46</v>
      </c>
      <c r="BL59" s="63">
        <v>457.42</v>
      </c>
      <c r="BM59" s="63">
        <v>456.38</v>
      </c>
      <c r="BN59" s="63">
        <v>455.34</v>
      </c>
      <c r="BO59" s="63">
        <v>454.3</v>
      </c>
      <c r="BP59" s="63">
        <v>453.27</v>
      </c>
      <c r="BQ59" s="63">
        <v>452.23</v>
      </c>
      <c r="BR59" s="63">
        <v>451.19</v>
      </c>
      <c r="BS59" s="63">
        <v>450.15</v>
      </c>
      <c r="BT59" s="63">
        <v>449.12</v>
      </c>
      <c r="BU59" s="63">
        <v>448.08</v>
      </c>
      <c r="BV59" s="63">
        <v>447.04</v>
      </c>
      <c r="BW59" s="63">
        <v>446</v>
      </c>
      <c r="BX59" s="63">
        <v>444.97</v>
      </c>
      <c r="BY59" s="63">
        <v>443.93</v>
      </c>
      <c r="BZ59" s="63">
        <v>442.89</v>
      </c>
      <c r="CA59" s="63">
        <v>441.86</v>
      </c>
      <c r="CB59" s="63">
        <v>440.82</v>
      </c>
      <c r="CC59" s="63">
        <v>439.78</v>
      </c>
      <c r="CD59" s="63">
        <v>438.75</v>
      </c>
      <c r="CE59" s="63">
        <v>437.71</v>
      </c>
      <c r="CF59" s="63">
        <v>436.68</v>
      </c>
      <c r="CG59" s="63">
        <v>435.64</v>
      </c>
      <c r="CH59" s="63">
        <v>434.6</v>
      </c>
      <c r="CI59" s="63">
        <v>433.57</v>
      </c>
      <c r="CJ59" s="63">
        <v>432.53</v>
      </c>
      <c r="CK59" s="63">
        <v>431.49</v>
      </c>
      <c r="CL59" s="63">
        <v>430.46</v>
      </c>
      <c r="CM59" s="63">
        <v>429.42</v>
      </c>
      <c r="CN59" s="63">
        <v>428.38</v>
      </c>
      <c r="CO59" s="63">
        <v>427.35</v>
      </c>
      <c r="CP59" s="63">
        <v>426.31</v>
      </c>
      <c r="CQ59" s="63">
        <v>425.27</v>
      </c>
      <c r="CR59" s="63">
        <v>424.24</v>
      </c>
      <c r="CS59" s="63">
        <v>423.2</v>
      </c>
      <c r="CT59" s="63">
        <v>422.16</v>
      </c>
      <c r="CU59" s="63">
        <v>421.13</v>
      </c>
      <c r="CV59" s="63">
        <v>420.09</v>
      </c>
      <c r="CW59" s="63">
        <v>419.06</v>
      </c>
      <c r="CX59" s="63">
        <v>418.02</v>
      </c>
      <c r="CY59" s="63">
        <v>416.99</v>
      </c>
      <c r="CZ59" s="63">
        <v>415.95</v>
      </c>
      <c r="DA59" s="63">
        <v>414.92</v>
      </c>
      <c r="DB59" s="63">
        <v>413.88</v>
      </c>
      <c r="DC59" s="63">
        <v>412.85</v>
      </c>
      <c r="DD59" s="63">
        <v>411.81</v>
      </c>
      <c r="DE59" s="63">
        <v>410.78</v>
      </c>
      <c r="DF59" s="63">
        <v>409.74</v>
      </c>
      <c r="DG59" s="63">
        <v>408.71</v>
      </c>
      <c r="DH59" s="63">
        <v>407.68</v>
      </c>
      <c r="DI59" s="63">
        <v>406.64</v>
      </c>
      <c r="DJ59" s="63">
        <v>405.61</v>
      </c>
      <c r="DK59" s="63">
        <v>404.58</v>
      </c>
      <c r="DL59" s="63">
        <v>403.54</v>
      </c>
      <c r="DM59" s="63">
        <v>402.51</v>
      </c>
      <c r="DN59" s="63">
        <v>401.48</v>
      </c>
      <c r="DO59" s="63">
        <v>400.44</v>
      </c>
      <c r="DP59" s="63">
        <v>399.41</v>
      </c>
      <c r="DQ59" s="63">
        <v>398.38</v>
      </c>
      <c r="DR59" s="63">
        <v>397.35</v>
      </c>
      <c r="DS59" s="63">
        <v>396.31</v>
      </c>
      <c r="DT59" s="63">
        <v>395.28</v>
      </c>
      <c r="DU59" s="63">
        <v>394.26</v>
      </c>
      <c r="DV59" s="63">
        <v>393.23</v>
      </c>
      <c r="DW59" s="63">
        <v>392.2</v>
      </c>
      <c r="DX59" s="63">
        <v>391.17</v>
      </c>
      <c r="DY59" s="63">
        <v>390.14</v>
      </c>
      <c r="DZ59" s="63">
        <v>389.12</v>
      </c>
      <c r="EA59" s="63">
        <v>388.09</v>
      </c>
      <c r="EB59" s="63">
        <v>387.06</v>
      </c>
      <c r="EC59" s="63">
        <v>386.03</v>
      </c>
      <c r="ED59" s="63">
        <v>385.01</v>
      </c>
      <c r="EE59" s="63">
        <v>383.98</v>
      </c>
      <c r="EF59" s="63">
        <v>382.96</v>
      </c>
      <c r="EG59" s="63">
        <v>381.94</v>
      </c>
      <c r="EH59" s="63">
        <v>380.92</v>
      </c>
      <c r="EI59" s="63">
        <v>379.9</v>
      </c>
      <c r="EJ59" s="63">
        <v>378.87</v>
      </c>
      <c r="EK59" s="63">
        <v>377.85</v>
      </c>
      <c r="EL59" s="63">
        <v>376.83</v>
      </c>
      <c r="EM59" s="63">
        <v>375.81</v>
      </c>
      <c r="EN59" s="63">
        <v>374.79</v>
      </c>
      <c r="EO59" s="63">
        <v>373.77</v>
      </c>
      <c r="EP59" s="63">
        <v>372.75</v>
      </c>
      <c r="EQ59" s="63">
        <v>371.74</v>
      </c>
      <c r="ER59" s="63">
        <v>370.72</v>
      </c>
      <c r="ES59" s="63">
        <v>369.71</v>
      </c>
      <c r="ET59" s="63">
        <v>368.69</v>
      </c>
      <c r="EU59" s="63">
        <v>367.68</v>
      </c>
      <c r="EV59" s="63">
        <v>366.66</v>
      </c>
      <c r="EW59" s="63">
        <v>365.65</v>
      </c>
      <c r="EX59" s="63">
        <v>364.63</v>
      </c>
      <c r="EY59" s="63">
        <v>363.62</v>
      </c>
      <c r="EZ59" s="63">
        <v>362.61</v>
      </c>
      <c r="FA59" s="63">
        <v>361.59</v>
      </c>
      <c r="FB59" s="63">
        <v>360.58</v>
      </c>
      <c r="FC59" s="63">
        <v>359.57</v>
      </c>
      <c r="FD59" s="63">
        <v>358.56</v>
      </c>
      <c r="FE59" s="63">
        <v>357.55</v>
      </c>
      <c r="FF59" s="63">
        <v>356.55</v>
      </c>
      <c r="FG59" s="63">
        <v>355.54</v>
      </c>
      <c r="FH59" s="63">
        <v>354.53</v>
      </c>
      <c r="FI59" s="63">
        <v>353.53</v>
      </c>
      <c r="FJ59" s="63">
        <v>352.52</v>
      </c>
      <c r="FK59" s="63">
        <v>351.52</v>
      </c>
      <c r="FL59" s="63">
        <v>350.51</v>
      </c>
      <c r="FM59" s="63">
        <v>349.51</v>
      </c>
      <c r="FN59" s="63">
        <v>348.5</v>
      </c>
      <c r="FO59" s="63">
        <v>347.5</v>
      </c>
      <c r="FP59" s="63">
        <v>346.5</v>
      </c>
      <c r="FQ59" s="63">
        <v>345.49</v>
      </c>
      <c r="FR59" s="63">
        <v>344.49</v>
      </c>
      <c r="FS59" s="63">
        <v>343.49</v>
      </c>
      <c r="FT59" s="63">
        <v>342.49</v>
      </c>
      <c r="FU59" s="63">
        <v>341.49</v>
      </c>
      <c r="FV59" s="63">
        <v>340.49</v>
      </c>
      <c r="FW59" s="63">
        <v>339.49</v>
      </c>
      <c r="FX59" s="63">
        <v>338.49</v>
      </c>
      <c r="FY59" s="63">
        <v>337.49</v>
      </c>
      <c r="FZ59" s="63">
        <v>336.49</v>
      </c>
      <c r="GA59" s="63">
        <v>335.49</v>
      </c>
      <c r="GB59" s="63">
        <v>334.5</v>
      </c>
      <c r="GC59" s="63">
        <v>333.5</v>
      </c>
      <c r="GD59" s="63">
        <v>332.51</v>
      </c>
      <c r="GE59" s="63">
        <v>331.51</v>
      </c>
      <c r="GF59" s="63">
        <v>330.51</v>
      </c>
      <c r="GG59" s="63">
        <v>329.51</v>
      </c>
      <c r="GH59" s="63">
        <v>328.53</v>
      </c>
      <c r="GI59" s="63">
        <v>327.52999999999997</v>
      </c>
      <c r="GJ59" s="63">
        <v>326.54000000000002</v>
      </c>
      <c r="GK59" s="63">
        <v>325.54000000000002</v>
      </c>
      <c r="GL59" s="63">
        <v>324.56</v>
      </c>
      <c r="GM59" s="63">
        <v>323.57</v>
      </c>
      <c r="GN59" s="63">
        <v>322.57</v>
      </c>
      <c r="GO59" s="63">
        <v>321.58999999999997</v>
      </c>
      <c r="GP59" s="63">
        <v>320.60000000000002</v>
      </c>
      <c r="GQ59" s="63">
        <v>319.63</v>
      </c>
      <c r="GR59" s="63">
        <v>318.64</v>
      </c>
      <c r="GS59" s="63">
        <v>317.66000000000003</v>
      </c>
      <c r="GT59" s="63">
        <v>316.68</v>
      </c>
      <c r="GU59" s="63">
        <v>315.7</v>
      </c>
      <c r="GV59" s="63">
        <v>314.72000000000003</v>
      </c>
      <c r="GW59" s="63">
        <v>313.74</v>
      </c>
      <c r="GX59" s="63">
        <v>312.76</v>
      </c>
      <c r="GY59" s="63">
        <v>311.77999999999997</v>
      </c>
      <c r="GZ59" s="63">
        <v>310.79000000000002</v>
      </c>
      <c r="HA59" s="63">
        <v>309.82</v>
      </c>
      <c r="HB59" s="63">
        <v>308.85000000000002</v>
      </c>
      <c r="HC59" s="63">
        <v>307.87</v>
      </c>
      <c r="HD59" s="63">
        <v>306.89999999999998</v>
      </c>
      <c r="HE59" s="63">
        <v>305.92</v>
      </c>
      <c r="HF59" s="63">
        <v>304.95</v>
      </c>
      <c r="HG59" s="63">
        <v>303.98</v>
      </c>
      <c r="HH59" s="63">
        <v>303</v>
      </c>
      <c r="HI59" s="63">
        <v>302.02999999999997</v>
      </c>
      <c r="HJ59" s="63">
        <v>301.06</v>
      </c>
      <c r="HK59" s="63">
        <v>300.08999999999997</v>
      </c>
      <c r="HL59" s="63">
        <v>299.13</v>
      </c>
      <c r="HM59" s="63">
        <v>298.17</v>
      </c>
      <c r="HN59" s="63">
        <v>297.20999999999998</v>
      </c>
      <c r="HO59" s="63">
        <v>296.25</v>
      </c>
      <c r="HP59" s="63">
        <v>295.29000000000002</v>
      </c>
      <c r="HQ59" s="63">
        <v>294.32</v>
      </c>
      <c r="HR59" s="63">
        <v>293.37</v>
      </c>
      <c r="HS59" s="63">
        <v>292.41000000000003</v>
      </c>
      <c r="HT59" s="63">
        <v>291.45999999999998</v>
      </c>
      <c r="HU59" s="63">
        <v>290.5</v>
      </c>
      <c r="HV59" s="63">
        <v>289.54000000000002</v>
      </c>
      <c r="HW59" s="63">
        <v>288.58999999999997</v>
      </c>
      <c r="HX59" s="63">
        <v>287.64</v>
      </c>
      <c r="HY59" s="63">
        <v>286.69</v>
      </c>
      <c r="HZ59" s="63">
        <v>285.74</v>
      </c>
      <c r="IA59" s="63">
        <v>284.79000000000002</v>
      </c>
      <c r="IB59" s="63">
        <v>283.83999999999997</v>
      </c>
      <c r="IC59" s="63">
        <v>282.89</v>
      </c>
      <c r="ID59" s="63">
        <v>281.94</v>
      </c>
      <c r="IE59" s="63">
        <v>280.99</v>
      </c>
      <c r="IF59" s="63">
        <v>280.04000000000002</v>
      </c>
      <c r="IG59" s="63">
        <v>279.10000000000002</v>
      </c>
      <c r="IH59" s="63">
        <v>278.14999999999998</v>
      </c>
      <c r="II59" s="63">
        <v>277.2</v>
      </c>
      <c r="IJ59" s="63">
        <v>276.26</v>
      </c>
      <c r="IK59" s="63">
        <v>275.32</v>
      </c>
      <c r="IL59" s="63">
        <v>274.38</v>
      </c>
      <c r="IM59" s="63">
        <v>273.44</v>
      </c>
      <c r="IN59" s="63">
        <v>272.5</v>
      </c>
      <c r="IO59" s="63">
        <v>271.56</v>
      </c>
      <c r="IP59" s="63">
        <v>270.62</v>
      </c>
      <c r="IQ59" s="63">
        <v>269.68</v>
      </c>
      <c r="IR59" s="63">
        <v>268.74</v>
      </c>
      <c r="IS59" s="63">
        <v>267.81</v>
      </c>
      <c r="IT59" s="63">
        <v>266.87</v>
      </c>
      <c r="IU59" s="63">
        <v>265.94</v>
      </c>
      <c r="IV59" s="63">
        <v>265.01</v>
      </c>
      <c r="IW59" s="63">
        <v>264.08999999999997</v>
      </c>
      <c r="IX59" s="63">
        <v>263.17</v>
      </c>
      <c r="IY59" s="63">
        <v>262.25</v>
      </c>
      <c r="IZ59" s="63">
        <v>261.32</v>
      </c>
      <c r="JA59" s="63">
        <v>260.40999999999997</v>
      </c>
      <c r="JB59" s="63">
        <v>259.49</v>
      </c>
      <c r="JC59" s="63">
        <v>258.57</v>
      </c>
      <c r="JD59" s="63">
        <v>257.64999999999998</v>
      </c>
      <c r="JE59" s="63">
        <v>256.74</v>
      </c>
      <c r="JF59" s="63">
        <v>255.82</v>
      </c>
      <c r="JG59" s="63">
        <v>254.9</v>
      </c>
      <c r="JH59" s="63">
        <v>253.99</v>
      </c>
      <c r="JI59" s="63">
        <v>253.08</v>
      </c>
      <c r="JJ59" s="63">
        <v>252.17</v>
      </c>
      <c r="JK59" s="63">
        <v>251.26</v>
      </c>
      <c r="JL59" s="63">
        <v>250.35</v>
      </c>
      <c r="JM59" s="63">
        <v>249.44</v>
      </c>
      <c r="JN59" s="63">
        <v>248.53</v>
      </c>
      <c r="JO59" s="63">
        <v>247.62</v>
      </c>
      <c r="JP59" s="63">
        <v>246.71</v>
      </c>
      <c r="JQ59" s="63">
        <v>245.81</v>
      </c>
      <c r="JR59" s="63">
        <v>244.9</v>
      </c>
      <c r="JS59" s="63">
        <v>244</v>
      </c>
      <c r="JT59" s="63">
        <v>243.09</v>
      </c>
      <c r="JU59" s="63">
        <v>242.18</v>
      </c>
      <c r="JV59" s="63">
        <v>241.27</v>
      </c>
      <c r="JW59" s="63">
        <v>240.36</v>
      </c>
      <c r="JX59" s="63">
        <v>239.45</v>
      </c>
      <c r="JY59" s="63">
        <v>238.54</v>
      </c>
      <c r="JZ59" s="63">
        <v>237.63</v>
      </c>
      <c r="KA59" s="63">
        <v>236.72</v>
      </c>
      <c r="KB59" s="63">
        <v>235.82</v>
      </c>
      <c r="KC59" s="63">
        <v>234.91</v>
      </c>
      <c r="KD59" s="63">
        <v>234.01</v>
      </c>
      <c r="KE59" s="63">
        <v>233.1</v>
      </c>
      <c r="KF59" s="63">
        <v>232.2</v>
      </c>
      <c r="KG59" s="63">
        <v>231.3</v>
      </c>
      <c r="KH59" s="63">
        <v>230.4</v>
      </c>
      <c r="KI59" s="63">
        <v>229.5</v>
      </c>
      <c r="KJ59" s="63">
        <v>228.6</v>
      </c>
      <c r="KK59" s="63">
        <v>227.7</v>
      </c>
      <c r="KL59" s="63">
        <v>226.8</v>
      </c>
      <c r="KM59" s="63">
        <v>225.91</v>
      </c>
      <c r="KN59" s="63">
        <v>225.01</v>
      </c>
      <c r="KO59" s="63">
        <v>224.12</v>
      </c>
      <c r="KP59" s="63">
        <v>223.22</v>
      </c>
      <c r="KQ59" s="63">
        <v>222.33</v>
      </c>
      <c r="KR59" s="68">
        <f t="shared" si="37"/>
        <v>224.27</v>
      </c>
      <c r="KS59" s="68">
        <f t="shared" si="38"/>
        <v>223.48</v>
      </c>
      <c r="KT59" s="68">
        <f t="shared" si="37"/>
        <v>222.66</v>
      </c>
      <c r="KU59" s="68">
        <f t="shared" si="37"/>
        <v>221.87</v>
      </c>
      <c r="KV59" s="68">
        <f t="shared" si="37"/>
        <v>221.09</v>
      </c>
      <c r="KW59" s="68">
        <f t="shared" si="37"/>
        <v>220.3</v>
      </c>
      <c r="KX59" s="68">
        <f t="shared" si="37"/>
        <v>219.51</v>
      </c>
      <c r="KY59" s="68">
        <f t="shared" si="37"/>
        <v>218.73</v>
      </c>
      <c r="KZ59" s="68">
        <f t="shared" si="37"/>
        <v>217.94</v>
      </c>
      <c r="LA59" s="68">
        <f t="shared" si="37"/>
        <v>217.16</v>
      </c>
      <c r="LB59" s="68">
        <f t="shared" si="37"/>
        <v>216.38</v>
      </c>
      <c r="LC59" s="68">
        <f t="shared" si="37"/>
        <v>215.6</v>
      </c>
      <c r="LD59" s="68">
        <f t="shared" si="37"/>
        <v>214.82</v>
      </c>
      <c r="LE59" s="68">
        <f t="shared" si="37"/>
        <v>214.04</v>
      </c>
      <c r="LF59" s="68">
        <f t="shared" si="37"/>
        <v>213.27</v>
      </c>
      <c r="LG59" s="68">
        <f t="shared" si="37"/>
        <v>212.5</v>
      </c>
      <c r="LH59" s="68">
        <f t="shared" si="37"/>
        <v>211.72</v>
      </c>
      <c r="LI59" s="68">
        <f t="shared" si="37"/>
        <v>210.95</v>
      </c>
      <c r="LJ59" s="68">
        <f t="shared" si="37"/>
        <v>210.18</v>
      </c>
      <c r="LK59" s="68">
        <f t="shared" si="37"/>
        <v>209.41</v>
      </c>
      <c r="LL59" s="68">
        <f t="shared" si="37"/>
        <v>208.64</v>
      </c>
      <c r="LM59" s="68">
        <f t="shared" si="37"/>
        <v>207.88</v>
      </c>
      <c r="LN59" s="68">
        <f t="shared" si="36"/>
        <v>207.11</v>
      </c>
      <c r="LO59" s="68">
        <f t="shared" si="36"/>
        <v>206.35</v>
      </c>
      <c r="LP59" s="68">
        <f t="shared" si="36"/>
        <v>205.59</v>
      </c>
      <c r="LQ59" s="68">
        <f t="shared" si="36"/>
        <v>204.83</v>
      </c>
      <c r="LR59" s="68">
        <f t="shared" si="36"/>
        <v>204.07</v>
      </c>
      <c r="LS59" s="68">
        <f t="shared" si="36"/>
        <v>203.31</v>
      </c>
      <c r="LT59" s="68">
        <f t="shared" si="36"/>
        <v>202.56</v>
      </c>
      <c r="LU59" s="68">
        <f t="shared" si="36"/>
        <v>201.81</v>
      </c>
      <c r="LV59" s="68">
        <f t="shared" si="36"/>
        <v>201.05</v>
      </c>
      <c r="LW59" s="68">
        <f t="shared" si="36"/>
        <v>200.3</v>
      </c>
      <c r="LX59" s="68">
        <f t="shared" si="36"/>
        <v>199.55</v>
      </c>
      <c r="LY59" s="68">
        <f t="shared" si="36"/>
        <v>198.8</v>
      </c>
      <c r="LZ59" s="68">
        <f t="shared" si="36"/>
        <v>198.06</v>
      </c>
      <c r="MA59" s="68">
        <f t="shared" si="36"/>
        <v>197.31</v>
      </c>
      <c r="MB59" s="68">
        <f t="shared" si="36"/>
        <v>196.57</v>
      </c>
      <c r="MC59" s="68">
        <f t="shared" si="36"/>
        <v>195.83</v>
      </c>
      <c r="MD59" s="70">
        <f t="shared" si="36"/>
        <v>195.09</v>
      </c>
      <c r="ME59" s="71">
        <f t="shared" si="36"/>
        <v>194.36</v>
      </c>
      <c r="MF59" s="71">
        <f t="shared" si="36"/>
        <v>193.62</v>
      </c>
      <c r="MG59" s="71">
        <f t="shared" si="36"/>
        <v>192.89</v>
      </c>
      <c r="MH59" s="71">
        <f t="shared" si="36"/>
        <v>192.15</v>
      </c>
      <c r="MI59" s="71">
        <f t="shared" si="36"/>
        <v>191.42</v>
      </c>
      <c r="MJ59" s="71">
        <f t="shared" si="36"/>
        <v>190.69</v>
      </c>
      <c r="MK59" s="71">
        <f t="shared" si="36"/>
        <v>189.96</v>
      </c>
      <c r="ML59" s="71">
        <f t="shared" si="36"/>
        <v>189.24</v>
      </c>
      <c r="MM59" s="71">
        <f t="shared" si="36"/>
        <v>188.51</v>
      </c>
      <c r="MN59" s="71">
        <f t="shared" si="36"/>
        <v>187.79</v>
      </c>
      <c r="MO59" s="71">
        <f t="shared" si="36"/>
        <v>187.07</v>
      </c>
      <c r="MP59" s="71">
        <f t="shared" si="36"/>
        <v>186.35</v>
      </c>
      <c r="MQ59" s="71">
        <f t="shared" si="36"/>
        <v>185.64</v>
      </c>
      <c r="MR59" s="71">
        <f t="shared" si="36"/>
        <v>184.92</v>
      </c>
      <c r="MS59" s="71">
        <f t="shared" si="36"/>
        <v>184.21</v>
      </c>
      <c r="MT59" s="71">
        <f t="shared" si="36"/>
        <v>183.49</v>
      </c>
      <c r="MU59" s="71">
        <f t="shared" si="36"/>
        <v>182.78</v>
      </c>
      <c r="MV59" s="71">
        <f t="shared" si="36"/>
        <v>182.07</v>
      </c>
      <c r="MW59" s="71">
        <f t="shared" si="36"/>
        <v>181.37</v>
      </c>
      <c r="MX59" s="71">
        <f t="shared" si="36"/>
        <v>180.66</v>
      </c>
      <c r="MY59" s="71">
        <f>MY58+0.75</f>
        <v>179.96</v>
      </c>
    </row>
    <row r="60" spans="1:363" ht="15.75" x14ac:dyDescent="0.25">
      <c r="A60" s="60" t="s">
        <v>6</v>
      </c>
      <c r="B60" s="65">
        <v>2070</v>
      </c>
      <c r="C60" s="63">
        <v>521.26</v>
      </c>
      <c r="D60" s="63">
        <v>520.32000000000005</v>
      </c>
      <c r="E60" s="63">
        <v>519.29</v>
      </c>
      <c r="F60" s="63">
        <v>518.25</v>
      </c>
      <c r="G60" s="63">
        <v>517.22</v>
      </c>
      <c r="H60" s="63">
        <v>516.18000000000006</v>
      </c>
      <c r="I60" s="63">
        <v>515.15</v>
      </c>
      <c r="J60" s="63">
        <v>514.11</v>
      </c>
      <c r="K60" s="63">
        <v>513.07999999999993</v>
      </c>
      <c r="L60" s="63">
        <v>512.04</v>
      </c>
      <c r="M60" s="63">
        <v>511.01</v>
      </c>
      <c r="N60" s="63">
        <v>509.97</v>
      </c>
      <c r="O60" s="63">
        <v>508.94</v>
      </c>
      <c r="P60" s="63">
        <v>507.9</v>
      </c>
      <c r="Q60" s="63">
        <v>506.87</v>
      </c>
      <c r="R60" s="63">
        <v>505.83</v>
      </c>
      <c r="S60" s="63">
        <v>504.8</v>
      </c>
      <c r="T60" s="63">
        <v>503.76</v>
      </c>
      <c r="U60" s="63">
        <v>502.73</v>
      </c>
      <c r="V60" s="63">
        <v>501.69</v>
      </c>
      <c r="W60" s="63">
        <v>500.66</v>
      </c>
      <c r="X60" s="63">
        <v>499.62</v>
      </c>
      <c r="Y60" s="63">
        <v>498.59</v>
      </c>
      <c r="Z60" s="63">
        <v>497.55</v>
      </c>
      <c r="AA60" s="63">
        <v>496.52</v>
      </c>
      <c r="AB60" s="63">
        <v>495.48</v>
      </c>
      <c r="AC60" s="63">
        <v>494.45</v>
      </c>
      <c r="AD60" s="63">
        <v>493.41</v>
      </c>
      <c r="AE60" s="63">
        <v>492.37</v>
      </c>
      <c r="AF60" s="63">
        <v>491.34</v>
      </c>
      <c r="AG60" s="63">
        <v>490.3</v>
      </c>
      <c r="AH60" s="63">
        <v>489.27</v>
      </c>
      <c r="AI60" s="63">
        <v>488.23</v>
      </c>
      <c r="AJ60" s="63">
        <v>487.19</v>
      </c>
      <c r="AK60" s="63">
        <v>486.16</v>
      </c>
      <c r="AL60" s="63">
        <v>485.12</v>
      </c>
      <c r="AM60" s="63">
        <v>484.09</v>
      </c>
      <c r="AN60" s="63">
        <v>483.05</v>
      </c>
      <c r="AO60" s="63">
        <v>482.01</v>
      </c>
      <c r="AP60" s="63">
        <v>480.98</v>
      </c>
      <c r="AQ60" s="63">
        <v>479.94</v>
      </c>
      <c r="AR60" s="63">
        <v>478.9</v>
      </c>
      <c r="AS60" s="63">
        <v>477.87</v>
      </c>
      <c r="AT60" s="63">
        <v>476.83</v>
      </c>
      <c r="AU60" s="63">
        <v>475.79</v>
      </c>
      <c r="AV60" s="63">
        <v>474.76</v>
      </c>
      <c r="AW60" s="63">
        <v>473.72</v>
      </c>
      <c r="AX60" s="63">
        <v>472.69</v>
      </c>
      <c r="AY60" s="63">
        <v>471.65</v>
      </c>
      <c r="AZ60" s="63">
        <v>470.61</v>
      </c>
      <c r="BA60" s="63">
        <v>469.58</v>
      </c>
      <c r="BB60" s="63">
        <v>468.54</v>
      </c>
      <c r="BC60" s="63">
        <v>467.5</v>
      </c>
      <c r="BD60" s="63">
        <v>466.46</v>
      </c>
      <c r="BE60" s="63">
        <v>465.43</v>
      </c>
      <c r="BF60" s="63">
        <v>464.39</v>
      </c>
      <c r="BG60" s="63">
        <v>463.35</v>
      </c>
      <c r="BH60" s="63">
        <v>462.32</v>
      </c>
      <c r="BI60" s="63">
        <v>461.28</v>
      </c>
      <c r="BJ60" s="63">
        <v>460.24</v>
      </c>
      <c r="BK60" s="63">
        <v>459.21</v>
      </c>
      <c r="BL60" s="63">
        <v>458.17</v>
      </c>
      <c r="BM60" s="63">
        <v>457.13</v>
      </c>
      <c r="BN60" s="63">
        <v>456.09</v>
      </c>
      <c r="BO60" s="63">
        <v>455.05</v>
      </c>
      <c r="BP60" s="63">
        <v>454.02</v>
      </c>
      <c r="BQ60" s="63">
        <v>452.98</v>
      </c>
      <c r="BR60" s="63">
        <v>451.94</v>
      </c>
      <c r="BS60" s="63">
        <v>450.9</v>
      </c>
      <c r="BT60" s="63">
        <v>449.87</v>
      </c>
      <c r="BU60" s="63">
        <v>448.83</v>
      </c>
      <c r="BV60" s="63">
        <v>447.79</v>
      </c>
      <c r="BW60" s="63">
        <v>446.75</v>
      </c>
      <c r="BX60" s="63">
        <v>445.72</v>
      </c>
      <c r="BY60" s="63">
        <v>444.68</v>
      </c>
      <c r="BZ60" s="63">
        <v>443.64</v>
      </c>
      <c r="CA60" s="63">
        <v>442.61</v>
      </c>
      <c r="CB60" s="63">
        <v>441.57</v>
      </c>
      <c r="CC60" s="63">
        <v>440.53</v>
      </c>
      <c r="CD60" s="63">
        <v>439.5</v>
      </c>
      <c r="CE60" s="63">
        <v>438.46</v>
      </c>
      <c r="CF60" s="63">
        <v>437.43</v>
      </c>
      <c r="CG60" s="63">
        <v>436.39</v>
      </c>
      <c r="CH60" s="63">
        <v>435.35</v>
      </c>
      <c r="CI60" s="63">
        <v>434.32</v>
      </c>
      <c r="CJ60" s="63">
        <v>433.28</v>
      </c>
      <c r="CK60" s="63">
        <v>432.24</v>
      </c>
      <c r="CL60" s="63">
        <v>431.21</v>
      </c>
      <c r="CM60" s="63">
        <v>430.17</v>
      </c>
      <c r="CN60" s="63">
        <v>429.13</v>
      </c>
      <c r="CO60" s="63">
        <v>428.1</v>
      </c>
      <c r="CP60" s="63">
        <v>427.06</v>
      </c>
      <c r="CQ60" s="63">
        <v>426.02</v>
      </c>
      <c r="CR60" s="63">
        <v>424.99</v>
      </c>
      <c r="CS60" s="63">
        <v>423.95</v>
      </c>
      <c r="CT60" s="63">
        <v>422.91</v>
      </c>
      <c r="CU60" s="63">
        <v>421.88</v>
      </c>
      <c r="CV60" s="63">
        <v>420.84</v>
      </c>
      <c r="CW60" s="63">
        <v>419.81</v>
      </c>
      <c r="CX60" s="63">
        <v>418.77</v>
      </c>
      <c r="CY60" s="63">
        <v>417.74</v>
      </c>
      <c r="CZ60" s="63">
        <v>416.7</v>
      </c>
      <c r="DA60" s="63">
        <v>415.67</v>
      </c>
      <c r="DB60" s="63">
        <v>414.63</v>
      </c>
      <c r="DC60" s="63">
        <v>413.6</v>
      </c>
      <c r="DD60" s="63">
        <v>412.56</v>
      </c>
      <c r="DE60" s="63">
        <v>411.53</v>
      </c>
      <c r="DF60" s="63">
        <v>410.49</v>
      </c>
      <c r="DG60" s="63">
        <v>409.46</v>
      </c>
      <c r="DH60" s="63">
        <v>408.43</v>
      </c>
      <c r="DI60" s="63">
        <v>407.39</v>
      </c>
      <c r="DJ60" s="63">
        <v>406.36</v>
      </c>
      <c r="DK60" s="63">
        <v>405.33</v>
      </c>
      <c r="DL60" s="63">
        <v>404.29</v>
      </c>
      <c r="DM60" s="63">
        <v>403.26</v>
      </c>
      <c r="DN60" s="63">
        <v>402.23</v>
      </c>
      <c r="DO60" s="63">
        <v>401.19</v>
      </c>
      <c r="DP60" s="63">
        <v>400.16</v>
      </c>
      <c r="DQ60" s="63">
        <v>399.13</v>
      </c>
      <c r="DR60" s="63">
        <v>398.1</v>
      </c>
      <c r="DS60" s="63">
        <v>397.06</v>
      </c>
      <c r="DT60" s="63">
        <v>396.03</v>
      </c>
      <c r="DU60" s="63">
        <v>395.01</v>
      </c>
      <c r="DV60" s="63">
        <v>393.98</v>
      </c>
      <c r="DW60" s="63">
        <v>392.95</v>
      </c>
      <c r="DX60" s="63">
        <v>391.92</v>
      </c>
      <c r="DY60" s="63">
        <v>390.89</v>
      </c>
      <c r="DZ60" s="63">
        <v>389.87</v>
      </c>
      <c r="EA60" s="63">
        <v>388.84</v>
      </c>
      <c r="EB60" s="63">
        <v>387.81</v>
      </c>
      <c r="EC60" s="63">
        <v>386.78</v>
      </c>
      <c r="ED60" s="63">
        <v>385.76</v>
      </c>
      <c r="EE60" s="63">
        <v>384.73</v>
      </c>
      <c r="EF60" s="63">
        <v>383.71</v>
      </c>
      <c r="EG60" s="63">
        <v>382.69</v>
      </c>
      <c r="EH60" s="63">
        <v>381.67</v>
      </c>
      <c r="EI60" s="63">
        <v>380.65</v>
      </c>
      <c r="EJ60" s="63">
        <v>379.62</v>
      </c>
      <c r="EK60" s="63">
        <v>378.6</v>
      </c>
      <c r="EL60" s="63">
        <v>377.58</v>
      </c>
      <c r="EM60" s="63">
        <v>376.56</v>
      </c>
      <c r="EN60" s="63">
        <v>375.54</v>
      </c>
      <c r="EO60" s="63">
        <v>374.52</v>
      </c>
      <c r="EP60" s="63">
        <v>373.5</v>
      </c>
      <c r="EQ60" s="63">
        <v>372.49</v>
      </c>
      <c r="ER60" s="63">
        <v>371.47</v>
      </c>
      <c r="ES60" s="63">
        <v>370.46</v>
      </c>
      <c r="ET60" s="63">
        <v>369.44</v>
      </c>
      <c r="EU60" s="63">
        <v>368.43</v>
      </c>
      <c r="EV60" s="63">
        <v>367.41</v>
      </c>
      <c r="EW60" s="63">
        <v>366.4</v>
      </c>
      <c r="EX60" s="63">
        <v>365.38</v>
      </c>
      <c r="EY60" s="63">
        <v>364.37</v>
      </c>
      <c r="EZ60" s="63">
        <v>363.36</v>
      </c>
      <c r="FA60" s="63">
        <v>362.34</v>
      </c>
      <c r="FB60" s="63">
        <v>361.33</v>
      </c>
      <c r="FC60" s="63">
        <v>360.32</v>
      </c>
      <c r="FD60" s="63">
        <v>359.31</v>
      </c>
      <c r="FE60" s="63">
        <v>358.3</v>
      </c>
      <c r="FF60" s="63">
        <v>357.3</v>
      </c>
      <c r="FG60" s="63">
        <v>356.29</v>
      </c>
      <c r="FH60" s="63">
        <v>355.28</v>
      </c>
      <c r="FI60" s="63">
        <v>354.28</v>
      </c>
      <c r="FJ60" s="63">
        <v>353.27</v>
      </c>
      <c r="FK60" s="63">
        <v>352.27</v>
      </c>
      <c r="FL60" s="63">
        <v>351.26</v>
      </c>
      <c r="FM60" s="63">
        <v>350.26</v>
      </c>
      <c r="FN60" s="63">
        <v>349.25</v>
      </c>
      <c r="FO60" s="63">
        <v>348.25</v>
      </c>
      <c r="FP60" s="63">
        <v>347.25</v>
      </c>
      <c r="FQ60" s="63">
        <v>346.24</v>
      </c>
      <c r="FR60" s="63">
        <v>345.24</v>
      </c>
      <c r="FS60" s="63">
        <v>344.24</v>
      </c>
      <c r="FT60" s="63">
        <v>343.24</v>
      </c>
      <c r="FU60" s="63">
        <v>342.24</v>
      </c>
      <c r="FV60" s="63">
        <v>341.24</v>
      </c>
      <c r="FW60" s="63">
        <v>340.24</v>
      </c>
      <c r="FX60" s="63">
        <v>339.24</v>
      </c>
      <c r="FY60" s="63">
        <v>338.24</v>
      </c>
      <c r="FZ60" s="63">
        <v>337.24</v>
      </c>
      <c r="GA60" s="63">
        <v>336.24</v>
      </c>
      <c r="GB60" s="63">
        <v>335.25</v>
      </c>
      <c r="GC60" s="63">
        <v>334.25</v>
      </c>
      <c r="GD60" s="63">
        <v>333.26</v>
      </c>
      <c r="GE60" s="63">
        <v>332.26</v>
      </c>
      <c r="GF60" s="63">
        <v>331.26</v>
      </c>
      <c r="GG60" s="63">
        <v>330.26</v>
      </c>
      <c r="GH60" s="63">
        <v>329.28</v>
      </c>
      <c r="GI60" s="63">
        <v>328.28</v>
      </c>
      <c r="GJ60" s="63">
        <v>327.29000000000002</v>
      </c>
      <c r="GK60" s="63">
        <v>326.29000000000002</v>
      </c>
      <c r="GL60" s="63">
        <v>325.31</v>
      </c>
      <c r="GM60" s="63">
        <v>324.32</v>
      </c>
      <c r="GN60" s="63">
        <v>323.32</v>
      </c>
      <c r="GO60" s="63">
        <v>322.33999999999997</v>
      </c>
      <c r="GP60" s="63">
        <v>321.35000000000002</v>
      </c>
      <c r="GQ60" s="63">
        <v>320.38</v>
      </c>
      <c r="GR60" s="63">
        <v>319.39</v>
      </c>
      <c r="GS60" s="63">
        <v>318.41000000000003</v>
      </c>
      <c r="GT60" s="63">
        <v>317.43</v>
      </c>
      <c r="GU60" s="63">
        <v>316.45</v>
      </c>
      <c r="GV60" s="63">
        <v>315.47000000000003</v>
      </c>
      <c r="GW60" s="63">
        <v>314.49</v>
      </c>
      <c r="GX60" s="63">
        <v>313.51</v>
      </c>
      <c r="GY60" s="63">
        <v>312.52999999999997</v>
      </c>
      <c r="GZ60" s="63">
        <v>311.54000000000002</v>
      </c>
      <c r="HA60" s="63">
        <v>310.57</v>
      </c>
      <c r="HB60" s="63">
        <v>309.60000000000002</v>
      </c>
      <c r="HC60" s="63">
        <v>308.62</v>
      </c>
      <c r="HD60" s="63">
        <v>307.64999999999998</v>
      </c>
      <c r="HE60" s="63">
        <v>306.67</v>
      </c>
      <c r="HF60" s="63">
        <v>305.7</v>
      </c>
      <c r="HG60" s="63">
        <v>304.73</v>
      </c>
      <c r="HH60" s="63">
        <v>303.75</v>
      </c>
      <c r="HI60" s="63">
        <v>302.77999999999997</v>
      </c>
      <c r="HJ60" s="63">
        <v>301.81</v>
      </c>
      <c r="HK60" s="63">
        <v>300.83999999999997</v>
      </c>
      <c r="HL60" s="63">
        <v>299.88</v>
      </c>
      <c r="HM60" s="63">
        <v>298.92</v>
      </c>
      <c r="HN60" s="63">
        <v>297.95999999999998</v>
      </c>
      <c r="HO60" s="63">
        <v>297</v>
      </c>
      <c r="HP60" s="63">
        <v>296.04000000000002</v>
      </c>
      <c r="HQ60" s="63">
        <v>295.07</v>
      </c>
      <c r="HR60" s="63">
        <v>294.12</v>
      </c>
      <c r="HS60" s="63">
        <v>293.16000000000003</v>
      </c>
      <c r="HT60" s="63">
        <v>292.20999999999998</v>
      </c>
      <c r="HU60" s="63">
        <v>291.25</v>
      </c>
      <c r="HV60" s="63">
        <v>290.29000000000002</v>
      </c>
      <c r="HW60" s="63">
        <v>289.33999999999997</v>
      </c>
      <c r="HX60" s="63">
        <v>288.39</v>
      </c>
      <c r="HY60" s="63">
        <v>287.44</v>
      </c>
      <c r="HZ60" s="63">
        <v>286.49</v>
      </c>
      <c r="IA60" s="63">
        <v>285.54000000000002</v>
      </c>
      <c r="IB60" s="63">
        <v>284.58999999999997</v>
      </c>
      <c r="IC60" s="63">
        <v>283.64</v>
      </c>
      <c r="ID60" s="63">
        <v>282.69</v>
      </c>
      <c r="IE60" s="63">
        <v>281.74</v>
      </c>
      <c r="IF60" s="63">
        <v>280.79000000000002</v>
      </c>
      <c r="IG60" s="63">
        <v>279.85000000000002</v>
      </c>
      <c r="IH60" s="63">
        <v>278.89999999999998</v>
      </c>
      <c r="II60" s="63">
        <v>277.95</v>
      </c>
      <c r="IJ60" s="63">
        <v>277.01</v>
      </c>
      <c r="IK60" s="63">
        <v>276.07</v>
      </c>
      <c r="IL60" s="63">
        <v>275.13</v>
      </c>
      <c r="IM60" s="63">
        <v>274.19</v>
      </c>
      <c r="IN60" s="63">
        <v>273.25</v>
      </c>
      <c r="IO60" s="63">
        <v>272.31</v>
      </c>
      <c r="IP60" s="63">
        <v>271.37</v>
      </c>
      <c r="IQ60" s="63">
        <v>270.43</v>
      </c>
      <c r="IR60" s="63">
        <v>269.49</v>
      </c>
      <c r="IS60" s="63">
        <v>268.56</v>
      </c>
      <c r="IT60" s="63">
        <v>267.62</v>
      </c>
      <c r="IU60" s="63">
        <v>266.69</v>
      </c>
      <c r="IV60" s="63">
        <v>265.76</v>
      </c>
      <c r="IW60" s="63">
        <v>264.83999999999997</v>
      </c>
      <c r="IX60" s="63">
        <v>263.92</v>
      </c>
      <c r="IY60" s="63">
        <v>263</v>
      </c>
      <c r="IZ60" s="63">
        <v>262.07</v>
      </c>
      <c r="JA60" s="63">
        <v>261.15999999999997</v>
      </c>
      <c r="JB60" s="63">
        <v>260.24</v>
      </c>
      <c r="JC60" s="63">
        <v>259.32</v>
      </c>
      <c r="JD60" s="63">
        <v>258.39999999999998</v>
      </c>
      <c r="JE60" s="63">
        <v>257.49</v>
      </c>
      <c r="JF60" s="63">
        <v>256.57</v>
      </c>
      <c r="JG60" s="63">
        <v>255.65</v>
      </c>
      <c r="JH60" s="63">
        <v>254.74</v>
      </c>
      <c r="JI60" s="63">
        <v>253.83</v>
      </c>
      <c r="JJ60" s="63">
        <v>252.92</v>
      </c>
      <c r="JK60" s="63">
        <v>252.01</v>
      </c>
      <c r="JL60" s="63">
        <v>251.1</v>
      </c>
      <c r="JM60" s="63">
        <v>250.19</v>
      </c>
      <c r="JN60" s="63">
        <v>249.28</v>
      </c>
      <c r="JO60" s="63">
        <v>248.37</v>
      </c>
      <c r="JP60" s="63">
        <v>247.46</v>
      </c>
      <c r="JQ60" s="63">
        <v>246.56</v>
      </c>
      <c r="JR60" s="63">
        <v>245.65</v>
      </c>
      <c r="JS60" s="63">
        <v>244.75</v>
      </c>
      <c r="JT60" s="63">
        <v>243.84</v>
      </c>
      <c r="JU60" s="63">
        <v>242.93</v>
      </c>
      <c r="JV60" s="63">
        <v>242.02</v>
      </c>
      <c r="JW60" s="63">
        <v>241.11</v>
      </c>
      <c r="JX60" s="63">
        <v>240.2</v>
      </c>
      <c r="JY60" s="63">
        <v>239.29</v>
      </c>
      <c r="JZ60" s="63">
        <v>238.38</v>
      </c>
      <c r="KA60" s="63">
        <v>237.47</v>
      </c>
      <c r="KB60" s="63">
        <v>236.57</v>
      </c>
      <c r="KC60" s="63">
        <v>235.66</v>
      </c>
      <c r="KD60" s="63">
        <v>234.76</v>
      </c>
      <c r="KE60" s="63">
        <v>233.85</v>
      </c>
      <c r="KF60" s="63">
        <v>232.95</v>
      </c>
      <c r="KG60" s="63">
        <v>232.05</v>
      </c>
      <c r="KH60" s="63">
        <v>231.15</v>
      </c>
      <c r="KI60" s="63">
        <v>230.25</v>
      </c>
      <c r="KJ60" s="63">
        <v>229.35</v>
      </c>
      <c r="KK60" s="63">
        <v>228.45</v>
      </c>
      <c r="KL60" s="63">
        <v>227.55</v>
      </c>
      <c r="KM60" s="63">
        <v>226.66</v>
      </c>
      <c r="KN60" s="63">
        <v>225.76</v>
      </c>
      <c r="KO60" s="63">
        <v>224.87</v>
      </c>
      <c r="KP60" s="63">
        <v>223.97</v>
      </c>
      <c r="KQ60" s="63">
        <v>223.08</v>
      </c>
      <c r="KR60" s="68">
        <f t="shared" si="37"/>
        <v>225.02</v>
      </c>
      <c r="KS60" s="68">
        <f t="shared" si="38"/>
        <v>224.23</v>
      </c>
      <c r="KT60" s="68">
        <f t="shared" si="37"/>
        <v>223.41</v>
      </c>
      <c r="KU60" s="68">
        <f t="shared" si="37"/>
        <v>222.62</v>
      </c>
      <c r="KV60" s="68">
        <f t="shared" si="37"/>
        <v>221.84</v>
      </c>
      <c r="KW60" s="68">
        <f t="shared" si="37"/>
        <v>221.05</v>
      </c>
      <c r="KX60" s="68">
        <f t="shared" si="37"/>
        <v>220.26</v>
      </c>
      <c r="KY60" s="68">
        <f t="shared" si="37"/>
        <v>219.48</v>
      </c>
      <c r="KZ60" s="68">
        <f t="shared" si="37"/>
        <v>218.69</v>
      </c>
      <c r="LA60" s="68">
        <f t="shared" si="37"/>
        <v>217.91</v>
      </c>
      <c r="LB60" s="68">
        <f t="shared" si="37"/>
        <v>217.13</v>
      </c>
      <c r="LC60" s="68">
        <f t="shared" si="37"/>
        <v>216.35</v>
      </c>
      <c r="LD60" s="68">
        <f t="shared" si="37"/>
        <v>215.57</v>
      </c>
      <c r="LE60" s="68">
        <f t="shared" si="37"/>
        <v>214.79</v>
      </c>
      <c r="LF60" s="68">
        <f t="shared" si="37"/>
        <v>214.02</v>
      </c>
      <c r="LG60" s="68">
        <f t="shared" si="37"/>
        <v>213.25</v>
      </c>
      <c r="LH60" s="68">
        <f t="shared" si="37"/>
        <v>212.47</v>
      </c>
      <c r="LI60" s="68">
        <f t="shared" si="37"/>
        <v>211.7</v>
      </c>
      <c r="LJ60" s="68">
        <f t="shared" si="37"/>
        <v>210.93</v>
      </c>
      <c r="LK60" s="68">
        <f t="shared" si="37"/>
        <v>210.16</v>
      </c>
      <c r="LL60" s="68">
        <f t="shared" si="37"/>
        <v>209.39</v>
      </c>
      <c r="LM60" s="68">
        <f t="shared" si="37"/>
        <v>208.63</v>
      </c>
      <c r="LN60" s="68">
        <f t="shared" si="36"/>
        <v>207.86</v>
      </c>
      <c r="LO60" s="68">
        <f t="shared" si="36"/>
        <v>207.1</v>
      </c>
      <c r="LP60" s="68">
        <f t="shared" si="36"/>
        <v>206.34</v>
      </c>
      <c r="LQ60" s="68">
        <f t="shared" si="36"/>
        <v>205.58</v>
      </c>
      <c r="LR60" s="68">
        <f t="shared" si="36"/>
        <v>204.82</v>
      </c>
      <c r="LS60" s="68">
        <f t="shared" si="36"/>
        <v>204.06</v>
      </c>
      <c r="LT60" s="68">
        <f t="shared" si="36"/>
        <v>203.31</v>
      </c>
      <c r="LU60" s="68">
        <f t="shared" si="36"/>
        <v>202.56</v>
      </c>
      <c r="LV60" s="68">
        <f t="shared" si="36"/>
        <v>201.8</v>
      </c>
      <c r="LW60" s="68">
        <f t="shared" si="36"/>
        <v>201.05</v>
      </c>
      <c r="LX60" s="68">
        <f t="shared" si="36"/>
        <v>200.3</v>
      </c>
      <c r="LY60" s="68">
        <f t="shared" si="36"/>
        <v>199.55</v>
      </c>
      <c r="LZ60" s="68">
        <f t="shared" si="36"/>
        <v>198.81</v>
      </c>
      <c r="MA60" s="68">
        <f t="shared" si="36"/>
        <v>198.06</v>
      </c>
      <c r="MB60" s="68">
        <f t="shared" si="36"/>
        <v>197.32</v>
      </c>
      <c r="MC60" s="68">
        <f t="shared" si="36"/>
        <v>196.58</v>
      </c>
      <c r="MD60" s="70">
        <f t="shared" si="36"/>
        <v>195.84</v>
      </c>
      <c r="ME60" s="71">
        <f t="shared" si="36"/>
        <v>195.11</v>
      </c>
      <c r="MF60" s="71">
        <f t="shared" si="36"/>
        <v>194.37</v>
      </c>
      <c r="MG60" s="71">
        <f t="shared" si="36"/>
        <v>193.64</v>
      </c>
      <c r="MH60" s="71">
        <f t="shared" si="36"/>
        <v>192.9</v>
      </c>
      <c r="MI60" s="71">
        <f t="shared" si="36"/>
        <v>192.17</v>
      </c>
      <c r="MJ60" s="71">
        <f t="shared" si="36"/>
        <v>191.44</v>
      </c>
      <c r="MK60" s="71">
        <f t="shared" si="36"/>
        <v>190.71</v>
      </c>
      <c r="ML60" s="71">
        <f t="shared" si="36"/>
        <v>189.99</v>
      </c>
      <c r="MM60" s="71">
        <f t="shared" si="36"/>
        <v>189.26</v>
      </c>
      <c r="MN60" s="71">
        <f t="shared" si="36"/>
        <v>188.54</v>
      </c>
      <c r="MO60" s="71">
        <f t="shared" si="36"/>
        <v>187.82</v>
      </c>
      <c r="MP60" s="71">
        <f t="shared" si="36"/>
        <v>187.1</v>
      </c>
      <c r="MQ60" s="71">
        <f t="shared" si="36"/>
        <v>186.39</v>
      </c>
      <c r="MR60" s="71">
        <f t="shared" si="36"/>
        <v>185.67</v>
      </c>
      <c r="MS60" s="71">
        <f t="shared" si="36"/>
        <v>184.96</v>
      </c>
      <c r="MT60" s="71">
        <f t="shared" si="36"/>
        <v>184.24</v>
      </c>
      <c r="MU60" s="71">
        <f t="shared" si="36"/>
        <v>183.53</v>
      </c>
      <c r="MV60" s="71">
        <f t="shared" si="36"/>
        <v>182.82</v>
      </c>
      <c r="MW60" s="71">
        <f t="shared" si="36"/>
        <v>182.12</v>
      </c>
      <c r="MX60" s="71">
        <f t="shared" si="36"/>
        <v>181.41</v>
      </c>
      <c r="MY60" s="71">
        <f t="shared" si="36"/>
        <v>180.71</v>
      </c>
    </row>
    <row r="61" spans="1:363" ht="15.75" x14ac:dyDescent="0.25">
      <c r="A61" s="60" t="s">
        <v>6</v>
      </c>
      <c r="B61" s="65">
        <v>2071</v>
      </c>
      <c r="C61" s="63">
        <v>521.97</v>
      </c>
      <c r="D61" s="63">
        <v>521.07000000000005</v>
      </c>
      <c r="E61" s="63">
        <v>520.04</v>
      </c>
      <c r="F61" s="63">
        <v>519</v>
      </c>
      <c r="G61" s="63">
        <v>517.97</v>
      </c>
      <c r="H61" s="63">
        <v>516.93000000000006</v>
      </c>
      <c r="I61" s="63">
        <v>515.9</v>
      </c>
      <c r="J61" s="63">
        <v>514.86</v>
      </c>
      <c r="K61" s="63">
        <v>513.82999999999993</v>
      </c>
      <c r="L61" s="63">
        <v>512.79</v>
      </c>
      <c r="M61" s="63">
        <v>511.76</v>
      </c>
      <c r="N61" s="63">
        <v>510.72</v>
      </c>
      <c r="O61" s="63">
        <v>509.69</v>
      </c>
      <c r="P61" s="63">
        <v>508.65</v>
      </c>
      <c r="Q61" s="63">
        <v>507.62</v>
      </c>
      <c r="R61" s="63">
        <v>506.58</v>
      </c>
      <c r="S61" s="63">
        <v>505.55</v>
      </c>
      <c r="T61" s="63">
        <v>504.51</v>
      </c>
      <c r="U61" s="63">
        <v>503.48</v>
      </c>
      <c r="V61" s="63">
        <v>502.44</v>
      </c>
      <c r="W61" s="63">
        <v>501.41</v>
      </c>
      <c r="X61" s="63">
        <v>500.37</v>
      </c>
      <c r="Y61" s="63">
        <v>499.34</v>
      </c>
      <c r="Z61" s="63">
        <v>498.3</v>
      </c>
      <c r="AA61" s="63">
        <v>497.27</v>
      </c>
      <c r="AB61" s="63">
        <v>496.23</v>
      </c>
      <c r="AC61" s="63">
        <v>495.2</v>
      </c>
      <c r="AD61" s="63">
        <v>494.16</v>
      </c>
      <c r="AE61" s="63">
        <v>493.12</v>
      </c>
      <c r="AF61" s="63">
        <v>492.09</v>
      </c>
      <c r="AG61" s="63">
        <v>491.05</v>
      </c>
      <c r="AH61" s="63">
        <v>490.02</v>
      </c>
      <c r="AI61" s="63">
        <v>488.98</v>
      </c>
      <c r="AJ61" s="63">
        <v>487.94</v>
      </c>
      <c r="AK61" s="63">
        <v>486.91</v>
      </c>
      <c r="AL61" s="63">
        <v>485.87</v>
      </c>
      <c r="AM61" s="63">
        <v>484.84</v>
      </c>
      <c r="AN61" s="63">
        <v>483.8</v>
      </c>
      <c r="AO61" s="63">
        <v>482.76</v>
      </c>
      <c r="AP61" s="63">
        <v>481.73</v>
      </c>
      <c r="AQ61" s="63">
        <v>480.69</v>
      </c>
      <c r="AR61" s="63">
        <v>479.65</v>
      </c>
      <c r="AS61" s="63">
        <v>478.62</v>
      </c>
      <c r="AT61" s="63">
        <v>477.58</v>
      </c>
      <c r="AU61" s="63">
        <v>476.54</v>
      </c>
      <c r="AV61" s="63">
        <v>475.51</v>
      </c>
      <c r="AW61" s="63">
        <v>474.47</v>
      </c>
      <c r="AX61" s="63">
        <v>473.44</v>
      </c>
      <c r="AY61" s="63">
        <v>472.4</v>
      </c>
      <c r="AZ61" s="63">
        <v>471.36</v>
      </c>
      <c r="BA61" s="63">
        <v>470.33</v>
      </c>
      <c r="BB61" s="63">
        <v>469.29</v>
      </c>
      <c r="BC61" s="63">
        <v>468.25</v>
      </c>
      <c r="BD61" s="63">
        <v>467.21</v>
      </c>
      <c r="BE61" s="63">
        <v>466.18</v>
      </c>
      <c r="BF61" s="63">
        <v>465.14</v>
      </c>
      <c r="BG61" s="63">
        <v>464.1</v>
      </c>
      <c r="BH61" s="63">
        <v>463.07</v>
      </c>
      <c r="BI61" s="63">
        <v>462.03</v>
      </c>
      <c r="BJ61" s="63">
        <v>460.99</v>
      </c>
      <c r="BK61" s="63">
        <v>459.96</v>
      </c>
      <c r="BL61" s="63">
        <v>458.92</v>
      </c>
      <c r="BM61" s="63">
        <v>457.88</v>
      </c>
      <c r="BN61" s="63">
        <v>456.84</v>
      </c>
      <c r="BO61" s="63">
        <v>455.8</v>
      </c>
      <c r="BP61" s="63">
        <v>454.77</v>
      </c>
      <c r="BQ61" s="63">
        <v>453.73</v>
      </c>
      <c r="BR61" s="63">
        <v>452.69</v>
      </c>
      <c r="BS61" s="63">
        <v>451.65</v>
      </c>
      <c r="BT61" s="63">
        <v>450.62</v>
      </c>
      <c r="BU61" s="63">
        <v>449.58</v>
      </c>
      <c r="BV61" s="63">
        <v>448.54</v>
      </c>
      <c r="BW61" s="63">
        <v>447.5</v>
      </c>
      <c r="BX61" s="63">
        <v>446.47</v>
      </c>
      <c r="BY61" s="63">
        <v>445.43</v>
      </c>
      <c r="BZ61" s="63">
        <v>444.39</v>
      </c>
      <c r="CA61" s="63">
        <v>443.36</v>
      </c>
      <c r="CB61" s="63">
        <v>442.32</v>
      </c>
      <c r="CC61" s="63">
        <v>441.28</v>
      </c>
      <c r="CD61" s="63">
        <v>440.25</v>
      </c>
      <c r="CE61" s="63">
        <v>439.21</v>
      </c>
      <c r="CF61" s="63">
        <v>438.18</v>
      </c>
      <c r="CG61" s="63">
        <v>437.14</v>
      </c>
      <c r="CH61" s="63">
        <v>436.1</v>
      </c>
      <c r="CI61" s="63">
        <v>435.07</v>
      </c>
      <c r="CJ61" s="63">
        <v>434.03</v>
      </c>
      <c r="CK61" s="63">
        <v>432.99</v>
      </c>
      <c r="CL61" s="63">
        <v>431.96</v>
      </c>
      <c r="CM61" s="63">
        <v>430.92</v>
      </c>
      <c r="CN61" s="63">
        <v>429.88</v>
      </c>
      <c r="CO61" s="63">
        <v>428.85</v>
      </c>
      <c r="CP61" s="63">
        <v>427.81</v>
      </c>
      <c r="CQ61" s="63">
        <v>426.77</v>
      </c>
      <c r="CR61" s="63">
        <v>425.74</v>
      </c>
      <c r="CS61" s="63">
        <v>424.7</v>
      </c>
      <c r="CT61" s="63">
        <v>423.66</v>
      </c>
      <c r="CU61" s="63">
        <v>422.63</v>
      </c>
      <c r="CV61" s="63">
        <v>421.59</v>
      </c>
      <c r="CW61" s="63">
        <v>420.56</v>
      </c>
      <c r="CX61" s="63">
        <v>419.52</v>
      </c>
      <c r="CY61" s="63">
        <v>418.49</v>
      </c>
      <c r="CZ61" s="63">
        <v>417.45</v>
      </c>
      <c r="DA61" s="63">
        <v>416.42</v>
      </c>
      <c r="DB61" s="63">
        <v>415.38</v>
      </c>
      <c r="DC61" s="63">
        <v>414.35</v>
      </c>
      <c r="DD61" s="63">
        <v>413.31</v>
      </c>
      <c r="DE61" s="63">
        <v>412.28</v>
      </c>
      <c r="DF61" s="63">
        <v>411.24</v>
      </c>
      <c r="DG61" s="63">
        <v>410.21</v>
      </c>
      <c r="DH61" s="63">
        <v>409.18</v>
      </c>
      <c r="DI61" s="63">
        <v>408.14</v>
      </c>
      <c r="DJ61" s="63">
        <v>407.11</v>
      </c>
      <c r="DK61" s="63">
        <v>406.08</v>
      </c>
      <c r="DL61" s="63">
        <v>405.04</v>
      </c>
      <c r="DM61" s="63">
        <v>404.01</v>
      </c>
      <c r="DN61" s="63">
        <v>402.98</v>
      </c>
      <c r="DO61" s="63">
        <v>401.94</v>
      </c>
      <c r="DP61" s="63">
        <v>400.91</v>
      </c>
      <c r="DQ61" s="63">
        <v>399.88</v>
      </c>
      <c r="DR61" s="63">
        <v>398.85</v>
      </c>
      <c r="DS61" s="63">
        <v>397.81</v>
      </c>
      <c r="DT61" s="63">
        <v>396.78</v>
      </c>
      <c r="DU61" s="63">
        <v>395.76</v>
      </c>
      <c r="DV61" s="63">
        <v>394.73</v>
      </c>
      <c r="DW61" s="63">
        <v>393.7</v>
      </c>
      <c r="DX61" s="63">
        <v>392.67</v>
      </c>
      <c r="DY61" s="63">
        <v>391.64</v>
      </c>
      <c r="DZ61" s="63">
        <v>390.62</v>
      </c>
      <c r="EA61" s="63">
        <v>389.59</v>
      </c>
      <c r="EB61" s="63">
        <v>388.56</v>
      </c>
      <c r="EC61" s="63">
        <v>387.53</v>
      </c>
      <c r="ED61" s="63">
        <v>386.51</v>
      </c>
      <c r="EE61" s="63">
        <v>385.48</v>
      </c>
      <c r="EF61" s="63">
        <v>384.46</v>
      </c>
      <c r="EG61" s="63">
        <v>383.44</v>
      </c>
      <c r="EH61" s="63">
        <v>382.42</v>
      </c>
      <c r="EI61" s="63">
        <v>381.4</v>
      </c>
      <c r="EJ61" s="63">
        <v>380.37</v>
      </c>
      <c r="EK61" s="63">
        <v>379.35</v>
      </c>
      <c r="EL61" s="63">
        <v>378.33</v>
      </c>
      <c r="EM61" s="63">
        <v>377.31</v>
      </c>
      <c r="EN61" s="63">
        <v>376.29</v>
      </c>
      <c r="EO61" s="63">
        <v>375.27</v>
      </c>
      <c r="EP61" s="63">
        <v>374.25</v>
      </c>
      <c r="EQ61" s="63">
        <v>373.24</v>
      </c>
      <c r="ER61" s="63">
        <v>372.22</v>
      </c>
      <c r="ES61" s="63">
        <v>371.21</v>
      </c>
      <c r="ET61" s="63">
        <v>370.19</v>
      </c>
      <c r="EU61" s="63">
        <v>369.18</v>
      </c>
      <c r="EV61" s="63">
        <v>368.16</v>
      </c>
      <c r="EW61" s="63">
        <v>367.15</v>
      </c>
      <c r="EX61" s="63">
        <v>366.13</v>
      </c>
      <c r="EY61" s="63">
        <v>365.12</v>
      </c>
      <c r="EZ61" s="63">
        <v>364.11</v>
      </c>
      <c r="FA61" s="63">
        <v>363.09</v>
      </c>
      <c r="FB61" s="63">
        <v>362.08</v>
      </c>
      <c r="FC61" s="63">
        <v>361.07</v>
      </c>
      <c r="FD61" s="63">
        <v>360.06</v>
      </c>
      <c r="FE61" s="63">
        <v>359.05</v>
      </c>
      <c r="FF61" s="63">
        <v>358.05</v>
      </c>
      <c r="FG61" s="63">
        <v>357.04</v>
      </c>
      <c r="FH61" s="63">
        <v>356.03</v>
      </c>
      <c r="FI61" s="63">
        <v>355.03</v>
      </c>
      <c r="FJ61" s="63">
        <v>354.02</v>
      </c>
      <c r="FK61" s="63">
        <v>353.02</v>
      </c>
      <c r="FL61" s="63">
        <v>352.01</v>
      </c>
      <c r="FM61" s="63">
        <v>351.01</v>
      </c>
      <c r="FN61" s="63">
        <v>350</v>
      </c>
      <c r="FO61" s="63">
        <v>349</v>
      </c>
      <c r="FP61" s="63">
        <v>348</v>
      </c>
      <c r="FQ61" s="63">
        <v>346.99</v>
      </c>
      <c r="FR61" s="63">
        <v>345.99</v>
      </c>
      <c r="FS61" s="63">
        <v>344.99</v>
      </c>
      <c r="FT61" s="63">
        <v>343.99</v>
      </c>
      <c r="FU61" s="63">
        <v>342.99</v>
      </c>
      <c r="FV61" s="63">
        <v>341.99</v>
      </c>
      <c r="FW61" s="63">
        <v>340.99</v>
      </c>
      <c r="FX61" s="63">
        <v>339.99</v>
      </c>
      <c r="FY61" s="63">
        <v>338.99</v>
      </c>
      <c r="FZ61" s="63">
        <v>337.99</v>
      </c>
      <c r="GA61" s="63">
        <v>336.99</v>
      </c>
      <c r="GB61" s="63">
        <v>336</v>
      </c>
      <c r="GC61" s="63">
        <v>335</v>
      </c>
      <c r="GD61" s="63">
        <v>334.01</v>
      </c>
      <c r="GE61" s="63">
        <v>333.01</v>
      </c>
      <c r="GF61" s="63">
        <v>332.01</v>
      </c>
      <c r="GG61" s="63">
        <v>331.01</v>
      </c>
      <c r="GH61" s="63">
        <v>330.03</v>
      </c>
      <c r="GI61" s="63">
        <v>329.03</v>
      </c>
      <c r="GJ61" s="63">
        <v>328.04</v>
      </c>
      <c r="GK61" s="63">
        <v>327.04000000000002</v>
      </c>
      <c r="GL61" s="63">
        <v>326.06</v>
      </c>
      <c r="GM61" s="63">
        <v>325.07</v>
      </c>
      <c r="GN61" s="63">
        <v>324.07</v>
      </c>
      <c r="GO61" s="63">
        <v>323.08999999999997</v>
      </c>
      <c r="GP61" s="63">
        <v>322.10000000000002</v>
      </c>
      <c r="GQ61" s="63">
        <v>321.13</v>
      </c>
      <c r="GR61" s="63">
        <v>320.14</v>
      </c>
      <c r="GS61" s="63">
        <v>319.16000000000003</v>
      </c>
      <c r="GT61" s="63">
        <v>318.18</v>
      </c>
      <c r="GU61" s="63">
        <v>317.2</v>
      </c>
      <c r="GV61" s="63">
        <v>316.22000000000003</v>
      </c>
      <c r="GW61" s="63">
        <v>315.24</v>
      </c>
      <c r="GX61" s="63">
        <v>314.26</v>
      </c>
      <c r="GY61" s="63">
        <v>313.27999999999997</v>
      </c>
      <c r="GZ61" s="63">
        <v>312.29000000000002</v>
      </c>
      <c r="HA61" s="63">
        <v>311.32</v>
      </c>
      <c r="HB61" s="63">
        <v>310.35000000000002</v>
      </c>
      <c r="HC61" s="63">
        <v>309.37</v>
      </c>
      <c r="HD61" s="63">
        <v>308.39999999999998</v>
      </c>
      <c r="HE61" s="63">
        <v>307.42</v>
      </c>
      <c r="HF61" s="63">
        <v>306.45</v>
      </c>
      <c r="HG61" s="63">
        <v>305.48</v>
      </c>
      <c r="HH61" s="63">
        <v>304.5</v>
      </c>
      <c r="HI61" s="63">
        <v>303.52999999999997</v>
      </c>
      <c r="HJ61" s="63">
        <v>302.56</v>
      </c>
      <c r="HK61" s="63">
        <v>301.58999999999997</v>
      </c>
      <c r="HL61" s="63">
        <v>300.63</v>
      </c>
      <c r="HM61" s="63">
        <v>299.67</v>
      </c>
      <c r="HN61" s="63">
        <v>298.70999999999998</v>
      </c>
      <c r="HO61" s="63">
        <v>297.75</v>
      </c>
      <c r="HP61" s="63">
        <v>296.79000000000002</v>
      </c>
      <c r="HQ61" s="63">
        <v>295.82</v>
      </c>
      <c r="HR61" s="63">
        <v>294.87</v>
      </c>
      <c r="HS61" s="63">
        <v>293.91000000000003</v>
      </c>
      <c r="HT61" s="63">
        <v>292.95999999999998</v>
      </c>
      <c r="HU61" s="63">
        <v>292</v>
      </c>
      <c r="HV61" s="63">
        <v>291.04000000000002</v>
      </c>
      <c r="HW61" s="63">
        <v>290.08999999999997</v>
      </c>
      <c r="HX61" s="63">
        <v>289.14</v>
      </c>
      <c r="HY61" s="63">
        <v>288.19</v>
      </c>
      <c r="HZ61" s="63">
        <v>287.24</v>
      </c>
      <c r="IA61" s="63">
        <v>286.29000000000002</v>
      </c>
      <c r="IB61" s="63">
        <v>285.33999999999997</v>
      </c>
      <c r="IC61" s="63">
        <v>284.39</v>
      </c>
      <c r="ID61" s="63">
        <v>283.44</v>
      </c>
      <c r="IE61" s="63">
        <v>282.49</v>
      </c>
      <c r="IF61" s="63">
        <v>281.54000000000002</v>
      </c>
      <c r="IG61" s="63">
        <v>280.60000000000002</v>
      </c>
      <c r="IH61" s="63">
        <v>279.64999999999998</v>
      </c>
      <c r="II61" s="63">
        <v>278.7</v>
      </c>
      <c r="IJ61" s="63">
        <v>277.76</v>
      </c>
      <c r="IK61" s="63">
        <v>276.82</v>
      </c>
      <c r="IL61" s="63">
        <v>275.88</v>
      </c>
      <c r="IM61" s="63">
        <v>274.94</v>
      </c>
      <c r="IN61" s="63">
        <v>274</v>
      </c>
      <c r="IO61" s="63">
        <v>273.06</v>
      </c>
      <c r="IP61" s="63">
        <v>272.12</v>
      </c>
      <c r="IQ61" s="63">
        <v>271.18</v>
      </c>
      <c r="IR61" s="63">
        <v>270.24</v>
      </c>
      <c r="IS61" s="63">
        <v>269.31</v>
      </c>
      <c r="IT61" s="63">
        <v>268.37</v>
      </c>
      <c r="IU61" s="63">
        <v>267.44</v>
      </c>
      <c r="IV61" s="63">
        <v>266.51</v>
      </c>
      <c r="IW61" s="63">
        <v>265.58999999999997</v>
      </c>
      <c r="IX61" s="63">
        <v>264.67</v>
      </c>
      <c r="IY61" s="63">
        <v>263.75</v>
      </c>
      <c r="IZ61" s="63">
        <v>262.82</v>
      </c>
      <c r="JA61" s="63">
        <v>261.90999999999997</v>
      </c>
      <c r="JB61" s="63">
        <v>260.99</v>
      </c>
      <c r="JC61" s="63">
        <v>260.07</v>
      </c>
      <c r="JD61" s="63">
        <v>259.14999999999998</v>
      </c>
      <c r="JE61" s="63">
        <v>258.24</v>
      </c>
      <c r="JF61" s="63">
        <v>257.32</v>
      </c>
      <c r="JG61" s="63">
        <v>256.39999999999998</v>
      </c>
      <c r="JH61" s="63">
        <v>255.49</v>
      </c>
      <c r="JI61" s="63">
        <v>254.58</v>
      </c>
      <c r="JJ61" s="63">
        <v>253.67</v>
      </c>
      <c r="JK61" s="63">
        <v>252.76</v>
      </c>
      <c r="JL61" s="63">
        <v>251.85</v>
      </c>
      <c r="JM61" s="63">
        <v>250.94</v>
      </c>
      <c r="JN61" s="63">
        <v>250.03</v>
      </c>
      <c r="JO61" s="63">
        <v>249.12</v>
      </c>
      <c r="JP61" s="63">
        <v>248.21</v>
      </c>
      <c r="JQ61" s="63">
        <v>247.31</v>
      </c>
      <c r="JR61" s="63">
        <v>246.4</v>
      </c>
      <c r="JS61" s="63">
        <v>245.5</v>
      </c>
      <c r="JT61" s="63">
        <v>244.59</v>
      </c>
      <c r="JU61" s="63">
        <v>243.68</v>
      </c>
      <c r="JV61" s="63">
        <v>242.77</v>
      </c>
      <c r="JW61" s="63">
        <v>241.86</v>
      </c>
      <c r="JX61" s="63">
        <v>240.95</v>
      </c>
      <c r="JY61" s="63">
        <v>240.04</v>
      </c>
      <c r="JZ61" s="63">
        <v>239.13</v>
      </c>
      <c r="KA61" s="63">
        <v>238.22</v>
      </c>
      <c r="KB61" s="63">
        <v>237.32</v>
      </c>
      <c r="KC61" s="63">
        <v>236.41</v>
      </c>
      <c r="KD61" s="63">
        <v>235.51</v>
      </c>
      <c r="KE61" s="63">
        <v>234.6</v>
      </c>
      <c r="KF61" s="63">
        <v>233.7</v>
      </c>
      <c r="KG61" s="63">
        <v>232.8</v>
      </c>
      <c r="KH61" s="63">
        <v>231.9</v>
      </c>
      <c r="KI61" s="63">
        <v>231</v>
      </c>
      <c r="KJ61" s="63">
        <v>230.1</v>
      </c>
      <c r="KK61" s="63">
        <v>229.2</v>
      </c>
      <c r="KL61" s="63">
        <v>228.3</v>
      </c>
      <c r="KM61" s="63">
        <v>227.41</v>
      </c>
      <c r="KN61" s="63">
        <v>226.51</v>
      </c>
      <c r="KO61" s="63">
        <v>225.62</v>
      </c>
      <c r="KP61" s="63">
        <v>224.72</v>
      </c>
      <c r="KQ61" s="63">
        <v>223.83</v>
      </c>
      <c r="KR61" s="68">
        <f t="shared" si="37"/>
        <v>225.77</v>
      </c>
      <c r="KS61" s="68">
        <f t="shared" si="38"/>
        <v>224.98</v>
      </c>
      <c r="KT61" s="68">
        <f t="shared" si="37"/>
        <v>224.16</v>
      </c>
      <c r="KU61" s="68">
        <f t="shared" si="37"/>
        <v>223.37</v>
      </c>
      <c r="KV61" s="68">
        <f t="shared" si="37"/>
        <v>222.59</v>
      </c>
      <c r="KW61" s="68">
        <f t="shared" si="37"/>
        <v>221.8</v>
      </c>
      <c r="KX61" s="68">
        <f t="shared" si="37"/>
        <v>221.01</v>
      </c>
      <c r="KY61" s="68">
        <f t="shared" si="37"/>
        <v>220.23</v>
      </c>
      <c r="KZ61" s="68">
        <f t="shared" si="37"/>
        <v>219.44</v>
      </c>
      <c r="LA61" s="68">
        <f t="shared" si="37"/>
        <v>218.66</v>
      </c>
      <c r="LB61" s="68">
        <f t="shared" si="37"/>
        <v>217.88</v>
      </c>
      <c r="LC61" s="68">
        <f t="shared" si="37"/>
        <v>217.1</v>
      </c>
      <c r="LD61" s="68">
        <f t="shared" si="37"/>
        <v>216.32</v>
      </c>
      <c r="LE61" s="68">
        <f t="shared" si="37"/>
        <v>215.54</v>
      </c>
      <c r="LF61" s="68">
        <f t="shared" si="37"/>
        <v>214.77</v>
      </c>
      <c r="LG61" s="68">
        <f t="shared" si="37"/>
        <v>214</v>
      </c>
      <c r="LH61" s="68">
        <f t="shared" si="37"/>
        <v>213.22</v>
      </c>
      <c r="LI61" s="68">
        <f t="shared" si="37"/>
        <v>212.45</v>
      </c>
      <c r="LJ61" s="68">
        <f t="shared" si="37"/>
        <v>211.68</v>
      </c>
      <c r="LK61" s="68">
        <f t="shared" si="37"/>
        <v>210.91</v>
      </c>
      <c r="LL61" s="68">
        <f t="shared" si="37"/>
        <v>210.14</v>
      </c>
      <c r="LM61" s="68">
        <f t="shared" si="37"/>
        <v>209.38</v>
      </c>
      <c r="LN61" s="68">
        <f t="shared" si="36"/>
        <v>208.61</v>
      </c>
      <c r="LO61" s="68">
        <f t="shared" si="36"/>
        <v>207.85</v>
      </c>
      <c r="LP61" s="68">
        <f t="shared" si="36"/>
        <v>207.09</v>
      </c>
      <c r="LQ61" s="68">
        <f t="shared" si="36"/>
        <v>206.33</v>
      </c>
      <c r="LR61" s="68">
        <f t="shared" si="36"/>
        <v>205.57</v>
      </c>
      <c r="LS61" s="68">
        <f t="shared" si="36"/>
        <v>204.81</v>
      </c>
      <c r="LT61" s="68">
        <f t="shared" si="36"/>
        <v>204.06</v>
      </c>
      <c r="LU61" s="68">
        <f t="shared" si="36"/>
        <v>203.31</v>
      </c>
      <c r="LV61" s="68">
        <f t="shared" si="36"/>
        <v>202.55</v>
      </c>
      <c r="LW61" s="68">
        <f t="shared" si="36"/>
        <v>201.8</v>
      </c>
      <c r="LX61" s="68">
        <f t="shared" si="36"/>
        <v>201.05</v>
      </c>
      <c r="LY61" s="68">
        <f t="shared" si="36"/>
        <v>200.3</v>
      </c>
      <c r="LZ61" s="68">
        <f t="shared" si="36"/>
        <v>199.56</v>
      </c>
      <c r="MA61" s="68">
        <f t="shared" si="36"/>
        <v>198.81</v>
      </c>
      <c r="MB61" s="68">
        <f t="shared" si="36"/>
        <v>198.07</v>
      </c>
      <c r="MC61" s="68">
        <f t="shared" si="36"/>
        <v>197.33</v>
      </c>
      <c r="MD61" s="70">
        <f t="shared" si="36"/>
        <v>196.59</v>
      </c>
      <c r="ME61" s="71">
        <f t="shared" si="36"/>
        <v>195.86</v>
      </c>
      <c r="MF61" s="71">
        <f t="shared" si="36"/>
        <v>195.12</v>
      </c>
      <c r="MG61" s="71">
        <f t="shared" si="36"/>
        <v>194.39</v>
      </c>
      <c r="MH61" s="71">
        <f t="shared" si="36"/>
        <v>193.65</v>
      </c>
      <c r="MI61" s="71">
        <f t="shared" si="36"/>
        <v>192.92</v>
      </c>
      <c r="MJ61" s="71">
        <f t="shared" si="36"/>
        <v>192.19</v>
      </c>
      <c r="MK61" s="71">
        <f t="shared" si="36"/>
        <v>191.46</v>
      </c>
      <c r="ML61" s="71">
        <f t="shared" si="36"/>
        <v>190.74</v>
      </c>
      <c r="MM61" s="71">
        <f t="shared" si="36"/>
        <v>190.01</v>
      </c>
      <c r="MN61" s="71">
        <f t="shared" si="36"/>
        <v>189.29</v>
      </c>
      <c r="MO61" s="71">
        <f t="shared" si="36"/>
        <v>188.57</v>
      </c>
      <c r="MP61" s="71">
        <f t="shared" si="36"/>
        <v>187.85</v>
      </c>
      <c r="MQ61" s="71">
        <f t="shared" si="36"/>
        <v>187.14</v>
      </c>
      <c r="MR61" s="71">
        <f t="shared" si="36"/>
        <v>186.42</v>
      </c>
      <c r="MS61" s="71">
        <f t="shared" si="36"/>
        <v>185.71</v>
      </c>
      <c r="MT61" s="71">
        <f t="shared" si="36"/>
        <v>184.99</v>
      </c>
      <c r="MU61" s="71">
        <f t="shared" si="36"/>
        <v>184.28</v>
      </c>
      <c r="MV61" s="71">
        <f t="shared" si="36"/>
        <v>183.57</v>
      </c>
      <c r="MW61" s="71">
        <f t="shared" si="36"/>
        <v>182.87</v>
      </c>
      <c r="MX61" s="71">
        <f t="shared" si="36"/>
        <v>182.16</v>
      </c>
      <c r="MY61" s="71">
        <f t="shared" si="36"/>
        <v>181.46</v>
      </c>
    </row>
    <row r="62" spans="1:363" ht="15.75" x14ac:dyDescent="0.25">
      <c r="A62" s="60" t="s">
        <v>6</v>
      </c>
      <c r="B62" s="65">
        <v>2072</v>
      </c>
      <c r="C62" s="63">
        <v>522.67999999999995</v>
      </c>
      <c r="D62" s="63">
        <v>521.82000000000005</v>
      </c>
      <c r="E62" s="63">
        <v>520.79</v>
      </c>
      <c r="F62" s="63">
        <v>519.75</v>
      </c>
      <c r="G62" s="63">
        <v>518.72</v>
      </c>
      <c r="H62" s="63">
        <v>517.68000000000006</v>
      </c>
      <c r="I62" s="63">
        <v>516.65</v>
      </c>
      <c r="J62" s="63">
        <v>515.61</v>
      </c>
      <c r="K62" s="63">
        <v>514.57999999999993</v>
      </c>
      <c r="L62" s="63">
        <v>513.54</v>
      </c>
      <c r="M62" s="63">
        <v>512.51</v>
      </c>
      <c r="N62" s="63">
        <v>511.47</v>
      </c>
      <c r="O62" s="63">
        <v>510.44</v>
      </c>
      <c r="P62" s="63">
        <v>509.4</v>
      </c>
      <c r="Q62" s="63">
        <v>508.37</v>
      </c>
      <c r="R62" s="63">
        <v>507.33</v>
      </c>
      <c r="S62" s="63">
        <v>506.3</v>
      </c>
      <c r="T62" s="63">
        <v>505.26</v>
      </c>
      <c r="U62" s="63">
        <v>504.23</v>
      </c>
      <c r="V62" s="63">
        <v>503.19</v>
      </c>
      <c r="W62" s="63">
        <v>502.16</v>
      </c>
      <c r="X62" s="63">
        <v>501.12</v>
      </c>
      <c r="Y62" s="63">
        <v>500.09</v>
      </c>
      <c r="Z62" s="63">
        <v>499.05</v>
      </c>
      <c r="AA62" s="63">
        <v>498.02</v>
      </c>
      <c r="AB62" s="63">
        <v>496.98</v>
      </c>
      <c r="AC62" s="63">
        <v>495.95</v>
      </c>
      <c r="AD62" s="63">
        <v>494.91</v>
      </c>
      <c r="AE62" s="63">
        <v>493.87</v>
      </c>
      <c r="AF62" s="63">
        <v>492.84</v>
      </c>
      <c r="AG62" s="63">
        <v>491.8</v>
      </c>
      <c r="AH62" s="63">
        <v>490.77</v>
      </c>
      <c r="AI62" s="63">
        <v>489.73</v>
      </c>
      <c r="AJ62" s="63">
        <v>488.69</v>
      </c>
      <c r="AK62" s="63">
        <v>487.66</v>
      </c>
      <c r="AL62" s="63">
        <v>486.62</v>
      </c>
      <c r="AM62" s="63">
        <v>485.59</v>
      </c>
      <c r="AN62" s="63">
        <v>484.55</v>
      </c>
      <c r="AO62" s="63">
        <v>483.51</v>
      </c>
      <c r="AP62" s="63">
        <v>482.48</v>
      </c>
      <c r="AQ62" s="63">
        <v>481.44</v>
      </c>
      <c r="AR62" s="63">
        <v>480.4</v>
      </c>
      <c r="AS62" s="63">
        <v>479.37</v>
      </c>
      <c r="AT62" s="63">
        <v>478.33</v>
      </c>
      <c r="AU62" s="63">
        <v>477.29</v>
      </c>
      <c r="AV62" s="63">
        <v>476.26</v>
      </c>
      <c r="AW62" s="63">
        <v>475.22</v>
      </c>
      <c r="AX62" s="63">
        <v>474.19</v>
      </c>
      <c r="AY62" s="63">
        <v>473.15</v>
      </c>
      <c r="AZ62" s="63">
        <v>472.11</v>
      </c>
      <c r="BA62" s="63">
        <v>471.08</v>
      </c>
      <c r="BB62" s="63">
        <v>470.04</v>
      </c>
      <c r="BC62" s="63">
        <v>469</v>
      </c>
      <c r="BD62" s="63">
        <v>467.96</v>
      </c>
      <c r="BE62" s="63">
        <v>466.93</v>
      </c>
      <c r="BF62" s="63">
        <v>465.89</v>
      </c>
      <c r="BG62" s="63">
        <v>464.85</v>
      </c>
      <c r="BH62" s="63">
        <v>463.82</v>
      </c>
      <c r="BI62" s="63">
        <v>462.78</v>
      </c>
      <c r="BJ62" s="63">
        <v>461.74</v>
      </c>
      <c r="BK62" s="63">
        <v>460.71</v>
      </c>
      <c r="BL62" s="63">
        <v>459.67</v>
      </c>
      <c r="BM62" s="63">
        <v>458.63</v>
      </c>
      <c r="BN62" s="63">
        <v>457.59</v>
      </c>
      <c r="BO62" s="63">
        <v>456.55</v>
      </c>
      <c r="BP62" s="63">
        <v>455.52</v>
      </c>
      <c r="BQ62" s="63">
        <v>454.48</v>
      </c>
      <c r="BR62" s="63">
        <v>453.44</v>
      </c>
      <c r="BS62" s="63">
        <v>452.4</v>
      </c>
      <c r="BT62" s="63">
        <v>451.37</v>
      </c>
      <c r="BU62" s="63">
        <v>450.33</v>
      </c>
      <c r="BV62" s="63">
        <v>449.29</v>
      </c>
      <c r="BW62" s="63">
        <v>448.25</v>
      </c>
      <c r="BX62" s="63">
        <v>447.22</v>
      </c>
      <c r="BY62" s="63">
        <v>446.18</v>
      </c>
      <c r="BZ62" s="63">
        <v>445.14</v>
      </c>
      <c r="CA62" s="63">
        <v>444.11</v>
      </c>
      <c r="CB62" s="63">
        <v>443.07</v>
      </c>
      <c r="CC62" s="63">
        <v>442.03</v>
      </c>
      <c r="CD62" s="63">
        <v>441</v>
      </c>
      <c r="CE62" s="63">
        <v>439.96</v>
      </c>
      <c r="CF62" s="63">
        <v>438.93</v>
      </c>
      <c r="CG62" s="63">
        <v>437.89</v>
      </c>
      <c r="CH62" s="63">
        <v>436.85</v>
      </c>
      <c r="CI62" s="63">
        <v>435.82</v>
      </c>
      <c r="CJ62" s="63">
        <v>434.78</v>
      </c>
      <c r="CK62" s="63">
        <v>433.74</v>
      </c>
      <c r="CL62" s="63">
        <v>432.71</v>
      </c>
      <c r="CM62" s="63">
        <v>431.67</v>
      </c>
      <c r="CN62" s="63">
        <v>430.63</v>
      </c>
      <c r="CO62" s="63">
        <v>429.6</v>
      </c>
      <c r="CP62" s="63">
        <v>428.56</v>
      </c>
      <c r="CQ62" s="63">
        <v>427.52</v>
      </c>
      <c r="CR62" s="63">
        <v>426.49</v>
      </c>
      <c r="CS62" s="63">
        <v>425.45</v>
      </c>
      <c r="CT62" s="63">
        <v>424.41</v>
      </c>
      <c r="CU62" s="63">
        <v>423.38</v>
      </c>
      <c r="CV62" s="63">
        <v>422.34</v>
      </c>
      <c r="CW62" s="63">
        <v>421.31</v>
      </c>
      <c r="CX62" s="63">
        <v>420.27</v>
      </c>
      <c r="CY62" s="63">
        <v>419.24</v>
      </c>
      <c r="CZ62" s="63">
        <v>418.2</v>
      </c>
      <c r="DA62" s="63">
        <v>417.17</v>
      </c>
      <c r="DB62" s="63">
        <v>416.13</v>
      </c>
      <c r="DC62" s="63">
        <v>415.1</v>
      </c>
      <c r="DD62" s="63">
        <v>414.06</v>
      </c>
      <c r="DE62" s="63">
        <v>413.03</v>
      </c>
      <c r="DF62" s="63">
        <v>411.99</v>
      </c>
      <c r="DG62" s="63">
        <v>410.96</v>
      </c>
      <c r="DH62" s="63">
        <v>409.93</v>
      </c>
      <c r="DI62" s="63">
        <v>408.89</v>
      </c>
      <c r="DJ62" s="63">
        <v>407.86</v>
      </c>
      <c r="DK62" s="63">
        <v>406.83</v>
      </c>
      <c r="DL62" s="63">
        <v>405.79</v>
      </c>
      <c r="DM62" s="63">
        <v>404.76</v>
      </c>
      <c r="DN62" s="63">
        <v>403.73</v>
      </c>
      <c r="DO62" s="63">
        <v>402.69</v>
      </c>
      <c r="DP62" s="63">
        <v>401.66</v>
      </c>
      <c r="DQ62" s="63">
        <v>400.63</v>
      </c>
      <c r="DR62" s="63">
        <v>399.6</v>
      </c>
      <c r="DS62" s="63">
        <v>398.56</v>
      </c>
      <c r="DT62" s="63">
        <v>397.53</v>
      </c>
      <c r="DU62" s="63">
        <v>396.51</v>
      </c>
      <c r="DV62" s="63">
        <v>395.48</v>
      </c>
      <c r="DW62" s="63">
        <v>394.45</v>
      </c>
      <c r="DX62" s="63">
        <v>393.42</v>
      </c>
      <c r="DY62" s="63">
        <v>392.39</v>
      </c>
      <c r="DZ62" s="63">
        <v>391.37</v>
      </c>
      <c r="EA62" s="63">
        <v>390.34</v>
      </c>
      <c r="EB62" s="63">
        <v>389.31</v>
      </c>
      <c r="EC62" s="63">
        <v>388.28</v>
      </c>
      <c r="ED62" s="63">
        <v>387.26</v>
      </c>
      <c r="EE62" s="63">
        <v>386.23</v>
      </c>
      <c r="EF62" s="63">
        <v>385.21</v>
      </c>
      <c r="EG62" s="63">
        <v>384.19</v>
      </c>
      <c r="EH62" s="63">
        <v>383.17</v>
      </c>
      <c r="EI62" s="63">
        <v>382.15</v>
      </c>
      <c r="EJ62" s="63">
        <v>381.12</v>
      </c>
      <c r="EK62" s="63">
        <v>380.1</v>
      </c>
      <c r="EL62" s="63">
        <v>379.08</v>
      </c>
      <c r="EM62" s="63">
        <v>378.06</v>
      </c>
      <c r="EN62" s="63">
        <v>377.04</v>
      </c>
      <c r="EO62" s="63">
        <v>376.02</v>
      </c>
      <c r="EP62" s="63">
        <v>375</v>
      </c>
      <c r="EQ62" s="63">
        <v>373.99</v>
      </c>
      <c r="ER62" s="63">
        <v>372.97</v>
      </c>
      <c r="ES62" s="63">
        <v>371.96</v>
      </c>
      <c r="ET62" s="63">
        <v>370.94</v>
      </c>
      <c r="EU62" s="63">
        <v>369.93</v>
      </c>
      <c r="EV62" s="63">
        <v>368.91</v>
      </c>
      <c r="EW62" s="63">
        <v>367.9</v>
      </c>
      <c r="EX62" s="63">
        <v>366.88</v>
      </c>
      <c r="EY62" s="63">
        <v>365.87</v>
      </c>
      <c r="EZ62" s="63">
        <v>364.86</v>
      </c>
      <c r="FA62" s="63">
        <v>363.84</v>
      </c>
      <c r="FB62" s="63">
        <v>362.83</v>
      </c>
      <c r="FC62" s="63">
        <v>361.82</v>
      </c>
      <c r="FD62" s="63">
        <v>360.81</v>
      </c>
      <c r="FE62" s="63">
        <v>359.8</v>
      </c>
      <c r="FF62" s="63">
        <v>358.8</v>
      </c>
      <c r="FG62" s="63">
        <v>357.79</v>
      </c>
      <c r="FH62" s="63">
        <v>356.78</v>
      </c>
      <c r="FI62" s="63">
        <v>355.78</v>
      </c>
      <c r="FJ62" s="63">
        <v>354.77</v>
      </c>
      <c r="FK62" s="63">
        <v>353.77</v>
      </c>
      <c r="FL62" s="63">
        <v>352.76</v>
      </c>
      <c r="FM62" s="63">
        <v>351.76</v>
      </c>
      <c r="FN62" s="63">
        <v>350.75</v>
      </c>
      <c r="FO62" s="63">
        <v>349.75</v>
      </c>
      <c r="FP62" s="63">
        <v>348.75</v>
      </c>
      <c r="FQ62" s="63">
        <v>347.74</v>
      </c>
      <c r="FR62" s="63">
        <v>346.74</v>
      </c>
      <c r="FS62" s="63">
        <v>345.74</v>
      </c>
      <c r="FT62" s="63">
        <v>344.74</v>
      </c>
      <c r="FU62" s="63">
        <v>343.74</v>
      </c>
      <c r="FV62" s="63">
        <v>342.74</v>
      </c>
      <c r="FW62" s="63">
        <v>341.74</v>
      </c>
      <c r="FX62" s="63">
        <v>340.74</v>
      </c>
      <c r="FY62" s="63">
        <v>339.74</v>
      </c>
      <c r="FZ62" s="63">
        <v>338.74</v>
      </c>
      <c r="GA62" s="63">
        <v>337.74</v>
      </c>
      <c r="GB62" s="63">
        <v>336.75</v>
      </c>
      <c r="GC62" s="63">
        <v>335.75</v>
      </c>
      <c r="GD62" s="63">
        <v>334.76</v>
      </c>
      <c r="GE62" s="63">
        <v>333.76</v>
      </c>
      <c r="GF62" s="63">
        <v>332.76</v>
      </c>
      <c r="GG62" s="63">
        <v>331.76</v>
      </c>
      <c r="GH62" s="63">
        <v>330.78</v>
      </c>
      <c r="GI62" s="63">
        <v>329.78</v>
      </c>
      <c r="GJ62" s="63">
        <v>328.79</v>
      </c>
      <c r="GK62" s="63">
        <v>327.79</v>
      </c>
      <c r="GL62" s="63">
        <v>326.81</v>
      </c>
      <c r="GM62" s="63">
        <v>325.82</v>
      </c>
      <c r="GN62" s="63">
        <v>324.82</v>
      </c>
      <c r="GO62" s="63">
        <v>323.83999999999997</v>
      </c>
      <c r="GP62" s="63">
        <v>322.85000000000002</v>
      </c>
      <c r="GQ62" s="63">
        <v>321.88</v>
      </c>
      <c r="GR62" s="63">
        <v>320.89</v>
      </c>
      <c r="GS62" s="63">
        <v>319.91000000000003</v>
      </c>
      <c r="GT62" s="63">
        <v>318.93</v>
      </c>
      <c r="GU62" s="63">
        <v>317.95</v>
      </c>
      <c r="GV62" s="63">
        <v>316.97000000000003</v>
      </c>
      <c r="GW62" s="63">
        <v>315.99</v>
      </c>
      <c r="GX62" s="63">
        <v>315.01</v>
      </c>
      <c r="GY62" s="63">
        <v>314.02999999999997</v>
      </c>
      <c r="GZ62" s="63">
        <v>313.04000000000002</v>
      </c>
      <c r="HA62" s="63">
        <v>312.07</v>
      </c>
      <c r="HB62" s="63">
        <v>311.10000000000002</v>
      </c>
      <c r="HC62" s="63">
        <v>310.12</v>
      </c>
      <c r="HD62" s="63">
        <v>309.14999999999998</v>
      </c>
      <c r="HE62" s="63">
        <v>308.17</v>
      </c>
      <c r="HF62" s="63">
        <v>307.2</v>
      </c>
      <c r="HG62" s="63">
        <v>306.23</v>
      </c>
      <c r="HH62" s="63">
        <v>305.25</v>
      </c>
      <c r="HI62" s="63">
        <v>304.27999999999997</v>
      </c>
      <c r="HJ62" s="63">
        <v>303.31</v>
      </c>
      <c r="HK62" s="63">
        <v>302.33999999999997</v>
      </c>
      <c r="HL62" s="63">
        <v>301.38</v>
      </c>
      <c r="HM62" s="63">
        <v>300.42</v>
      </c>
      <c r="HN62" s="63">
        <v>299.45999999999998</v>
      </c>
      <c r="HO62" s="63">
        <v>298.5</v>
      </c>
      <c r="HP62" s="63">
        <v>297.54000000000002</v>
      </c>
      <c r="HQ62" s="63">
        <v>296.57</v>
      </c>
      <c r="HR62" s="63">
        <v>295.62</v>
      </c>
      <c r="HS62" s="63">
        <v>294.66000000000003</v>
      </c>
      <c r="HT62" s="63">
        <v>293.70999999999998</v>
      </c>
      <c r="HU62" s="63">
        <v>292.75</v>
      </c>
      <c r="HV62" s="63">
        <v>291.79000000000002</v>
      </c>
      <c r="HW62" s="63">
        <v>290.83999999999997</v>
      </c>
      <c r="HX62" s="63">
        <v>289.89</v>
      </c>
      <c r="HY62" s="63">
        <v>288.94</v>
      </c>
      <c r="HZ62" s="63">
        <v>287.99</v>
      </c>
      <c r="IA62" s="63">
        <v>287.04000000000002</v>
      </c>
      <c r="IB62" s="63">
        <v>286.08999999999997</v>
      </c>
      <c r="IC62" s="63">
        <v>285.14</v>
      </c>
      <c r="ID62" s="63">
        <v>284.19</v>
      </c>
      <c r="IE62" s="63">
        <v>283.24</v>
      </c>
      <c r="IF62" s="63">
        <v>282.29000000000002</v>
      </c>
      <c r="IG62" s="63">
        <v>281.35000000000002</v>
      </c>
      <c r="IH62" s="63">
        <v>280.39999999999998</v>
      </c>
      <c r="II62" s="63">
        <v>279.45</v>
      </c>
      <c r="IJ62" s="63">
        <v>278.51</v>
      </c>
      <c r="IK62" s="63">
        <v>277.57</v>
      </c>
      <c r="IL62" s="63">
        <v>276.63</v>
      </c>
      <c r="IM62" s="63">
        <v>275.69</v>
      </c>
      <c r="IN62" s="63">
        <v>274.75</v>
      </c>
      <c r="IO62" s="63">
        <v>273.81</v>
      </c>
      <c r="IP62" s="63">
        <v>272.87</v>
      </c>
      <c r="IQ62" s="63">
        <v>271.93</v>
      </c>
      <c r="IR62" s="63">
        <v>270.99</v>
      </c>
      <c r="IS62" s="63">
        <v>270.06</v>
      </c>
      <c r="IT62" s="63">
        <v>269.12</v>
      </c>
      <c r="IU62" s="63">
        <v>268.19</v>
      </c>
      <c r="IV62" s="63">
        <v>267.26</v>
      </c>
      <c r="IW62" s="63">
        <v>266.33999999999997</v>
      </c>
      <c r="IX62" s="63">
        <v>265.42</v>
      </c>
      <c r="IY62" s="63">
        <v>264.5</v>
      </c>
      <c r="IZ62" s="63">
        <v>263.57</v>
      </c>
      <c r="JA62" s="63">
        <v>262.65999999999997</v>
      </c>
      <c r="JB62" s="63">
        <v>261.74</v>
      </c>
      <c r="JC62" s="63">
        <v>260.82</v>
      </c>
      <c r="JD62" s="63">
        <v>259.89999999999998</v>
      </c>
      <c r="JE62" s="63">
        <v>258.99</v>
      </c>
      <c r="JF62" s="63">
        <v>258.07</v>
      </c>
      <c r="JG62" s="63">
        <v>257.14999999999998</v>
      </c>
      <c r="JH62" s="63">
        <v>256.24</v>
      </c>
      <c r="JI62" s="63">
        <v>255.33</v>
      </c>
      <c r="JJ62" s="63">
        <v>254.42</v>
      </c>
      <c r="JK62" s="63">
        <v>253.51</v>
      </c>
      <c r="JL62" s="63">
        <v>252.6</v>
      </c>
      <c r="JM62" s="63">
        <v>251.69</v>
      </c>
      <c r="JN62" s="63">
        <v>250.78</v>
      </c>
      <c r="JO62" s="63">
        <v>249.87</v>
      </c>
      <c r="JP62" s="63">
        <v>248.96</v>
      </c>
      <c r="JQ62" s="63">
        <v>248.06</v>
      </c>
      <c r="JR62" s="63">
        <v>247.15</v>
      </c>
      <c r="JS62" s="63">
        <v>246.25</v>
      </c>
      <c r="JT62" s="63">
        <v>245.34</v>
      </c>
      <c r="JU62" s="63">
        <v>244.43</v>
      </c>
      <c r="JV62" s="63">
        <v>243.52</v>
      </c>
      <c r="JW62" s="63">
        <v>242.61</v>
      </c>
      <c r="JX62" s="63">
        <v>241.7</v>
      </c>
      <c r="JY62" s="63">
        <v>240.79</v>
      </c>
      <c r="JZ62" s="63">
        <v>239.88</v>
      </c>
      <c r="KA62" s="63">
        <v>238.97</v>
      </c>
      <c r="KB62" s="63">
        <v>238.07</v>
      </c>
      <c r="KC62" s="63">
        <v>237.16</v>
      </c>
      <c r="KD62" s="63">
        <v>236.26</v>
      </c>
      <c r="KE62" s="63">
        <v>235.35</v>
      </c>
      <c r="KF62" s="63">
        <v>234.45</v>
      </c>
      <c r="KG62" s="63">
        <v>233.55</v>
      </c>
      <c r="KH62" s="63">
        <v>232.65</v>
      </c>
      <c r="KI62" s="63">
        <v>231.75</v>
      </c>
      <c r="KJ62" s="63">
        <v>230.85</v>
      </c>
      <c r="KK62" s="63">
        <v>229.95</v>
      </c>
      <c r="KL62" s="63">
        <v>229.05</v>
      </c>
      <c r="KM62" s="63">
        <v>228.16</v>
      </c>
      <c r="KN62" s="63">
        <v>227.26</v>
      </c>
      <c r="KO62" s="63">
        <v>226.37</v>
      </c>
      <c r="KP62" s="63">
        <v>225.47</v>
      </c>
      <c r="KQ62" s="63">
        <v>224.58</v>
      </c>
      <c r="KR62" s="68">
        <f t="shared" si="37"/>
        <v>226.52</v>
      </c>
      <c r="KS62" s="68">
        <f t="shared" si="38"/>
        <v>225.73</v>
      </c>
      <c r="KT62" s="68">
        <f t="shared" si="37"/>
        <v>224.91</v>
      </c>
      <c r="KU62" s="68">
        <f t="shared" si="37"/>
        <v>224.12</v>
      </c>
      <c r="KV62" s="68">
        <f t="shared" si="37"/>
        <v>223.34</v>
      </c>
      <c r="KW62" s="68">
        <f t="shared" si="37"/>
        <v>222.55</v>
      </c>
      <c r="KX62" s="68">
        <f t="shared" si="37"/>
        <v>221.76</v>
      </c>
      <c r="KY62" s="68">
        <f t="shared" si="37"/>
        <v>220.98</v>
      </c>
      <c r="KZ62" s="68">
        <f t="shared" si="37"/>
        <v>220.19</v>
      </c>
      <c r="LA62" s="68">
        <f t="shared" si="37"/>
        <v>219.41</v>
      </c>
      <c r="LB62" s="68">
        <f t="shared" si="37"/>
        <v>218.63</v>
      </c>
      <c r="LC62" s="68">
        <f t="shared" si="37"/>
        <v>217.85</v>
      </c>
      <c r="LD62" s="68">
        <f t="shared" si="37"/>
        <v>217.07</v>
      </c>
      <c r="LE62" s="68">
        <f t="shared" si="37"/>
        <v>216.29</v>
      </c>
      <c r="LF62" s="68">
        <f t="shared" si="37"/>
        <v>215.52</v>
      </c>
      <c r="LG62" s="68">
        <f t="shared" si="37"/>
        <v>214.75</v>
      </c>
      <c r="LH62" s="68">
        <f t="shared" si="37"/>
        <v>213.97</v>
      </c>
      <c r="LI62" s="68">
        <f t="shared" si="37"/>
        <v>213.2</v>
      </c>
      <c r="LJ62" s="68">
        <f t="shared" si="37"/>
        <v>212.43</v>
      </c>
      <c r="LK62" s="68">
        <f t="shared" si="37"/>
        <v>211.66</v>
      </c>
      <c r="LL62" s="68">
        <f t="shared" si="37"/>
        <v>210.89</v>
      </c>
      <c r="LM62" s="68">
        <f t="shared" si="37"/>
        <v>210.13</v>
      </c>
      <c r="LN62" s="68">
        <f t="shared" si="36"/>
        <v>209.36</v>
      </c>
      <c r="LO62" s="68">
        <f t="shared" si="36"/>
        <v>208.6</v>
      </c>
      <c r="LP62" s="68">
        <f t="shared" si="36"/>
        <v>207.84</v>
      </c>
      <c r="LQ62" s="68">
        <f t="shared" si="36"/>
        <v>207.08</v>
      </c>
      <c r="LR62" s="68">
        <f t="shared" si="36"/>
        <v>206.32</v>
      </c>
      <c r="LS62" s="68">
        <f t="shared" si="36"/>
        <v>205.56</v>
      </c>
      <c r="LT62" s="68">
        <f t="shared" si="36"/>
        <v>204.81</v>
      </c>
      <c r="LU62" s="68">
        <f t="shared" si="36"/>
        <v>204.06</v>
      </c>
      <c r="LV62" s="68">
        <f t="shared" si="36"/>
        <v>203.3</v>
      </c>
      <c r="LW62" s="68">
        <f t="shared" si="36"/>
        <v>202.55</v>
      </c>
      <c r="LX62" s="68">
        <f t="shared" si="36"/>
        <v>201.8</v>
      </c>
      <c r="LY62" s="68">
        <f t="shared" si="36"/>
        <v>201.05</v>
      </c>
      <c r="LZ62" s="68">
        <f t="shared" si="36"/>
        <v>200.31</v>
      </c>
      <c r="MA62" s="68">
        <f t="shared" si="36"/>
        <v>199.56</v>
      </c>
      <c r="MB62" s="68">
        <f t="shared" si="36"/>
        <v>198.82</v>
      </c>
      <c r="MC62" s="68">
        <f t="shared" si="36"/>
        <v>198.08</v>
      </c>
      <c r="MD62" s="70">
        <f t="shared" si="36"/>
        <v>197.34</v>
      </c>
      <c r="ME62" s="71">
        <f t="shared" si="36"/>
        <v>196.61</v>
      </c>
      <c r="MF62" s="71">
        <f t="shared" si="36"/>
        <v>195.87</v>
      </c>
      <c r="MG62" s="71">
        <f t="shared" si="36"/>
        <v>195.14</v>
      </c>
      <c r="MH62" s="71">
        <f t="shared" si="36"/>
        <v>194.4</v>
      </c>
      <c r="MI62" s="71">
        <f t="shared" si="36"/>
        <v>193.67</v>
      </c>
      <c r="MJ62" s="71">
        <f t="shared" si="36"/>
        <v>192.94</v>
      </c>
      <c r="MK62" s="71">
        <f t="shared" si="36"/>
        <v>192.21</v>
      </c>
      <c r="ML62" s="71">
        <f t="shared" si="36"/>
        <v>191.49</v>
      </c>
      <c r="MM62" s="71">
        <f t="shared" si="36"/>
        <v>190.76</v>
      </c>
      <c r="MN62" s="71">
        <f t="shared" si="36"/>
        <v>190.04</v>
      </c>
      <c r="MO62" s="71">
        <f t="shared" si="36"/>
        <v>189.32</v>
      </c>
      <c r="MP62" s="71">
        <f t="shared" si="36"/>
        <v>188.6</v>
      </c>
      <c r="MQ62" s="71">
        <f t="shared" si="36"/>
        <v>187.89</v>
      </c>
      <c r="MR62" s="71">
        <f t="shared" si="36"/>
        <v>187.17</v>
      </c>
      <c r="MS62" s="71">
        <f t="shared" si="36"/>
        <v>186.46</v>
      </c>
      <c r="MT62" s="71">
        <f t="shared" si="36"/>
        <v>185.74</v>
      </c>
      <c r="MU62" s="71">
        <f t="shared" si="36"/>
        <v>185.03</v>
      </c>
      <c r="MV62" s="71">
        <f t="shared" si="36"/>
        <v>184.32</v>
      </c>
      <c r="MW62" s="71">
        <f t="shared" si="36"/>
        <v>183.62</v>
      </c>
      <c r="MX62" s="71">
        <f t="shared" si="36"/>
        <v>182.91</v>
      </c>
      <c r="MY62" s="71">
        <f t="shared" si="36"/>
        <v>182.21</v>
      </c>
    </row>
    <row r="63" spans="1:363" ht="15.75" x14ac:dyDescent="0.25">
      <c r="A63" s="60" t="s">
        <v>6</v>
      </c>
      <c r="B63" s="65">
        <v>2073</v>
      </c>
      <c r="C63" s="63">
        <v>523.39</v>
      </c>
      <c r="D63" s="63">
        <v>522.57000000000005</v>
      </c>
      <c r="E63" s="63">
        <v>521.54</v>
      </c>
      <c r="F63" s="63">
        <v>520.5</v>
      </c>
      <c r="G63" s="63">
        <v>519.47</v>
      </c>
      <c r="H63" s="63">
        <v>518.43000000000006</v>
      </c>
      <c r="I63" s="63">
        <v>517.4</v>
      </c>
      <c r="J63" s="63">
        <v>516.36</v>
      </c>
      <c r="K63" s="63">
        <v>515.32999999999993</v>
      </c>
      <c r="L63" s="63">
        <v>514.29</v>
      </c>
      <c r="M63" s="63">
        <v>513.26</v>
      </c>
      <c r="N63" s="63">
        <v>512.22</v>
      </c>
      <c r="O63" s="63">
        <v>511.19</v>
      </c>
      <c r="P63" s="63">
        <v>510.15</v>
      </c>
      <c r="Q63" s="63">
        <v>509.12</v>
      </c>
      <c r="R63" s="63">
        <v>508.08</v>
      </c>
      <c r="S63" s="63">
        <v>507.05</v>
      </c>
      <c r="T63" s="63">
        <v>506.01</v>
      </c>
      <c r="U63" s="63">
        <v>504.98</v>
      </c>
      <c r="V63" s="63">
        <v>503.94</v>
      </c>
      <c r="W63" s="63">
        <v>502.91</v>
      </c>
      <c r="X63" s="63">
        <v>501.87</v>
      </c>
      <c r="Y63" s="63">
        <v>500.84</v>
      </c>
      <c r="Z63" s="63">
        <v>499.8</v>
      </c>
      <c r="AA63" s="63">
        <v>498.77</v>
      </c>
      <c r="AB63" s="63">
        <v>497.73</v>
      </c>
      <c r="AC63" s="63">
        <v>496.7</v>
      </c>
      <c r="AD63" s="63">
        <v>495.66</v>
      </c>
      <c r="AE63" s="63">
        <v>494.62</v>
      </c>
      <c r="AF63" s="63">
        <v>493.59</v>
      </c>
      <c r="AG63" s="63">
        <v>492.55</v>
      </c>
      <c r="AH63" s="63">
        <v>491.52</v>
      </c>
      <c r="AI63" s="63">
        <v>490.48</v>
      </c>
      <c r="AJ63" s="63">
        <v>489.44</v>
      </c>
      <c r="AK63" s="63">
        <v>488.41</v>
      </c>
      <c r="AL63" s="63">
        <v>487.37</v>
      </c>
      <c r="AM63" s="63">
        <v>486.34</v>
      </c>
      <c r="AN63" s="63">
        <v>485.3</v>
      </c>
      <c r="AO63" s="63">
        <v>484.26</v>
      </c>
      <c r="AP63" s="63">
        <v>483.23</v>
      </c>
      <c r="AQ63" s="63">
        <v>482.19</v>
      </c>
      <c r="AR63" s="63">
        <v>481.15</v>
      </c>
      <c r="AS63" s="63">
        <v>480.12</v>
      </c>
      <c r="AT63" s="63">
        <v>479.08</v>
      </c>
      <c r="AU63" s="63">
        <v>478.04</v>
      </c>
      <c r="AV63" s="63">
        <v>477.01</v>
      </c>
      <c r="AW63" s="63">
        <v>475.97</v>
      </c>
      <c r="AX63" s="63">
        <v>474.94</v>
      </c>
      <c r="AY63" s="63">
        <v>473.9</v>
      </c>
      <c r="AZ63" s="63">
        <v>472.86</v>
      </c>
      <c r="BA63" s="63">
        <v>471.83</v>
      </c>
      <c r="BB63" s="63">
        <v>470.79</v>
      </c>
      <c r="BC63" s="63">
        <v>469.75</v>
      </c>
      <c r="BD63" s="63">
        <v>468.71</v>
      </c>
      <c r="BE63" s="63">
        <v>467.68</v>
      </c>
      <c r="BF63" s="63">
        <v>466.64</v>
      </c>
      <c r="BG63" s="63">
        <v>465.6</v>
      </c>
      <c r="BH63" s="63">
        <v>464.57</v>
      </c>
      <c r="BI63" s="63">
        <v>463.53</v>
      </c>
      <c r="BJ63" s="63">
        <v>462.49</v>
      </c>
      <c r="BK63" s="63">
        <v>461.46</v>
      </c>
      <c r="BL63" s="63">
        <v>460.42</v>
      </c>
      <c r="BM63" s="63">
        <v>459.38</v>
      </c>
      <c r="BN63" s="63">
        <v>458.34</v>
      </c>
      <c r="BO63" s="63">
        <v>457.3</v>
      </c>
      <c r="BP63" s="63">
        <v>456.27</v>
      </c>
      <c r="BQ63" s="63">
        <v>455.23</v>
      </c>
      <c r="BR63" s="63">
        <v>454.19</v>
      </c>
      <c r="BS63" s="63">
        <v>453.15</v>
      </c>
      <c r="BT63" s="63">
        <v>452.12</v>
      </c>
      <c r="BU63" s="63">
        <v>451.08</v>
      </c>
      <c r="BV63" s="63">
        <v>450.04</v>
      </c>
      <c r="BW63" s="63">
        <v>449</v>
      </c>
      <c r="BX63" s="63">
        <v>447.97</v>
      </c>
      <c r="BY63" s="63">
        <v>446.93</v>
      </c>
      <c r="BZ63" s="63">
        <v>445.89</v>
      </c>
      <c r="CA63" s="63">
        <v>444.86</v>
      </c>
      <c r="CB63" s="63">
        <v>443.82</v>
      </c>
      <c r="CC63" s="63">
        <v>442.78</v>
      </c>
      <c r="CD63" s="63">
        <v>441.75</v>
      </c>
      <c r="CE63" s="63">
        <v>440.71</v>
      </c>
      <c r="CF63" s="63">
        <v>439.68</v>
      </c>
      <c r="CG63" s="63">
        <v>438.64</v>
      </c>
      <c r="CH63" s="63">
        <v>437.6</v>
      </c>
      <c r="CI63" s="63">
        <v>436.57</v>
      </c>
      <c r="CJ63" s="63">
        <v>435.53</v>
      </c>
      <c r="CK63" s="63">
        <v>434.49</v>
      </c>
      <c r="CL63" s="63">
        <v>433.46</v>
      </c>
      <c r="CM63" s="63">
        <v>432.42</v>
      </c>
      <c r="CN63" s="63">
        <v>431.38</v>
      </c>
      <c r="CO63" s="63">
        <v>430.35</v>
      </c>
      <c r="CP63" s="63">
        <v>429.31</v>
      </c>
      <c r="CQ63" s="63">
        <v>428.27</v>
      </c>
      <c r="CR63" s="63">
        <v>427.24</v>
      </c>
      <c r="CS63" s="63">
        <v>426.2</v>
      </c>
      <c r="CT63" s="63">
        <v>425.16</v>
      </c>
      <c r="CU63" s="63">
        <v>424.13</v>
      </c>
      <c r="CV63" s="63">
        <v>423.09</v>
      </c>
      <c r="CW63" s="63">
        <v>422.06</v>
      </c>
      <c r="CX63" s="63">
        <v>421.02</v>
      </c>
      <c r="CY63" s="63">
        <v>419.99</v>
      </c>
      <c r="CZ63" s="63">
        <v>418.95</v>
      </c>
      <c r="DA63" s="63">
        <v>417.92</v>
      </c>
      <c r="DB63" s="63">
        <v>416.88</v>
      </c>
      <c r="DC63" s="63">
        <v>415.85</v>
      </c>
      <c r="DD63" s="63">
        <v>414.81</v>
      </c>
      <c r="DE63" s="63">
        <v>413.78</v>
      </c>
      <c r="DF63" s="63">
        <v>412.74</v>
      </c>
      <c r="DG63" s="63">
        <v>411.71</v>
      </c>
      <c r="DH63" s="63">
        <v>410.68</v>
      </c>
      <c r="DI63" s="63">
        <v>409.64</v>
      </c>
      <c r="DJ63" s="63">
        <v>408.61</v>
      </c>
      <c r="DK63" s="63">
        <v>407.58</v>
      </c>
      <c r="DL63" s="63">
        <v>406.54</v>
      </c>
      <c r="DM63" s="63">
        <v>405.51</v>
      </c>
      <c r="DN63" s="63">
        <v>404.48</v>
      </c>
      <c r="DO63" s="63">
        <v>403.44</v>
      </c>
      <c r="DP63" s="63">
        <v>402.41</v>
      </c>
      <c r="DQ63" s="63">
        <v>401.38</v>
      </c>
      <c r="DR63" s="63">
        <v>400.35</v>
      </c>
      <c r="DS63" s="63">
        <v>399.31</v>
      </c>
      <c r="DT63" s="63">
        <v>398.28</v>
      </c>
      <c r="DU63" s="63">
        <v>397.26</v>
      </c>
      <c r="DV63" s="63">
        <v>396.23</v>
      </c>
      <c r="DW63" s="63">
        <v>395.2</v>
      </c>
      <c r="DX63" s="63">
        <v>394.17</v>
      </c>
      <c r="DY63" s="63">
        <v>393.14</v>
      </c>
      <c r="DZ63" s="63">
        <v>392.12</v>
      </c>
      <c r="EA63" s="63">
        <v>391.09</v>
      </c>
      <c r="EB63" s="63">
        <v>390.06</v>
      </c>
      <c r="EC63" s="63">
        <v>389.03</v>
      </c>
      <c r="ED63" s="63">
        <v>388.01</v>
      </c>
      <c r="EE63" s="63">
        <v>386.98</v>
      </c>
      <c r="EF63" s="63">
        <v>385.96</v>
      </c>
      <c r="EG63" s="63">
        <v>384.94</v>
      </c>
      <c r="EH63" s="63">
        <v>383.92</v>
      </c>
      <c r="EI63" s="63">
        <v>382.9</v>
      </c>
      <c r="EJ63" s="63">
        <v>381.87</v>
      </c>
      <c r="EK63" s="63">
        <v>380.85</v>
      </c>
      <c r="EL63" s="63">
        <v>379.83</v>
      </c>
      <c r="EM63" s="63">
        <v>378.81</v>
      </c>
      <c r="EN63" s="63">
        <v>377.79</v>
      </c>
      <c r="EO63" s="63">
        <v>376.77</v>
      </c>
      <c r="EP63" s="63">
        <v>375.75</v>
      </c>
      <c r="EQ63" s="63">
        <v>374.74</v>
      </c>
      <c r="ER63" s="63">
        <v>373.72</v>
      </c>
      <c r="ES63" s="63">
        <v>372.71</v>
      </c>
      <c r="ET63" s="63">
        <v>371.69</v>
      </c>
      <c r="EU63" s="63">
        <v>370.68</v>
      </c>
      <c r="EV63" s="63">
        <v>369.66</v>
      </c>
      <c r="EW63" s="63">
        <v>368.65</v>
      </c>
      <c r="EX63" s="63">
        <v>367.63</v>
      </c>
      <c r="EY63" s="63">
        <v>366.62</v>
      </c>
      <c r="EZ63" s="63">
        <v>365.61</v>
      </c>
      <c r="FA63" s="63">
        <v>364.59</v>
      </c>
      <c r="FB63" s="63">
        <v>363.58</v>
      </c>
      <c r="FC63" s="63">
        <v>362.57</v>
      </c>
      <c r="FD63" s="63">
        <v>361.56</v>
      </c>
      <c r="FE63" s="63">
        <v>360.55</v>
      </c>
      <c r="FF63" s="63">
        <v>359.55</v>
      </c>
      <c r="FG63" s="63">
        <v>358.54</v>
      </c>
      <c r="FH63" s="63">
        <v>357.53</v>
      </c>
      <c r="FI63" s="63">
        <v>356.53</v>
      </c>
      <c r="FJ63" s="63">
        <v>355.52</v>
      </c>
      <c r="FK63" s="63">
        <v>354.52</v>
      </c>
      <c r="FL63" s="63">
        <v>353.51</v>
      </c>
      <c r="FM63" s="63">
        <v>352.51</v>
      </c>
      <c r="FN63" s="63">
        <v>351.5</v>
      </c>
      <c r="FO63" s="63">
        <v>350.5</v>
      </c>
      <c r="FP63" s="63">
        <v>349.5</v>
      </c>
      <c r="FQ63" s="63">
        <v>348.49</v>
      </c>
      <c r="FR63" s="63">
        <v>347.49</v>
      </c>
      <c r="FS63" s="63">
        <v>346.49</v>
      </c>
      <c r="FT63" s="63">
        <v>345.49</v>
      </c>
      <c r="FU63" s="63">
        <v>344.49</v>
      </c>
      <c r="FV63" s="63">
        <v>343.49</v>
      </c>
      <c r="FW63" s="63">
        <v>342.49</v>
      </c>
      <c r="FX63" s="63">
        <v>341.49</v>
      </c>
      <c r="FY63" s="63">
        <v>340.49</v>
      </c>
      <c r="FZ63" s="63">
        <v>339.49</v>
      </c>
      <c r="GA63" s="63">
        <v>338.49</v>
      </c>
      <c r="GB63" s="63">
        <v>337.5</v>
      </c>
      <c r="GC63" s="63">
        <v>336.5</v>
      </c>
      <c r="GD63" s="63">
        <v>335.51</v>
      </c>
      <c r="GE63" s="63">
        <v>334.51</v>
      </c>
      <c r="GF63" s="63">
        <v>333.51</v>
      </c>
      <c r="GG63" s="63">
        <v>332.51</v>
      </c>
      <c r="GH63" s="63">
        <v>331.53</v>
      </c>
      <c r="GI63" s="63">
        <v>330.53</v>
      </c>
      <c r="GJ63" s="63">
        <v>329.54</v>
      </c>
      <c r="GK63" s="63">
        <v>328.54</v>
      </c>
      <c r="GL63" s="63">
        <v>327.56</v>
      </c>
      <c r="GM63" s="63">
        <v>326.57</v>
      </c>
      <c r="GN63" s="63">
        <v>325.57</v>
      </c>
      <c r="GO63" s="63">
        <v>324.58999999999997</v>
      </c>
      <c r="GP63" s="63">
        <v>323.60000000000002</v>
      </c>
      <c r="GQ63" s="63">
        <v>322.63</v>
      </c>
      <c r="GR63" s="63">
        <v>321.64</v>
      </c>
      <c r="GS63" s="63">
        <v>320.66000000000003</v>
      </c>
      <c r="GT63" s="63">
        <v>319.68</v>
      </c>
      <c r="GU63" s="63">
        <v>318.7</v>
      </c>
      <c r="GV63" s="63">
        <v>317.72000000000003</v>
      </c>
      <c r="GW63" s="63">
        <v>316.74</v>
      </c>
      <c r="GX63" s="63">
        <v>315.76</v>
      </c>
      <c r="GY63" s="63">
        <v>314.77999999999997</v>
      </c>
      <c r="GZ63" s="63">
        <v>313.79000000000002</v>
      </c>
      <c r="HA63" s="63">
        <v>312.82</v>
      </c>
      <c r="HB63" s="63">
        <v>311.85000000000002</v>
      </c>
      <c r="HC63" s="63">
        <v>310.87</v>
      </c>
      <c r="HD63" s="63">
        <v>309.89999999999998</v>
      </c>
      <c r="HE63" s="63">
        <v>308.92</v>
      </c>
      <c r="HF63" s="63">
        <v>307.95</v>
      </c>
      <c r="HG63" s="63">
        <v>306.98</v>
      </c>
      <c r="HH63" s="63">
        <v>306</v>
      </c>
      <c r="HI63" s="63">
        <v>305.02999999999997</v>
      </c>
      <c r="HJ63" s="63">
        <v>304.06</v>
      </c>
      <c r="HK63" s="63">
        <v>303.08999999999997</v>
      </c>
      <c r="HL63" s="63">
        <v>302.13</v>
      </c>
      <c r="HM63" s="63">
        <v>301.17</v>
      </c>
      <c r="HN63" s="63">
        <v>300.20999999999998</v>
      </c>
      <c r="HO63" s="63">
        <v>299.25</v>
      </c>
      <c r="HP63" s="63">
        <v>298.29000000000002</v>
      </c>
      <c r="HQ63" s="63">
        <v>297.32</v>
      </c>
      <c r="HR63" s="63">
        <v>296.37</v>
      </c>
      <c r="HS63" s="63">
        <v>295.41000000000003</v>
      </c>
      <c r="HT63" s="63">
        <v>294.45999999999998</v>
      </c>
      <c r="HU63" s="63">
        <v>293.5</v>
      </c>
      <c r="HV63" s="63">
        <v>292.54000000000002</v>
      </c>
      <c r="HW63" s="63">
        <v>291.58999999999997</v>
      </c>
      <c r="HX63" s="63">
        <v>290.64</v>
      </c>
      <c r="HY63" s="63">
        <v>289.69</v>
      </c>
      <c r="HZ63" s="63">
        <v>288.74</v>
      </c>
      <c r="IA63" s="63">
        <v>287.79000000000002</v>
      </c>
      <c r="IB63" s="63">
        <v>286.83999999999997</v>
      </c>
      <c r="IC63" s="63">
        <v>285.89</v>
      </c>
      <c r="ID63" s="63">
        <v>284.94</v>
      </c>
      <c r="IE63" s="63">
        <v>283.99</v>
      </c>
      <c r="IF63" s="63">
        <v>283.04000000000002</v>
      </c>
      <c r="IG63" s="63">
        <v>282.10000000000002</v>
      </c>
      <c r="IH63" s="63">
        <v>281.14999999999998</v>
      </c>
      <c r="II63" s="63">
        <v>280.2</v>
      </c>
      <c r="IJ63" s="63">
        <v>279.26</v>
      </c>
      <c r="IK63" s="63">
        <v>278.32</v>
      </c>
      <c r="IL63" s="63">
        <v>277.38</v>
      </c>
      <c r="IM63" s="63">
        <v>276.44</v>
      </c>
      <c r="IN63" s="63">
        <v>275.5</v>
      </c>
      <c r="IO63" s="63">
        <v>274.56</v>
      </c>
      <c r="IP63" s="63">
        <v>273.62</v>
      </c>
      <c r="IQ63" s="63">
        <v>272.68</v>
      </c>
      <c r="IR63" s="63">
        <v>271.74</v>
      </c>
      <c r="IS63" s="63">
        <v>270.81</v>
      </c>
      <c r="IT63" s="63">
        <v>269.87</v>
      </c>
      <c r="IU63" s="63">
        <v>268.94</v>
      </c>
      <c r="IV63" s="63">
        <v>268.01</v>
      </c>
      <c r="IW63" s="63">
        <v>267.08999999999997</v>
      </c>
      <c r="IX63" s="63">
        <v>266.17</v>
      </c>
      <c r="IY63" s="63">
        <v>265.25</v>
      </c>
      <c r="IZ63" s="63">
        <v>264.32</v>
      </c>
      <c r="JA63" s="63">
        <v>263.40999999999997</v>
      </c>
      <c r="JB63" s="63">
        <v>262.49</v>
      </c>
      <c r="JC63" s="63">
        <v>261.57</v>
      </c>
      <c r="JD63" s="63">
        <v>260.64999999999998</v>
      </c>
      <c r="JE63" s="63">
        <v>259.74</v>
      </c>
      <c r="JF63" s="63">
        <v>258.82</v>
      </c>
      <c r="JG63" s="63">
        <v>257.89999999999998</v>
      </c>
      <c r="JH63" s="63">
        <v>256.99</v>
      </c>
      <c r="JI63" s="63">
        <v>256.08000000000004</v>
      </c>
      <c r="JJ63" s="63">
        <v>255.17</v>
      </c>
      <c r="JK63" s="63">
        <v>254.26</v>
      </c>
      <c r="JL63" s="63">
        <v>253.35</v>
      </c>
      <c r="JM63" s="63">
        <v>252.44</v>
      </c>
      <c r="JN63" s="63">
        <v>251.53</v>
      </c>
      <c r="JO63" s="63">
        <v>250.62</v>
      </c>
      <c r="JP63" s="63">
        <v>249.71</v>
      </c>
      <c r="JQ63" s="63">
        <v>248.81</v>
      </c>
      <c r="JR63" s="63">
        <v>247.9</v>
      </c>
      <c r="JS63" s="63">
        <v>247</v>
      </c>
      <c r="JT63" s="63">
        <v>246.09</v>
      </c>
      <c r="JU63" s="63">
        <v>245.18</v>
      </c>
      <c r="JV63" s="63">
        <v>244.27</v>
      </c>
      <c r="JW63" s="63">
        <v>243.36</v>
      </c>
      <c r="JX63" s="63">
        <v>242.45</v>
      </c>
      <c r="JY63" s="63">
        <v>241.54</v>
      </c>
      <c r="JZ63" s="63">
        <v>240.63</v>
      </c>
      <c r="KA63" s="63">
        <v>239.72</v>
      </c>
      <c r="KB63" s="63">
        <v>238.82</v>
      </c>
      <c r="KC63" s="63">
        <v>237.91</v>
      </c>
      <c r="KD63" s="63">
        <v>237.01</v>
      </c>
      <c r="KE63" s="63">
        <v>236.1</v>
      </c>
      <c r="KF63" s="63">
        <v>235.2</v>
      </c>
      <c r="KG63" s="63">
        <v>234.3</v>
      </c>
      <c r="KH63" s="63">
        <v>233.4</v>
      </c>
      <c r="KI63" s="63">
        <v>232.5</v>
      </c>
      <c r="KJ63" s="63">
        <v>231.6</v>
      </c>
      <c r="KK63" s="63">
        <v>230.7</v>
      </c>
      <c r="KL63" s="63">
        <v>229.8</v>
      </c>
      <c r="KM63" s="63">
        <v>228.91</v>
      </c>
      <c r="KN63" s="63">
        <v>228.01</v>
      </c>
      <c r="KO63" s="63">
        <v>227.12</v>
      </c>
      <c r="KP63" s="63">
        <v>226.22</v>
      </c>
      <c r="KQ63" s="63">
        <v>225.33</v>
      </c>
      <c r="KR63" s="68">
        <f t="shared" si="37"/>
        <v>227.27</v>
      </c>
      <c r="KS63" s="68">
        <f t="shared" si="38"/>
        <v>226.48</v>
      </c>
      <c r="KT63" s="68">
        <f t="shared" si="37"/>
        <v>225.66</v>
      </c>
      <c r="KU63" s="68">
        <f t="shared" si="37"/>
        <v>224.87</v>
      </c>
      <c r="KV63" s="68">
        <f t="shared" si="37"/>
        <v>224.09</v>
      </c>
      <c r="KW63" s="68">
        <f t="shared" si="37"/>
        <v>223.3</v>
      </c>
      <c r="KX63" s="68">
        <f t="shared" si="37"/>
        <v>222.51</v>
      </c>
      <c r="KY63" s="68">
        <f t="shared" si="37"/>
        <v>221.73</v>
      </c>
      <c r="KZ63" s="68">
        <f t="shared" si="37"/>
        <v>220.94</v>
      </c>
      <c r="LA63" s="68">
        <f t="shared" si="37"/>
        <v>220.16</v>
      </c>
      <c r="LB63" s="68">
        <f t="shared" si="37"/>
        <v>219.38</v>
      </c>
      <c r="LC63" s="68">
        <f t="shared" si="37"/>
        <v>218.6</v>
      </c>
      <c r="LD63" s="68">
        <f t="shared" si="37"/>
        <v>217.82</v>
      </c>
      <c r="LE63" s="68">
        <f t="shared" si="37"/>
        <v>217.04</v>
      </c>
      <c r="LF63" s="68">
        <f t="shared" si="37"/>
        <v>216.27</v>
      </c>
      <c r="LG63" s="68">
        <f t="shared" si="37"/>
        <v>215.5</v>
      </c>
      <c r="LH63" s="68">
        <f t="shared" si="37"/>
        <v>214.72</v>
      </c>
      <c r="LI63" s="68">
        <f t="shared" si="37"/>
        <v>213.95</v>
      </c>
      <c r="LJ63" s="68">
        <f t="shared" si="37"/>
        <v>213.18</v>
      </c>
      <c r="LK63" s="68">
        <f t="shared" si="37"/>
        <v>212.41</v>
      </c>
      <c r="LL63" s="68">
        <f t="shared" si="37"/>
        <v>211.64</v>
      </c>
      <c r="LM63" s="68">
        <f t="shared" si="37"/>
        <v>210.88</v>
      </c>
      <c r="LN63" s="68">
        <f t="shared" si="36"/>
        <v>210.11</v>
      </c>
      <c r="LO63" s="68">
        <f t="shared" si="36"/>
        <v>209.35</v>
      </c>
      <c r="LP63" s="68">
        <f t="shared" si="36"/>
        <v>208.59</v>
      </c>
      <c r="LQ63" s="68">
        <f t="shared" si="36"/>
        <v>207.83</v>
      </c>
      <c r="LR63" s="68">
        <f t="shared" si="36"/>
        <v>207.07</v>
      </c>
      <c r="LS63" s="68">
        <f t="shared" si="36"/>
        <v>206.31</v>
      </c>
      <c r="LT63" s="68">
        <f t="shared" si="36"/>
        <v>205.56</v>
      </c>
      <c r="LU63" s="68">
        <f t="shared" si="36"/>
        <v>204.81</v>
      </c>
      <c r="LV63" s="68">
        <f t="shared" si="36"/>
        <v>204.05</v>
      </c>
      <c r="LW63" s="68">
        <f t="shared" si="36"/>
        <v>203.3</v>
      </c>
      <c r="LX63" s="68">
        <f t="shared" si="36"/>
        <v>202.55</v>
      </c>
      <c r="LY63" s="68">
        <f t="shared" si="36"/>
        <v>201.8</v>
      </c>
      <c r="LZ63" s="68">
        <f t="shared" si="36"/>
        <v>201.06</v>
      </c>
      <c r="MA63" s="68">
        <f t="shared" si="36"/>
        <v>200.31</v>
      </c>
      <c r="MB63" s="68">
        <f t="shared" si="36"/>
        <v>199.57</v>
      </c>
      <c r="MC63" s="68">
        <f t="shared" ref="MC63:MY63" si="39">MC62+0.75</f>
        <v>198.83</v>
      </c>
      <c r="MD63" s="70">
        <f t="shared" si="39"/>
        <v>198.09</v>
      </c>
      <c r="ME63" s="71">
        <f t="shared" si="39"/>
        <v>197.36</v>
      </c>
      <c r="MF63" s="71">
        <f t="shared" si="39"/>
        <v>196.62</v>
      </c>
      <c r="MG63" s="71">
        <f t="shared" si="39"/>
        <v>195.89</v>
      </c>
      <c r="MH63" s="71">
        <f t="shared" si="39"/>
        <v>195.15</v>
      </c>
      <c r="MI63" s="71">
        <f t="shared" si="39"/>
        <v>194.42</v>
      </c>
      <c r="MJ63" s="71">
        <f t="shared" si="39"/>
        <v>193.69</v>
      </c>
      <c r="MK63" s="71">
        <f t="shared" si="39"/>
        <v>192.96</v>
      </c>
      <c r="ML63" s="71">
        <f t="shared" si="39"/>
        <v>192.24</v>
      </c>
      <c r="MM63" s="71">
        <f t="shared" si="39"/>
        <v>191.51</v>
      </c>
      <c r="MN63" s="71">
        <f t="shared" si="39"/>
        <v>190.79</v>
      </c>
      <c r="MO63" s="71">
        <f t="shared" si="39"/>
        <v>190.07</v>
      </c>
      <c r="MP63" s="71">
        <f t="shared" si="39"/>
        <v>189.35</v>
      </c>
      <c r="MQ63" s="71">
        <f t="shared" si="39"/>
        <v>188.64</v>
      </c>
      <c r="MR63" s="71">
        <f t="shared" si="39"/>
        <v>187.92</v>
      </c>
      <c r="MS63" s="71">
        <f t="shared" si="39"/>
        <v>187.21</v>
      </c>
      <c r="MT63" s="71">
        <f t="shared" si="39"/>
        <v>186.49</v>
      </c>
      <c r="MU63" s="71">
        <f t="shared" si="39"/>
        <v>185.78</v>
      </c>
      <c r="MV63" s="71">
        <f t="shared" si="39"/>
        <v>185.07</v>
      </c>
      <c r="MW63" s="71">
        <f t="shared" si="39"/>
        <v>184.37</v>
      </c>
      <c r="MX63" s="71">
        <f t="shared" si="39"/>
        <v>183.66</v>
      </c>
      <c r="MY63" s="71">
        <f t="shared" si="39"/>
        <v>182.96</v>
      </c>
    </row>
    <row r="64" spans="1:363" ht="15.75" x14ac:dyDescent="0.25">
      <c r="A64" s="60" t="s">
        <v>6</v>
      </c>
      <c r="B64" s="65">
        <v>2074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6"/>
      <c r="EX64" s="66"/>
      <c r="EY64" s="66"/>
      <c r="EZ64" s="66"/>
      <c r="FA64" s="66"/>
      <c r="FB64" s="66"/>
      <c r="FC64" s="66"/>
      <c r="FD64" s="66"/>
      <c r="FE64" s="66"/>
      <c r="FF64" s="66"/>
      <c r="FG64" s="66"/>
      <c r="FH64" s="66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  <c r="FW64" s="66"/>
      <c r="FX64" s="66"/>
      <c r="FY64" s="66"/>
      <c r="FZ64" s="66"/>
      <c r="GA64" s="66"/>
      <c r="GB64" s="66"/>
      <c r="GC64" s="66"/>
      <c r="GD64" s="66"/>
      <c r="GE64" s="66"/>
      <c r="GF64" s="66"/>
      <c r="GG64" s="66"/>
      <c r="GH64" s="66"/>
      <c r="GI64" s="66"/>
      <c r="GJ64" s="66"/>
      <c r="GK64" s="66"/>
      <c r="GL64" s="66"/>
      <c r="GM64" s="66"/>
      <c r="GN64" s="66"/>
      <c r="GO64" s="66"/>
      <c r="GP64" s="66"/>
      <c r="GQ64" s="66"/>
      <c r="GR64" s="66"/>
      <c r="GS64" s="66"/>
      <c r="GT64" s="66"/>
      <c r="GU64" s="66"/>
      <c r="GV64" s="66"/>
      <c r="GW64" s="66"/>
      <c r="GX64" s="66"/>
      <c r="GY64" s="66"/>
      <c r="GZ64" s="66"/>
      <c r="HA64" s="66"/>
      <c r="HB64" s="66"/>
      <c r="HC64" s="66"/>
      <c r="HD64" s="66"/>
      <c r="HE64" s="66"/>
      <c r="HF64" s="66"/>
      <c r="HG64" s="66"/>
      <c r="HH64" s="66"/>
      <c r="HI64" s="66"/>
      <c r="HJ64" s="66"/>
      <c r="HK64" s="66"/>
      <c r="HL64" s="66"/>
      <c r="HM64" s="66"/>
      <c r="HN64" s="66"/>
      <c r="HO64" s="66"/>
      <c r="HP64" s="66"/>
      <c r="HQ64" s="66"/>
      <c r="HR64" s="66"/>
      <c r="HS64" s="66"/>
      <c r="HT64" s="66"/>
      <c r="HU64" s="66"/>
      <c r="HV64" s="66"/>
      <c r="HW64" s="66"/>
      <c r="HX64" s="66"/>
      <c r="HY64" s="66"/>
      <c r="HZ64" s="66"/>
      <c r="IA64" s="66"/>
      <c r="IB64" s="66"/>
      <c r="IC64" s="66"/>
      <c r="ID64" s="66"/>
      <c r="IE64" s="66"/>
      <c r="IF64" s="66"/>
      <c r="IG64" s="66"/>
      <c r="IH64" s="66"/>
      <c r="II64" s="66"/>
      <c r="IJ64" s="66"/>
      <c r="IK64" s="66"/>
      <c r="IL64" s="66"/>
      <c r="IM64" s="66"/>
      <c r="IN64" s="66"/>
      <c r="IO64" s="66"/>
      <c r="IP64" s="66"/>
      <c r="IQ64" s="66"/>
      <c r="IR64" s="66"/>
      <c r="IS64" s="66"/>
      <c r="IT64" s="66"/>
      <c r="IU64" s="66"/>
      <c r="IV64" s="66"/>
      <c r="IW64" s="66"/>
      <c r="IX64" s="66"/>
      <c r="IY64" s="66"/>
      <c r="IZ64" s="66"/>
      <c r="JA64" s="66"/>
      <c r="JB64" s="66"/>
      <c r="JC64" s="66"/>
      <c r="JD64" s="66"/>
      <c r="JE64" s="66"/>
      <c r="JF64" s="66"/>
      <c r="JG64" s="66"/>
      <c r="JH64" s="66"/>
      <c r="JI64" s="66"/>
      <c r="JJ64" s="66"/>
      <c r="JK64" s="66"/>
      <c r="JL64" s="66"/>
      <c r="JM64" s="66"/>
      <c r="JN64" s="66"/>
      <c r="JO64" s="66"/>
      <c r="JP64" s="66"/>
      <c r="JQ64" s="66"/>
      <c r="JR64" s="66"/>
      <c r="JS64" s="66"/>
      <c r="JT64" s="66"/>
      <c r="JU64" s="66"/>
      <c r="JV64" s="66"/>
      <c r="JW64" s="66"/>
      <c r="JX64" s="66"/>
      <c r="JY64" s="66"/>
      <c r="JZ64" s="66"/>
      <c r="KA64" s="66"/>
      <c r="KB64" s="66"/>
      <c r="KC64" s="66"/>
      <c r="KD64" s="66"/>
      <c r="KE64" s="66"/>
      <c r="KF64" s="66"/>
      <c r="KG64" s="66"/>
      <c r="KH64" s="66"/>
      <c r="KI64" s="66"/>
      <c r="KJ64" s="66"/>
      <c r="KK64" s="66"/>
      <c r="KL64" s="66"/>
      <c r="KM64" s="66"/>
      <c r="KN64" s="66"/>
      <c r="KO64" s="66"/>
      <c r="KP64" s="66"/>
      <c r="KQ64" s="66"/>
      <c r="KR64" s="66"/>
      <c r="KS64" s="66"/>
      <c r="KT64" s="66"/>
      <c r="KU64" s="66"/>
      <c r="KV64" s="66"/>
      <c r="KW64" s="66"/>
      <c r="KX64" s="66"/>
      <c r="KY64" s="66"/>
      <c r="KZ64" s="66"/>
      <c r="LA64" s="66"/>
      <c r="LB64" s="66"/>
      <c r="LC64" s="66"/>
    </row>
    <row r="65" spans="1:315" ht="15.75" x14ac:dyDescent="0.25">
      <c r="A65" s="60" t="s">
        <v>6</v>
      </c>
      <c r="B65" s="65">
        <v>2075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  <c r="EO65" s="66"/>
      <c r="EP65" s="66"/>
      <c r="EQ65" s="66"/>
      <c r="ER65" s="66"/>
      <c r="ES65" s="66"/>
      <c r="ET65" s="66"/>
      <c r="EU65" s="66"/>
      <c r="EV65" s="66"/>
      <c r="EW65" s="66"/>
      <c r="EX65" s="66"/>
      <c r="EY65" s="66"/>
      <c r="EZ65" s="66"/>
      <c r="FA65" s="66"/>
      <c r="FB65" s="66"/>
      <c r="FC65" s="66"/>
      <c r="FD65" s="66"/>
      <c r="FE65" s="66"/>
      <c r="FF65" s="66"/>
      <c r="FG65" s="66"/>
      <c r="FH65" s="66"/>
      <c r="FI65" s="66"/>
      <c r="FJ65" s="66"/>
      <c r="FK65" s="66"/>
      <c r="FL65" s="66"/>
      <c r="FM65" s="66"/>
      <c r="FN65" s="66"/>
      <c r="FO65" s="66"/>
      <c r="FP65" s="66"/>
      <c r="FQ65" s="66"/>
      <c r="FR65" s="66"/>
      <c r="FS65" s="66"/>
      <c r="FT65" s="66"/>
      <c r="FU65" s="66"/>
      <c r="FV65" s="66"/>
      <c r="FW65" s="66"/>
      <c r="FX65" s="66"/>
      <c r="FY65" s="66"/>
      <c r="FZ65" s="66"/>
      <c r="GA65" s="66"/>
      <c r="GB65" s="66"/>
      <c r="GC65" s="66"/>
      <c r="GD65" s="66"/>
      <c r="GE65" s="66"/>
      <c r="GF65" s="66"/>
      <c r="GG65" s="66"/>
      <c r="GH65" s="66"/>
      <c r="GI65" s="66"/>
      <c r="GJ65" s="66"/>
      <c r="GK65" s="66"/>
      <c r="GL65" s="66"/>
      <c r="GM65" s="66"/>
      <c r="GN65" s="66"/>
      <c r="GO65" s="66"/>
      <c r="GP65" s="66"/>
      <c r="GQ65" s="66"/>
      <c r="GR65" s="66"/>
      <c r="GS65" s="66"/>
      <c r="GT65" s="66"/>
      <c r="GU65" s="66"/>
      <c r="GV65" s="66"/>
      <c r="GW65" s="66"/>
      <c r="GX65" s="66"/>
      <c r="GY65" s="66"/>
      <c r="GZ65" s="66"/>
      <c r="HA65" s="66"/>
      <c r="HB65" s="66"/>
      <c r="HC65" s="66"/>
      <c r="HD65" s="66"/>
      <c r="HE65" s="66"/>
      <c r="HF65" s="66"/>
      <c r="HG65" s="66"/>
      <c r="HH65" s="66"/>
      <c r="HI65" s="66"/>
      <c r="HJ65" s="66"/>
      <c r="HK65" s="66"/>
      <c r="HL65" s="66"/>
      <c r="HM65" s="66"/>
      <c r="HN65" s="66"/>
      <c r="HO65" s="66"/>
      <c r="HP65" s="66"/>
      <c r="HQ65" s="66"/>
      <c r="HR65" s="66"/>
      <c r="HS65" s="66"/>
      <c r="HT65" s="66"/>
      <c r="HU65" s="66"/>
      <c r="HV65" s="66"/>
      <c r="HW65" s="66"/>
      <c r="HX65" s="66"/>
      <c r="HY65" s="66"/>
      <c r="HZ65" s="66"/>
      <c r="IA65" s="66"/>
      <c r="IB65" s="66"/>
      <c r="IC65" s="66"/>
      <c r="ID65" s="66"/>
      <c r="IE65" s="66"/>
      <c r="IF65" s="66"/>
      <c r="IG65" s="66"/>
      <c r="IH65" s="66"/>
      <c r="II65" s="66"/>
      <c r="IJ65" s="66"/>
      <c r="IK65" s="66"/>
      <c r="IL65" s="66"/>
      <c r="IM65" s="66"/>
      <c r="IN65" s="66"/>
      <c r="IO65" s="66"/>
      <c r="IP65" s="66"/>
      <c r="IQ65" s="66"/>
      <c r="IR65" s="66"/>
      <c r="IS65" s="66"/>
      <c r="IT65" s="66"/>
      <c r="IU65" s="66"/>
      <c r="IV65" s="66"/>
      <c r="IW65" s="66"/>
      <c r="IX65" s="66"/>
      <c r="IY65" s="66"/>
      <c r="IZ65" s="66"/>
      <c r="JA65" s="66"/>
      <c r="JB65" s="66"/>
      <c r="JC65" s="66"/>
      <c r="JD65" s="66"/>
      <c r="JE65" s="66"/>
      <c r="JF65" s="66"/>
      <c r="JG65" s="66"/>
      <c r="JH65" s="66"/>
      <c r="JI65" s="66"/>
      <c r="JJ65" s="66"/>
      <c r="JK65" s="66"/>
      <c r="JL65" s="66"/>
      <c r="JM65" s="66"/>
      <c r="JN65" s="66"/>
      <c r="JO65" s="66"/>
      <c r="JP65" s="66"/>
      <c r="JQ65" s="66"/>
      <c r="JR65" s="66"/>
      <c r="JS65" s="66"/>
      <c r="JT65" s="66"/>
      <c r="JU65" s="66"/>
      <c r="JV65" s="66"/>
      <c r="JW65" s="66"/>
      <c r="JX65" s="66"/>
      <c r="JY65" s="66"/>
      <c r="JZ65" s="66"/>
      <c r="KA65" s="66"/>
      <c r="KB65" s="66"/>
      <c r="KC65" s="66"/>
      <c r="KD65" s="66"/>
      <c r="KE65" s="66"/>
      <c r="KF65" s="66"/>
      <c r="KG65" s="66"/>
      <c r="KH65" s="66"/>
      <c r="KI65" s="66"/>
      <c r="KJ65" s="66"/>
      <c r="KK65" s="66"/>
      <c r="KL65" s="66"/>
      <c r="KM65" s="66"/>
      <c r="KN65" s="66"/>
      <c r="KO65" s="66"/>
      <c r="KP65" s="66"/>
      <c r="KQ65" s="66"/>
      <c r="KR65" s="66"/>
      <c r="KS65" s="66"/>
      <c r="KT65" s="66"/>
      <c r="KU65" s="66"/>
      <c r="KV65" s="66"/>
      <c r="KW65" s="66"/>
      <c r="KX65" s="66"/>
      <c r="KY65" s="66"/>
      <c r="KZ65" s="66"/>
      <c r="LA65" s="66"/>
      <c r="LB65" s="66"/>
      <c r="LC65" s="66"/>
    </row>
    <row r="66" spans="1:315" ht="15.75" x14ac:dyDescent="0.25">
      <c r="A66" s="60" t="s">
        <v>6</v>
      </c>
      <c r="B66" s="65">
        <v>2076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  <c r="EO66" s="66"/>
      <c r="EP66" s="66"/>
      <c r="EQ66" s="66"/>
      <c r="ER66" s="66"/>
      <c r="ES66" s="66"/>
      <c r="ET66" s="66"/>
      <c r="EU66" s="66"/>
      <c r="EV66" s="66"/>
      <c r="EW66" s="66"/>
      <c r="EX66" s="66"/>
      <c r="EY66" s="66"/>
      <c r="EZ66" s="66"/>
      <c r="FA66" s="66"/>
      <c r="FB66" s="66"/>
      <c r="FC66" s="66"/>
      <c r="FD66" s="66"/>
      <c r="FE66" s="66"/>
      <c r="FF66" s="66"/>
      <c r="FG66" s="66"/>
      <c r="FH66" s="66"/>
      <c r="FI66" s="66"/>
      <c r="FJ66" s="66"/>
      <c r="FK66" s="66"/>
      <c r="FL66" s="66"/>
      <c r="FM66" s="66"/>
      <c r="FN66" s="66"/>
      <c r="FO66" s="66"/>
      <c r="FP66" s="66"/>
      <c r="FQ66" s="66"/>
      <c r="FR66" s="66"/>
      <c r="FS66" s="66"/>
      <c r="FT66" s="66"/>
      <c r="FU66" s="66"/>
      <c r="FV66" s="66"/>
      <c r="FW66" s="66"/>
      <c r="FX66" s="66"/>
      <c r="FY66" s="66"/>
      <c r="FZ66" s="66"/>
      <c r="GA66" s="66"/>
      <c r="GB66" s="66"/>
      <c r="GC66" s="66"/>
      <c r="GD66" s="66"/>
      <c r="GE66" s="66"/>
      <c r="GF66" s="66"/>
      <c r="GG66" s="66"/>
      <c r="GH66" s="66"/>
      <c r="GI66" s="66"/>
      <c r="GJ66" s="66"/>
      <c r="GK66" s="66"/>
      <c r="GL66" s="66"/>
      <c r="GM66" s="66"/>
      <c r="GN66" s="66"/>
      <c r="GO66" s="66"/>
      <c r="GP66" s="66"/>
      <c r="GQ66" s="66"/>
      <c r="GR66" s="66"/>
      <c r="GS66" s="66"/>
      <c r="GT66" s="66"/>
      <c r="GU66" s="66"/>
      <c r="GV66" s="66"/>
      <c r="GW66" s="66"/>
      <c r="GX66" s="66"/>
      <c r="GY66" s="66"/>
      <c r="GZ66" s="66"/>
      <c r="HA66" s="66"/>
      <c r="HB66" s="66"/>
      <c r="HC66" s="66"/>
      <c r="HD66" s="66"/>
      <c r="HE66" s="66"/>
      <c r="HF66" s="66"/>
      <c r="HG66" s="66"/>
      <c r="HH66" s="66"/>
      <c r="HI66" s="66"/>
      <c r="HJ66" s="66"/>
      <c r="HK66" s="66"/>
      <c r="HL66" s="66"/>
      <c r="HM66" s="66"/>
      <c r="HN66" s="66"/>
      <c r="HO66" s="66"/>
      <c r="HP66" s="66"/>
      <c r="HQ66" s="66"/>
      <c r="HR66" s="66"/>
      <c r="HS66" s="66"/>
      <c r="HT66" s="66"/>
      <c r="HU66" s="66"/>
      <c r="HV66" s="66"/>
      <c r="HW66" s="66"/>
      <c r="HX66" s="66"/>
      <c r="HY66" s="66"/>
      <c r="HZ66" s="66"/>
      <c r="IA66" s="66"/>
      <c r="IB66" s="66"/>
      <c r="IC66" s="66"/>
      <c r="ID66" s="66"/>
      <c r="IE66" s="66"/>
      <c r="IF66" s="66"/>
      <c r="IG66" s="66"/>
      <c r="IH66" s="66"/>
      <c r="II66" s="66"/>
      <c r="IJ66" s="66"/>
      <c r="IK66" s="66"/>
      <c r="IL66" s="66"/>
      <c r="IM66" s="66"/>
      <c r="IN66" s="66"/>
      <c r="IO66" s="66"/>
      <c r="IP66" s="66"/>
      <c r="IQ66" s="66"/>
      <c r="IR66" s="66"/>
      <c r="IS66" s="66"/>
      <c r="IT66" s="66"/>
      <c r="IU66" s="66"/>
      <c r="IV66" s="66"/>
      <c r="IW66" s="66"/>
      <c r="IX66" s="66"/>
      <c r="IY66" s="66"/>
      <c r="IZ66" s="66"/>
      <c r="JA66" s="66"/>
      <c r="JB66" s="66"/>
      <c r="JC66" s="66"/>
      <c r="JD66" s="66"/>
      <c r="JE66" s="66"/>
      <c r="JF66" s="66"/>
      <c r="JG66" s="66"/>
      <c r="JH66" s="66"/>
      <c r="JI66" s="66"/>
      <c r="JJ66" s="66"/>
      <c r="JK66" s="66"/>
      <c r="JL66" s="66"/>
      <c r="JM66" s="66"/>
      <c r="JN66" s="66"/>
      <c r="JO66" s="66"/>
      <c r="JP66" s="66"/>
      <c r="JQ66" s="66"/>
      <c r="JR66" s="66"/>
      <c r="JS66" s="66"/>
      <c r="JT66" s="66"/>
      <c r="JU66" s="66"/>
      <c r="JV66" s="66"/>
      <c r="JW66" s="66"/>
      <c r="JX66" s="66"/>
      <c r="JY66" s="66"/>
      <c r="JZ66" s="66"/>
      <c r="KA66" s="66"/>
      <c r="KB66" s="66"/>
      <c r="KC66" s="66"/>
      <c r="KD66" s="66"/>
      <c r="KE66" s="66"/>
      <c r="KF66" s="66"/>
      <c r="KG66" s="66"/>
      <c r="KH66" s="66"/>
      <c r="KI66" s="66"/>
      <c r="KJ66" s="66"/>
      <c r="KK66" s="66"/>
      <c r="KL66" s="66"/>
      <c r="KM66" s="66"/>
      <c r="KN66" s="66"/>
      <c r="KO66" s="66"/>
      <c r="KP66" s="66"/>
      <c r="KQ66" s="66"/>
      <c r="KR66" s="66"/>
      <c r="KS66" s="66"/>
      <c r="KT66" s="66"/>
      <c r="KU66" s="66"/>
      <c r="KV66" s="66"/>
      <c r="KW66" s="66"/>
      <c r="KX66" s="66"/>
      <c r="KY66" s="66"/>
      <c r="KZ66" s="66"/>
      <c r="LA66" s="66"/>
      <c r="LB66" s="66"/>
      <c r="LC66" s="66"/>
    </row>
    <row r="67" spans="1:315" ht="15.75" x14ac:dyDescent="0.25">
      <c r="A67" s="60" t="s">
        <v>6</v>
      </c>
      <c r="B67" s="65">
        <v>2077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  <c r="EO67" s="66"/>
      <c r="EP67" s="66"/>
      <c r="EQ67" s="66"/>
      <c r="ER67" s="66"/>
      <c r="ES67" s="66"/>
      <c r="ET67" s="66"/>
      <c r="EU67" s="66"/>
      <c r="EV67" s="66"/>
      <c r="EW67" s="66"/>
      <c r="EX67" s="66"/>
      <c r="EY67" s="66"/>
      <c r="EZ67" s="66"/>
      <c r="FA67" s="66"/>
      <c r="FB67" s="66"/>
      <c r="FC67" s="66"/>
      <c r="FD67" s="66"/>
      <c r="FE67" s="66"/>
      <c r="FF67" s="66"/>
      <c r="FG67" s="66"/>
      <c r="FH67" s="66"/>
      <c r="FI67" s="66"/>
      <c r="FJ67" s="66"/>
      <c r="FK67" s="66"/>
      <c r="FL67" s="66"/>
      <c r="FM67" s="66"/>
      <c r="FN67" s="66"/>
      <c r="FO67" s="66"/>
      <c r="FP67" s="66"/>
      <c r="FQ67" s="66"/>
      <c r="FR67" s="66"/>
      <c r="FS67" s="66"/>
      <c r="FT67" s="66"/>
      <c r="FU67" s="66"/>
      <c r="FV67" s="66"/>
      <c r="FW67" s="66"/>
      <c r="FX67" s="66"/>
      <c r="FY67" s="66"/>
      <c r="FZ67" s="66"/>
      <c r="GA67" s="66"/>
      <c r="GB67" s="66"/>
      <c r="GC67" s="66"/>
      <c r="GD67" s="66"/>
      <c r="GE67" s="66"/>
      <c r="GF67" s="66"/>
      <c r="GG67" s="66"/>
      <c r="GH67" s="66"/>
      <c r="GI67" s="66"/>
      <c r="GJ67" s="66"/>
      <c r="GK67" s="66"/>
      <c r="GL67" s="66"/>
      <c r="GM67" s="66"/>
      <c r="GN67" s="66"/>
      <c r="GO67" s="66"/>
      <c r="GP67" s="66"/>
      <c r="GQ67" s="66"/>
      <c r="GR67" s="66"/>
      <c r="GS67" s="66"/>
      <c r="GT67" s="66"/>
      <c r="GU67" s="66"/>
      <c r="GV67" s="66"/>
      <c r="GW67" s="66"/>
      <c r="GX67" s="66"/>
      <c r="GY67" s="66"/>
      <c r="GZ67" s="66"/>
      <c r="HA67" s="66"/>
      <c r="HB67" s="66"/>
      <c r="HC67" s="66"/>
      <c r="HD67" s="66"/>
      <c r="HE67" s="66"/>
      <c r="HF67" s="66"/>
      <c r="HG67" s="66"/>
      <c r="HH67" s="66"/>
      <c r="HI67" s="66"/>
      <c r="HJ67" s="66"/>
      <c r="HK67" s="66"/>
      <c r="HL67" s="66"/>
      <c r="HM67" s="66"/>
      <c r="HN67" s="66"/>
      <c r="HO67" s="66"/>
      <c r="HP67" s="66"/>
      <c r="HQ67" s="66"/>
      <c r="HR67" s="66"/>
      <c r="HS67" s="66"/>
      <c r="HT67" s="66"/>
      <c r="HU67" s="66"/>
      <c r="HV67" s="66"/>
      <c r="HW67" s="66"/>
      <c r="HX67" s="66"/>
      <c r="HY67" s="66"/>
      <c r="HZ67" s="66"/>
      <c r="IA67" s="66"/>
      <c r="IB67" s="66"/>
      <c r="IC67" s="66"/>
      <c r="ID67" s="66"/>
      <c r="IE67" s="66"/>
      <c r="IF67" s="66"/>
      <c r="IG67" s="66"/>
      <c r="IH67" s="66"/>
      <c r="II67" s="66"/>
      <c r="IJ67" s="66"/>
      <c r="IK67" s="66"/>
      <c r="IL67" s="66"/>
      <c r="IM67" s="66"/>
      <c r="IN67" s="66"/>
      <c r="IO67" s="66"/>
      <c r="IP67" s="66"/>
      <c r="IQ67" s="66"/>
      <c r="IR67" s="66"/>
      <c r="IS67" s="66"/>
      <c r="IT67" s="66"/>
      <c r="IU67" s="66"/>
      <c r="IV67" s="66"/>
      <c r="IW67" s="66"/>
      <c r="IX67" s="66"/>
      <c r="IY67" s="66"/>
      <c r="IZ67" s="66"/>
      <c r="JA67" s="66"/>
      <c r="JB67" s="66"/>
      <c r="JC67" s="66"/>
      <c r="JD67" s="66"/>
      <c r="JE67" s="66"/>
      <c r="JF67" s="66"/>
      <c r="JG67" s="66"/>
      <c r="JH67" s="66"/>
      <c r="JI67" s="66"/>
      <c r="JJ67" s="66"/>
      <c r="JK67" s="66"/>
      <c r="JL67" s="66"/>
      <c r="JM67" s="66"/>
      <c r="JN67" s="66"/>
      <c r="JO67" s="66"/>
      <c r="JP67" s="66"/>
      <c r="JQ67" s="66"/>
      <c r="JR67" s="66"/>
      <c r="JS67" s="66"/>
      <c r="JT67" s="66"/>
      <c r="JU67" s="66"/>
      <c r="JV67" s="66"/>
      <c r="JW67" s="66"/>
      <c r="JX67" s="66"/>
      <c r="JY67" s="66"/>
      <c r="JZ67" s="66"/>
      <c r="KA67" s="66"/>
      <c r="KB67" s="66"/>
      <c r="KC67" s="66"/>
      <c r="KD67" s="66"/>
      <c r="KE67" s="66"/>
      <c r="KF67" s="66"/>
      <c r="KG67" s="66"/>
      <c r="KH67" s="66"/>
      <c r="KI67" s="66"/>
      <c r="KJ67" s="66"/>
      <c r="KK67" s="66"/>
      <c r="KL67" s="66"/>
      <c r="KM67" s="66"/>
      <c r="KN67" s="66"/>
      <c r="KO67" s="66"/>
      <c r="KP67" s="66"/>
      <c r="KQ67" s="66"/>
      <c r="KR67" s="66"/>
      <c r="KS67" s="66"/>
      <c r="KT67" s="66"/>
      <c r="KU67" s="66"/>
      <c r="KV67" s="66"/>
      <c r="KW67" s="66"/>
      <c r="KX67" s="66"/>
      <c r="KY67" s="66"/>
      <c r="KZ67" s="66"/>
      <c r="LA67" s="66"/>
      <c r="LB67" s="66"/>
      <c r="LC67" s="66"/>
    </row>
    <row r="68" spans="1:315" ht="15.75" x14ac:dyDescent="0.25">
      <c r="A68" s="60" t="s">
        <v>6</v>
      </c>
      <c r="B68" s="65">
        <v>2078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  <c r="EO68" s="66"/>
      <c r="EP68" s="66"/>
      <c r="EQ68" s="66"/>
      <c r="ER68" s="66"/>
      <c r="ES68" s="66"/>
      <c r="ET68" s="66"/>
      <c r="EU68" s="66"/>
      <c r="EV68" s="66"/>
      <c r="EW68" s="66"/>
      <c r="EX68" s="66"/>
      <c r="EY68" s="66"/>
      <c r="EZ68" s="66"/>
      <c r="FA68" s="66"/>
      <c r="FB68" s="66"/>
      <c r="FC68" s="66"/>
      <c r="FD68" s="66"/>
      <c r="FE68" s="66"/>
      <c r="FF68" s="66"/>
      <c r="FG68" s="66"/>
      <c r="FH68" s="66"/>
      <c r="FI68" s="66"/>
      <c r="FJ68" s="66"/>
      <c r="FK68" s="66"/>
      <c r="FL68" s="66"/>
      <c r="FM68" s="66"/>
      <c r="FN68" s="66"/>
      <c r="FO68" s="66"/>
      <c r="FP68" s="66"/>
      <c r="FQ68" s="66"/>
      <c r="FR68" s="66"/>
      <c r="FS68" s="66"/>
      <c r="FT68" s="66"/>
      <c r="FU68" s="66"/>
      <c r="FV68" s="66"/>
      <c r="FW68" s="66"/>
      <c r="FX68" s="66"/>
      <c r="FY68" s="66"/>
      <c r="FZ68" s="66"/>
      <c r="GA68" s="66"/>
      <c r="GB68" s="66"/>
      <c r="GC68" s="66"/>
      <c r="GD68" s="66"/>
      <c r="GE68" s="66"/>
      <c r="GF68" s="66"/>
      <c r="GG68" s="66"/>
      <c r="GH68" s="66"/>
      <c r="GI68" s="66"/>
      <c r="GJ68" s="66"/>
      <c r="GK68" s="66"/>
      <c r="GL68" s="66"/>
      <c r="GM68" s="66"/>
      <c r="GN68" s="66"/>
      <c r="GO68" s="66"/>
      <c r="GP68" s="66"/>
      <c r="GQ68" s="66"/>
      <c r="GR68" s="66"/>
      <c r="GS68" s="66"/>
      <c r="GT68" s="66"/>
      <c r="GU68" s="66"/>
      <c r="GV68" s="66"/>
      <c r="GW68" s="66"/>
      <c r="GX68" s="66"/>
      <c r="GY68" s="66"/>
      <c r="GZ68" s="66"/>
      <c r="HA68" s="66"/>
      <c r="HB68" s="66"/>
      <c r="HC68" s="66"/>
      <c r="HD68" s="66"/>
      <c r="HE68" s="66"/>
      <c r="HF68" s="66"/>
      <c r="HG68" s="66"/>
      <c r="HH68" s="66"/>
      <c r="HI68" s="66"/>
      <c r="HJ68" s="66"/>
      <c r="HK68" s="66"/>
      <c r="HL68" s="66"/>
      <c r="HM68" s="66"/>
      <c r="HN68" s="66"/>
      <c r="HO68" s="66"/>
      <c r="HP68" s="66"/>
      <c r="HQ68" s="66"/>
      <c r="HR68" s="66"/>
      <c r="HS68" s="66"/>
      <c r="HT68" s="66"/>
      <c r="HU68" s="66"/>
      <c r="HV68" s="66"/>
      <c r="HW68" s="66"/>
      <c r="HX68" s="66"/>
      <c r="HY68" s="66"/>
      <c r="HZ68" s="66"/>
      <c r="IA68" s="66"/>
      <c r="IB68" s="66"/>
      <c r="IC68" s="66"/>
      <c r="ID68" s="66"/>
      <c r="IE68" s="66"/>
      <c r="IF68" s="66"/>
      <c r="IG68" s="66"/>
      <c r="IH68" s="66"/>
      <c r="II68" s="66"/>
      <c r="IJ68" s="66"/>
      <c r="IK68" s="66"/>
      <c r="IL68" s="66"/>
      <c r="IM68" s="66"/>
      <c r="IN68" s="66"/>
      <c r="IO68" s="66"/>
      <c r="IP68" s="66"/>
      <c r="IQ68" s="66"/>
      <c r="IR68" s="66"/>
      <c r="IS68" s="66"/>
      <c r="IT68" s="66"/>
      <c r="IU68" s="66"/>
      <c r="IV68" s="66"/>
      <c r="IW68" s="66"/>
      <c r="IX68" s="66"/>
      <c r="IY68" s="66"/>
      <c r="IZ68" s="66"/>
      <c r="JA68" s="66"/>
      <c r="JB68" s="66"/>
      <c r="JC68" s="66"/>
      <c r="JD68" s="66"/>
      <c r="JE68" s="66"/>
      <c r="JF68" s="66"/>
      <c r="JG68" s="66"/>
      <c r="JH68" s="66"/>
      <c r="JI68" s="66"/>
      <c r="JJ68" s="66"/>
      <c r="JK68" s="66"/>
      <c r="JL68" s="66"/>
      <c r="JM68" s="66"/>
      <c r="JN68" s="66"/>
      <c r="JO68" s="66"/>
      <c r="JP68" s="66"/>
      <c r="JQ68" s="66"/>
      <c r="JR68" s="66"/>
      <c r="JS68" s="66"/>
      <c r="JT68" s="66"/>
      <c r="JU68" s="66"/>
      <c r="JV68" s="66"/>
      <c r="JW68" s="66"/>
      <c r="JX68" s="66"/>
      <c r="JY68" s="66"/>
      <c r="JZ68" s="66"/>
      <c r="KA68" s="66"/>
      <c r="KB68" s="66"/>
      <c r="KC68" s="66"/>
      <c r="KD68" s="66"/>
      <c r="KE68" s="66"/>
      <c r="KF68" s="66"/>
      <c r="KG68" s="66"/>
      <c r="KH68" s="66"/>
      <c r="KI68" s="66"/>
      <c r="KJ68" s="66"/>
      <c r="KK68" s="66"/>
      <c r="KL68" s="66"/>
      <c r="KM68" s="66"/>
      <c r="KN68" s="66"/>
      <c r="KO68" s="66"/>
      <c r="KP68" s="66"/>
      <c r="KQ68" s="66"/>
      <c r="KR68" s="66"/>
      <c r="KS68" s="66"/>
      <c r="KT68" s="66"/>
      <c r="KU68" s="66"/>
      <c r="KV68" s="66"/>
      <c r="KW68" s="66"/>
      <c r="KX68" s="66"/>
      <c r="KY68" s="66"/>
      <c r="KZ68" s="66"/>
      <c r="LA68" s="66"/>
      <c r="LB68" s="66"/>
      <c r="LC68" s="66"/>
    </row>
    <row r="69" spans="1:315" ht="15.75" x14ac:dyDescent="0.25">
      <c r="A69" s="60" t="s">
        <v>6</v>
      </c>
      <c r="B69" s="65">
        <v>2079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  <c r="GA69" s="66"/>
      <c r="GB69" s="66"/>
      <c r="GC69" s="66"/>
      <c r="GD69" s="66"/>
      <c r="GE69" s="66"/>
      <c r="GF69" s="66"/>
      <c r="GG69" s="66"/>
      <c r="GH69" s="66"/>
      <c r="GI69" s="66"/>
      <c r="GJ69" s="66"/>
      <c r="GK69" s="66"/>
      <c r="GL69" s="66"/>
      <c r="GM69" s="66"/>
      <c r="GN69" s="66"/>
      <c r="GO69" s="66"/>
      <c r="GP69" s="66"/>
      <c r="GQ69" s="66"/>
      <c r="GR69" s="66"/>
      <c r="GS69" s="66"/>
      <c r="GT69" s="66"/>
      <c r="GU69" s="66"/>
      <c r="GV69" s="66"/>
      <c r="GW69" s="66"/>
      <c r="GX69" s="66"/>
      <c r="GY69" s="66"/>
      <c r="GZ69" s="66"/>
      <c r="HA69" s="66"/>
      <c r="HB69" s="66"/>
      <c r="HC69" s="66"/>
      <c r="HD69" s="66"/>
      <c r="HE69" s="66"/>
      <c r="HF69" s="66"/>
      <c r="HG69" s="66"/>
      <c r="HH69" s="66"/>
      <c r="HI69" s="66"/>
      <c r="HJ69" s="66"/>
      <c r="HK69" s="66"/>
      <c r="HL69" s="66"/>
      <c r="HM69" s="66"/>
      <c r="HN69" s="66"/>
      <c r="HO69" s="66"/>
      <c r="HP69" s="66"/>
      <c r="HQ69" s="66"/>
      <c r="HR69" s="66"/>
      <c r="HS69" s="66"/>
      <c r="HT69" s="66"/>
      <c r="HU69" s="66"/>
      <c r="HV69" s="66"/>
      <c r="HW69" s="66"/>
      <c r="HX69" s="66"/>
      <c r="HY69" s="66"/>
      <c r="HZ69" s="66"/>
      <c r="IA69" s="66"/>
      <c r="IB69" s="66"/>
      <c r="IC69" s="66"/>
      <c r="ID69" s="66"/>
      <c r="IE69" s="66"/>
      <c r="IF69" s="66"/>
      <c r="IG69" s="66"/>
      <c r="IH69" s="66"/>
      <c r="II69" s="66"/>
      <c r="IJ69" s="66"/>
      <c r="IK69" s="66"/>
      <c r="IL69" s="66"/>
      <c r="IM69" s="66"/>
      <c r="IN69" s="66"/>
      <c r="IO69" s="66"/>
      <c r="IP69" s="66"/>
      <c r="IQ69" s="66"/>
      <c r="IR69" s="66"/>
      <c r="IS69" s="66"/>
      <c r="IT69" s="66"/>
      <c r="IU69" s="66"/>
      <c r="IV69" s="66"/>
      <c r="IW69" s="66"/>
      <c r="IX69" s="66"/>
      <c r="IY69" s="66"/>
      <c r="IZ69" s="66"/>
      <c r="JA69" s="66"/>
      <c r="JB69" s="66"/>
      <c r="JC69" s="66"/>
      <c r="JD69" s="66"/>
      <c r="JE69" s="66"/>
      <c r="JF69" s="66"/>
      <c r="JG69" s="66"/>
      <c r="JH69" s="66"/>
      <c r="JI69" s="66"/>
      <c r="JJ69" s="66"/>
      <c r="JK69" s="66"/>
      <c r="JL69" s="66"/>
      <c r="JM69" s="66"/>
      <c r="JN69" s="66"/>
      <c r="JO69" s="66"/>
      <c r="JP69" s="66"/>
      <c r="JQ69" s="66"/>
      <c r="JR69" s="66"/>
      <c r="JS69" s="66"/>
      <c r="JT69" s="66"/>
      <c r="JU69" s="66"/>
      <c r="JV69" s="66"/>
      <c r="JW69" s="66"/>
      <c r="JX69" s="66"/>
      <c r="JY69" s="66"/>
      <c r="JZ69" s="66"/>
      <c r="KA69" s="66"/>
      <c r="KB69" s="66"/>
      <c r="KC69" s="66"/>
      <c r="KD69" s="66"/>
      <c r="KE69" s="66"/>
      <c r="KF69" s="66"/>
      <c r="KG69" s="66"/>
      <c r="KH69" s="66"/>
      <c r="KI69" s="66"/>
      <c r="KJ69" s="66"/>
      <c r="KK69" s="66"/>
      <c r="KL69" s="66"/>
      <c r="KM69" s="66"/>
      <c r="KN69" s="66"/>
      <c r="KO69" s="66"/>
      <c r="KP69" s="66"/>
      <c r="KQ69" s="66"/>
      <c r="KR69" s="66"/>
      <c r="KS69" s="66"/>
      <c r="KT69" s="66"/>
      <c r="KU69" s="66"/>
      <c r="KV69" s="66"/>
      <c r="KW69" s="66"/>
      <c r="KX69" s="66"/>
      <c r="KY69" s="66"/>
      <c r="KZ69" s="66"/>
      <c r="LA69" s="66"/>
      <c r="LB69" s="66"/>
      <c r="LC69" s="66"/>
    </row>
    <row r="70" spans="1:315" ht="15.75" x14ac:dyDescent="0.25">
      <c r="A70" s="60" t="s">
        <v>6</v>
      </c>
      <c r="B70" s="65">
        <v>2080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  <c r="GA70" s="66"/>
      <c r="GB70" s="66"/>
      <c r="GC70" s="66"/>
      <c r="GD70" s="66"/>
      <c r="GE70" s="66"/>
      <c r="GF70" s="66"/>
      <c r="GG70" s="66"/>
      <c r="GH70" s="66"/>
      <c r="GI70" s="66"/>
      <c r="GJ70" s="66"/>
      <c r="GK70" s="66"/>
      <c r="GL70" s="66"/>
      <c r="GM70" s="66"/>
      <c r="GN70" s="66"/>
      <c r="GO70" s="66"/>
      <c r="GP70" s="66"/>
      <c r="GQ70" s="66"/>
      <c r="GR70" s="66"/>
      <c r="GS70" s="66"/>
      <c r="GT70" s="66"/>
      <c r="GU70" s="66"/>
      <c r="GV70" s="66"/>
      <c r="GW70" s="66"/>
      <c r="GX70" s="66"/>
      <c r="GY70" s="66"/>
      <c r="GZ70" s="66"/>
      <c r="HA70" s="66"/>
      <c r="HB70" s="66"/>
      <c r="HC70" s="66"/>
      <c r="HD70" s="66"/>
      <c r="HE70" s="66"/>
      <c r="HF70" s="66"/>
      <c r="HG70" s="66"/>
      <c r="HH70" s="66"/>
      <c r="HI70" s="66"/>
      <c r="HJ70" s="66"/>
      <c r="HK70" s="66"/>
      <c r="HL70" s="66"/>
      <c r="HM70" s="66"/>
      <c r="HN70" s="66"/>
      <c r="HO70" s="66"/>
      <c r="HP70" s="66"/>
      <c r="HQ70" s="66"/>
      <c r="HR70" s="66"/>
      <c r="HS70" s="66"/>
      <c r="HT70" s="66"/>
      <c r="HU70" s="66"/>
      <c r="HV70" s="66"/>
      <c r="HW70" s="66"/>
      <c r="HX70" s="66"/>
      <c r="HY70" s="66"/>
      <c r="HZ70" s="66"/>
      <c r="IA70" s="66"/>
      <c r="IB70" s="66"/>
      <c r="IC70" s="66"/>
      <c r="ID70" s="66"/>
      <c r="IE70" s="66"/>
      <c r="IF70" s="66"/>
      <c r="IG70" s="66"/>
      <c r="IH70" s="66"/>
      <c r="II70" s="66"/>
      <c r="IJ70" s="66"/>
      <c r="IK70" s="66"/>
      <c r="IL70" s="66"/>
      <c r="IM70" s="66"/>
      <c r="IN70" s="66"/>
      <c r="IO70" s="66"/>
      <c r="IP70" s="66"/>
      <c r="IQ70" s="66"/>
      <c r="IR70" s="66"/>
      <c r="IS70" s="66"/>
      <c r="IT70" s="66"/>
      <c r="IU70" s="66"/>
      <c r="IV70" s="66"/>
      <c r="IW70" s="66"/>
      <c r="IX70" s="66"/>
      <c r="IY70" s="66"/>
      <c r="IZ70" s="66"/>
      <c r="JA70" s="66"/>
      <c r="JB70" s="66"/>
      <c r="JC70" s="66"/>
      <c r="JD70" s="66"/>
      <c r="JE70" s="66"/>
      <c r="JF70" s="66"/>
      <c r="JG70" s="66"/>
      <c r="JH70" s="66"/>
      <c r="JI70" s="66"/>
      <c r="JJ70" s="66"/>
      <c r="JK70" s="66"/>
      <c r="JL70" s="66"/>
      <c r="JM70" s="66"/>
      <c r="JN70" s="66"/>
      <c r="JO70" s="66"/>
      <c r="JP70" s="66"/>
      <c r="JQ70" s="66"/>
      <c r="JR70" s="66"/>
      <c r="JS70" s="66"/>
      <c r="JT70" s="66"/>
      <c r="JU70" s="66"/>
      <c r="JV70" s="66"/>
      <c r="JW70" s="66"/>
      <c r="JX70" s="66"/>
      <c r="JY70" s="66"/>
      <c r="JZ70" s="66"/>
      <c r="KA70" s="66"/>
      <c r="KB70" s="66"/>
      <c r="KC70" s="66"/>
      <c r="KD70" s="66"/>
      <c r="KE70" s="66"/>
      <c r="KF70" s="66"/>
      <c r="KG70" s="66"/>
      <c r="KH70" s="66"/>
      <c r="KI70" s="66"/>
      <c r="KJ70" s="66"/>
      <c r="KK70" s="66"/>
      <c r="KL70" s="66"/>
      <c r="KM70" s="66"/>
      <c r="KN70" s="66"/>
      <c r="KO70" s="66"/>
      <c r="KP70" s="66"/>
      <c r="KQ70" s="66"/>
      <c r="KR70" s="66"/>
      <c r="KS70" s="66"/>
      <c r="KT70" s="66"/>
      <c r="KU70" s="66"/>
      <c r="KV70" s="66"/>
      <c r="KW70" s="66"/>
      <c r="KX70" s="66"/>
      <c r="KY70" s="66"/>
      <c r="KZ70" s="66"/>
      <c r="LA70" s="66"/>
      <c r="LB70" s="66"/>
      <c r="LC70" s="66"/>
    </row>
    <row r="71" spans="1:315" ht="15.75" x14ac:dyDescent="0.25">
      <c r="A71" s="60" t="s">
        <v>6</v>
      </c>
      <c r="B71" s="65">
        <v>2081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  <c r="HX71" s="66"/>
      <c r="HY71" s="66"/>
      <c r="HZ71" s="66"/>
      <c r="IA71" s="66"/>
      <c r="IB71" s="66"/>
      <c r="IC71" s="66"/>
      <c r="ID71" s="66"/>
      <c r="IE71" s="66"/>
      <c r="IF71" s="66"/>
      <c r="IG71" s="66"/>
      <c r="IH71" s="66"/>
      <c r="II71" s="66"/>
      <c r="IJ71" s="66"/>
      <c r="IK71" s="66"/>
      <c r="IL71" s="66"/>
      <c r="IM71" s="66"/>
      <c r="IN71" s="66"/>
      <c r="IO71" s="66"/>
      <c r="IP71" s="66"/>
      <c r="IQ71" s="66"/>
      <c r="IR71" s="66"/>
      <c r="IS71" s="66"/>
      <c r="IT71" s="66"/>
      <c r="IU71" s="66"/>
      <c r="IV71" s="66"/>
      <c r="IW71" s="66"/>
      <c r="IX71" s="66"/>
      <c r="IY71" s="66"/>
      <c r="IZ71" s="66"/>
      <c r="JA71" s="66"/>
      <c r="JB71" s="66"/>
      <c r="JC71" s="66"/>
      <c r="JD71" s="66"/>
      <c r="JE71" s="66"/>
      <c r="JF71" s="66"/>
      <c r="JG71" s="66"/>
      <c r="JH71" s="66"/>
      <c r="JI71" s="66"/>
      <c r="JJ71" s="66"/>
      <c r="JK71" s="66"/>
      <c r="JL71" s="66"/>
      <c r="JM71" s="66"/>
      <c r="JN71" s="66"/>
      <c r="JO71" s="66"/>
      <c r="JP71" s="66"/>
      <c r="JQ71" s="66"/>
      <c r="JR71" s="66"/>
      <c r="JS71" s="66"/>
      <c r="JT71" s="66"/>
      <c r="JU71" s="66"/>
      <c r="JV71" s="66"/>
      <c r="JW71" s="66"/>
      <c r="JX71" s="66"/>
      <c r="JY71" s="66"/>
      <c r="JZ71" s="66"/>
      <c r="KA71" s="66"/>
      <c r="KB71" s="66"/>
      <c r="KC71" s="66"/>
      <c r="KD71" s="66"/>
      <c r="KE71" s="66"/>
      <c r="KF71" s="66"/>
      <c r="KG71" s="66"/>
      <c r="KH71" s="66"/>
      <c r="KI71" s="66"/>
      <c r="KJ71" s="66"/>
      <c r="KK71" s="66"/>
      <c r="KL71" s="66"/>
      <c r="KM71" s="66"/>
      <c r="KN71" s="66"/>
      <c r="KO71" s="66"/>
      <c r="KP71" s="66"/>
      <c r="KQ71" s="66"/>
      <c r="KR71" s="66"/>
      <c r="KS71" s="66"/>
      <c r="KT71" s="66"/>
      <c r="KU71" s="66"/>
      <c r="KV71" s="66"/>
      <c r="KW71" s="66"/>
      <c r="KX71" s="66"/>
      <c r="KY71" s="66"/>
      <c r="KZ71" s="66"/>
      <c r="LA71" s="66"/>
      <c r="LB71" s="66"/>
      <c r="LC71" s="66"/>
    </row>
    <row r="72" spans="1:315" ht="15.75" x14ac:dyDescent="0.25">
      <c r="A72" s="60" t="s">
        <v>6</v>
      </c>
      <c r="B72" s="65">
        <v>2082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  <c r="EO72" s="66"/>
      <c r="EP72" s="66"/>
      <c r="EQ72" s="66"/>
      <c r="ER72" s="66"/>
      <c r="ES72" s="66"/>
      <c r="ET72" s="66"/>
      <c r="EU72" s="66"/>
      <c r="EV72" s="66"/>
      <c r="EW72" s="66"/>
      <c r="EX72" s="66"/>
      <c r="EY72" s="66"/>
      <c r="EZ72" s="66"/>
      <c r="FA72" s="66"/>
      <c r="FB72" s="66"/>
      <c r="FC72" s="66"/>
      <c r="FD72" s="66"/>
      <c r="FE72" s="66"/>
      <c r="FF72" s="66"/>
      <c r="FG72" s="66"/>
      <c r="FH72" s="66"/>
      <c r="FI72" s="66"/>
      <c r="FJ72" s="66"/>
      <c r="FK72" s="66"/>
      <c r="FL72" s="66"/>
      <c r="FM72" s="66"/>
      <c r="FN72" s="66"/>
      <c r="FO72" s="66"/>
      <c r="FP72" s="66"/>
      <c r="FQ72" s="66"/>
      <c r="FR72" s="66"/>
      <c r="FS72" s="66"/>
      <c r="FT72" s="66"/>
      <c r="FU72" s="66"/>
      <c r="FV72" s="66"/>
      <c r="FW72" s="66"/>
      <c r="FX72" s="66"/>
      <c r="FY72" s="66"/>
      <c r="FZ72" s="66"/>
      <c r="GA72" s="66"/>
      <c r="GB72" s="66"/>
      <c r="GC72" s="66"/>
      <c r="GD72" s="66"/>
      <c r="GE72" s="66"/>
      <c r="GF72" s="66"/>
      <c r="GG72" s="66"/>
      <c r="GH72" s="66"/>
      <c r="GI72" s="66"/>
      <c r="GJ72" s="66"/>
      <c r="GK72" s="66"/>
      <c r="GL72" s="66"/>
      <c r="GM72" s="66"/>
      <c r="GN72" s="66"/>
      <c r="GO72" s="66"/>
      <c r="GP72" s="66"/>
      <c r="GQ72" s="66"/>
      <c r="GR72" s="66"/>
      <c r="GS72" s="66"/>
      <c r="GT72" s="66"/>
      <c r="GU72" s="66"/>
      <c r="GV72" s="66"/>
      <c r="GW72" s="66"/>
      <c r="GX72" s="66"/>
      <c r="GY72" s="66"/>
      <c r="GZ72" s="66"/>
      <c r="HA72" s="66"/>
      <c r="HB72" s="66"/>
      <c r="HC72" s="66"/>
      <c r="HD72" s="66"/>
      <c r="HE72" s="66"/>
      <c r="HF72" s="66"/>
      <c r="HG72" s="66"/>
      <c r="HH72" s="66"/>
      <c r="HI72" s="66"/>
      <c r="HJ72" s="66"/>
      <c r="HK72" s="66"/>
      <c r="HL72" s="66"/>
      <c r="HM72" s="66"/>
      <c r="HN72" s="66"/>
      <c r="HO72" s="66"/>
      <c r="HP72" s="66"/>
      <c r="HQ72" s="66"/>
      <c r="HR72" s="66"/>
      <c r="HS72" s="66"/>
      <c r="HT72" s="66"/>
      <c r="HU72" s="66"/>
      <c r="HV72" s="66"/>
      <c r="HW72" s="66"/>
      <c r="HX72" s="66"/>
      <c r="HY72" s="66"/>
      <c r="HZ72" s="66"/>
      <c r="IA72" s="66"/>
      <c r="IB72" s="66"/>
      <c r="IC72" s="66"/>
      <c r="ID72" s="66"/>
      <c r="IE72" s="66"/>
      <c r="IF72" s="66"/>
      <c r="IG72" s="66"/>
      <c r="IH72" s="66"/>
      <c r="II72" s="66"/>
      <c r="IJ72" s="66"/>
      <c r="IK72" s="66"/>
      <c r="IL72" s="66"/>
      <c r="IM72" s="66"/>
      <c r="IN72" s="66"/>
      <c r="IO72" s="66"/>
      <c r="IP72" s="66"/>
      <c r="IQ72" s="66"/>
      <c r="IR72" s="66"/>
      <c r="IS72" s="66"/>
      <c r="IT72" s="66"/>
      <c r="IU72" s="66"/>
      <c r="IV72" s="66"/>
      <c r="IW72" s="66"/>
      <c r="IX72" s="66"/>
      <c r="IY72" s="66"/>
      <c r="IZ72" s="66"/>
      <c r="JA72" s="66"/>
      <c r="JB72" s="66"/>
      <c r="JC72" s="66"/>
      <c r="JD72" s="66"/>
      <c r="JE72" s="66"/>
      <c r="JF72" s="66"/>
      <c r="JG72" s="66"/>
      <c r="JH72" s="66"/>
      <c r="JI72" s="66"/>
      <c r="JJ72" s="66"/>
      <c r="JK72" s="66"/>
      <c r="JL72" s="66"/>
      <c r="JM72" s="66"/>
      <c r="JN72" s="66"/>
      <c r="JO72" s="66"/>
      <c r="JP72" s="66"/>
      <c r="JQ72" s="66"/>
      <c r="JR72" s="66"/>
      <c r="JS72" s="66"/>
      <c r="JT72" s="66"/>
      <c r="JU72" s="66"/>
      <c r="JV72" s="66"/>
      <c r="JW72" s="66"/>
      <c r="JX72" s="66"/>
      <c r="JY72" s="66"/>
      <c r="JZ72" s="66"/>
      <c r="KA72" s="66"/>
      <c r="KB72" s="66"/>
      <c r="KC72" s="66"/>
      <c r="KD72" s="66"/>
      <c r="KE72" s="66"/>
      <c r="KF72" s="66"/>
      <c r="KG72" s="66"/>
      <c r="KH72" s="66"/>
      <c r="KI72" s="66"/>
      <c r="KJ72" s="66"/>
      <c r="KK72" s="66"/>
      <c r="KL72" s="66"/>
      <c r="KM72" s="66"/>
      <c r="KN72" s="66"/>
      <c r="KO72" s="66"/>
      <c r="KP72" s="66"/>
      <c r="KQ72" s="66"/>
      <c r="KR72" s="66"/>
      <c r="KS72" s="66"/>
      <c r="KT72" s="66"/>
      <c r="KU72" s="66"/>
      <c r="KV72" s="66"/>
      <c r="KW72" s="66"/>
      <c r="KX72" s="66"/>
      <c r="KY72" s="66"/>
      <c r="KZ72" s="66"/>
      <c r="LA72" s="66"/>
      <c r="LB72" s="66"/>
      <c r="LC72" s="66"/>
    </row>
    <row r="73" spans="1:315" ht="15.75" x14ac:dyDescent="0.25">
      <c r="A73" s="60" t="s">
        <v>6</v>
      </c>
      <c r="B73" s="65">
        <v>2083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  <c r="IX73" s="66"/>
      <c r="IY73" s="66"/>
      <c r="IZ73" s="66"/>
      <c r="JA73" s="66"/>
      <c r="JB73" s="66"/>
      <c r="JC73" s="66"/>
      <c r="JD73" s="66"/>
      <c r="JE73" s="66"/>
      <c r="JF73" s="66"/>
      <c r="JG73" s="66"/>
      <c r="JH73" s="66"/>
      <c r="JI73" s="66"/>
      <c r="JJ73" s="66"/>
      <c r="JK73" s="66"/>
      <c r="JL73" s="66"/>
      <c r="JM73" s="66"/>
      <c r="JN73" s="66"/>
      <c r="JO73" s="66"/>
      <c r="JP73" s="66"/>
      <c r="JQ73" s="66"/>
      <c r="JR73" s="66"/>
      <c r="JS73" s="66"/>
      <c r="JT73" s="66"/>
      <c r="JU73" s="66"/>
      <c r="JV73" s="66"/>
      <c r="JW73" s="66"/>
      <c r="JX73" s="66"/>
      <c r="JY73" s="66"/>
      <c r="JZ73" s="66"/>
      <c r="KA73" s="66"/>
      <c r="KB73" s="66"/>
      <c r="KC73" s="66"/>
      <c r="KD73" s="66"/>
      <c r="KE73" s="66"/>
      <c r="KF73" s="66"/>
      <c r="KG73" s="66"/>
      <c r="KH73" s="66"/>
      <c r="KI73" s="66"/>
      <c r="KJ73" s="66"/>
      <c r="KK73" s="66"/>
      <c r="KL73" s="66"/>
      <c r="KM73" s="66"/>
      <c r="KN73" s="66"/>
      <c r="KO73" s="66"/>
      <c r="KP73" s="66"/>
      <c r="KQ73" s="66"/>
      <c r="KR73" s="66"/>
      <c r="KS73" s="66"/>
      <c r="KT73" s="66"/>
      <c r="KU73" s="66"/>
      <c r="KV73" s="66"/>
      <c r="KW73" s="66"/>
      <c r="KX73" s="66"/>
      <c r="KY73" s="66"/>
      <c r="KZ73" s="66"/>
      <c r="LA73" s="66"/>
      <c r="LB73" s="66"/>
      <c r="LC73" s="66"/>
    </row>
    <row r="74" spans="1:315" ht="15.75" x14ac:dyDescent="0.25">
      <c r="A74" s="60" t="s">
        <v>6</v>
      </c>
      <c r="B74" s="65">
        <v>2084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  <c r="IX74" s="66"/>
      <c r="IY74" s="66"/>
      <c r="IZ74" s="66"/>
      <c r="JA74" s="66"/>
      <c r="JB74" s="66"/>
      <c r="JC74" s="66"/>
      <c r="JD74" s="66"/>
      <c r="JE74" s="66"/>
      <c r="JF74" s="66"/>
      <c r="JG74" s="66"/>
      <c r="JH74" s="66"/>
      <c r="JI74" s="66"/>
      <c r="JJ74" s="66"/>
      <c r="JK74" s="66"/>
      <c r="JL74" s="66"/>
      <c r="JM74" s="66"/>
      <c r="JN74" s="66"/>
      <c r="JO74" s="66"/>
      <c r="JP74" s="66"/>
      <c r="JQ74" s="66"/>
      <c r="JR74" s="66"/>
      <c r="JS74" s="66"/>
      <c r="JT74" s="66"/>
      <c r="JU74" s="66"/>
      <c r="JV74" s="66"/>
      <c r="JW74" s="66"/>
      <c r="JX74" s="66"/>
      <c r="JY74" s="66"/>
      <c r="JZ74" s="66"/>
      <c r="KA74" s="66"/>
      <c r="KB74" s="66"/>
      <c r="KC74" s="66"/>
      <c r="KD74" s="66"/>
      <c r="KE74" s="66"/>
      <c r="KF74" s="66"/>
      <c r="KG74" s="66"/>
      <c r="KH74" s="66"/>
      <c r="KI74" s="66"/>
      <c r="KJ74" s="66"/>
      <c r="KK74" s="66"/>
      <c r="KL74" s="66"/>
      <c r="KM74" s="66"/>
      <c r="KN74" s="66"/>
      <c r="KO74" s="66"/>
      <c r="KP74" s="66"/>
      <c r="KQ74" s="66"/>
      <c r="KR74" s="66"/>
      <c r="KS74" s="66"/>
      <c r="KT74" s="66"/>
      <c r="KU74" s="66"/>
      <c r="KV74" s="66"/>
      <c r="KW74" s="66"/>
      <c r="KX74" s="66"/>
      <c r="KY74" s="66"/>
      <c r="KZ74" s="66"/>
      <c r="LA74" s="66"/>
      <c r="LB74" s="66"/>
      <c r="LC74" s="66"/>
    </row>
    <row r="75" spans="1:315" ht="15.75" x14ac:dyDescent="0.25">
      <c r="A75" s="60" t="s">
        <v>6</v>
      </c>
      <c r="B75" s="65">
        <v>2085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  <c r="IQ75" s="66"/>
      <c r="IR75" s="66"/>
      <c r="IS75" s="66"/>
      <c r="IT75" s="66"/>
      <c r="IU75" s="66"/>
      <c r="IV75" s="66"/>
      <c r="IW75" s="66"/>
      <c r="IX75" s="66"/>
      <c r="IY75" s="66"/>
      <c r="IZ75" s="66"/>
      <c r="JA75" s="66"/>
      <c r="JB75" s="66"/>
      <c r="JC75" s="66"/>
      <c r="JD75" s="66"/>
      <c r="JE75" s="66"/>
      <c r="JF75" s="66"/>
      <c r="JG75" s="66"/>
      <c r="JH75" s="66"/>
      <c r="JI75" s="66"/>
      <c r="JJ75" s="66"/>
      <c r="JK75" s="66"/>
      <c r="JL75" s="66"/>
      <c r="JM75" s="66"/>
      <c r="JN75" s="66"/>
      <c r="JO75" s="66"/>
      <c r="JP75" s="66"/>
      <c r="JQ75" s="66"/>
      <c r="JR75" s="66"/>
      <c r="JS75" s="66"/>
      <c r="JT75" s="66"/>
      <c r="JU75" s="66"/>
      <c r="JV75" s="66"/>
      <c r="JW75" s="66"/>
      <c r="JX75" s="66"/>
      <c r="JY75" s="66"/>
      <c r="JZ75" s="66"/>
      <c r="KA75" s="66"/>
      <c r="KB75" s="66"/>
      <c r="KC75" s="66"/>
      <c r="KD75" s="66"/>
      <c r="KE75" s="66"/>
      <c r="KF75" s="66"/>
      <c r="KG75" s="66"/>
      <c r="KH75" s="66"/>
      <c r="KI75" s="66"/>
      <c r="KJ75" s="66"/>
      <c r="KK75" s="66"/>
      <c r="KL75" s="66"/>
      <c r="KM75" s="66"/>
      <c r="KN75" s="66"/>
      <c r="KO75" s="66"/>
      <c r="KP75" s="66"/>
      <c r="KQ75" s="66"/>
      <c r="KR75" s="66"/>
      <c r="KS75" s="66"/>
      <c r="KT75" s="66"/>
      <c r="KU75" s="66"/>
      <c r="KV75" s="66"/>
      <c r="KW75" s="66"/>
      <c r="KX75" s="66"/>
      <c r="KY75" s="66"/>
      <c r="KZ75" s="66"/>
      <c r="LA75" s="66"/>
      <c r="LB75" s="66"/>
      <c r="LC75" s="66"/>
    </row>
    <row r="76" spans="1:315" ht="15.75" x14ac:dyDescent="0.25">
      <c r="A76" s="60" t="s">
        <v>6</v>
      </c>
      <c r="B76" s="65">
        <v>2086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66"/>
      <c r="FG76" s="66"/>
      <c r="FH76" s="66"/>
      <c r="FI76" s="66"/>
      <c r="FJ76" s="66"/>
      <c r="FK76" s="66"/>
      <c r="FL76" s="66"/>
      <c r="FM76" s="66"/>
      <c r="FN76" s="66"/>
      <c r="FO76" s="66"/>
      <c r="FP76" s="66"/>
      <c r="FQ76" s="66"/>
      <c r="FR76" s="66"/>
      <c r="FS76" s="66"/>
      <c r="FT76" s="66"/>
      <c r="FU76" s="66"/>
      <c r="FV76" s="66"/>
      <c r="FW76" s="66"/>
      <c r="FX76" s="66"/>
      <c r="FY76" s="66"/>
      <c r="FZ76" s="66"/>
      <c r="GA76" s="66"/>
      <c r="GB76" s="66"/>
      <c r="GC76" s="66"/>
      <c r="GD76" s="66"/>
      <c r="GE76" s="66"/>
      <c r="GF76" s="66"/>
      <c r="GG76" s="66"/>
      <c r="GH76" s="66"/>
      <c r="GI76" s="66"/>
      <c r="GJ76" s="66"/>
      <c r="GK76" s="66"/>
      <c r="GL76" s="66"/>
      <c r="GM76" s="66"/>
      <c r="GN76" s="66"/>
      <c r="GO76" s="66"/>
      <c r="GP76" s="66"/>
      <c r="GQ76" s="66"/>
      <c r="GR76" s="66"/>
      <c r="GS76" s="66"/>
      <c r="GT76" s="66"/>
      <c r="GU76" s="66"/>
      <c r="GV76" s="66"/>
      <c r="GW76" s="66"/>
      <c r="GX76" s="66"/>
      <c r="GY76" s="66"/>
      <c r="GZ76" s="66"/>
      <c r="HA76" s="66"/>
      <c r="HB76" s="66"/>
      <c r="HC76" s="66"/>
      <c r="HD76" s="66"/>
      <c r="HE76" s="66"/>
      <c r="HF76" s="66"/>
      <c r="HG76" s="66"/>
      <c r="HH76" s="66"/>
      <c r="HI76" s="66"/>
      <c r="HJ76" s="66"/>
      <c r="HK76" s="66"/>
      <c r="HL76" s="66"/>
      <c r="HM76" s="66"/>
      <c r="HN76" s="66"/>
      <c r="HO76" s="66"/>
      <c r="HP76" s="66"/>
      <c r="HQ76" s="66"/>
      <c r="HR76" s="66"/>
      <c r="HS76" s="66"/>
      <c r="HT76" s="66"/>
      <c r="HU76" s="66"/>
      <c r="HV76" s="66"/>
      <c r="HW76" s="66"/>
      <c r="HX76" s="66"/>
      <c r="HY76" s="66"/>
      <c r="HZ76" s="66"/>
      <c r="IA76" s="66"/>
      <c r="IB76" s="66"/>
      <c r="IC76" s="66"/>
      <c r="ID76" s="66"/>
      <c r="IE76" s="66"/>
      <c r="IF76" s="66"/>
      <c r="IG76" s="66"/>
      <c r="IH76" s="66"/>
      <c r="II76" s="66"/>
      <c r="IJ76" s="66"/>
      <c r="IK76" s="66"/>
      <c r="IL76" s="66"/>
      <c r="IM76" s="66"/>
      <c r="IN76" s="66"/>
      <c r="IO76" s="66"/>
      <c r="IP76" s="66"/>
      <c r="IQ76" s="66"/>
      <c r="IR76" s="66"/>
      <c r="IS76" s="66"/>
      <c r="IT76" s="66"/>
      <c r="IU76" s="66"/>
      <c r="IV76" s="66"/>
      <c r="IW76" s="66"/>
      <c r="IX76" s="66"/>
      <c r="IY76" s="66"/>
      <c r="IZ76" s="66"/>
      <c r="JA76" s="66"/>
      <c r="JB76" s="66"/>
      <c r="JC76" s="66"/>
      <c r="JD76" s="66"/>
      <c r="JE76" s="66"/>
      <c r="JF76" s="66"/>
      <c r="JG76" s="66"/>
      <c r="JH76" s="66"/>
      <c r="JI76" s="66"/>
      <c r="JJ76" s="66"/>
      <c r="JK76" s="66"/>
      <c r="JL76" s="66"/>
      <c r="JM76" s="66"/>
      <c r="JN76" s="66"/>
      <c r="JO76" s="66"/>
      <c r="JP76" s="66"/>
      <c r="JQ76" s="66"/>
      <c r="JR76" s="66"/>
      <c r="JS76" s="66"/>
      <c r="JT76" s="66"/>
      <c r="JU76" s="66"/>
      <c r="JV76" s="66"/>
      <c r="JW76" s="66"/>
      <c r="JX76" s="66"/>
      <c r="JY76" s="66"/>
      <c r="JZ76" s="66"/>
      <c r="KA76" s="66"/>
      <c r="KB76" s="66"/>
      <c r="KC76" s="66"/>
      <c r="KD76" s="66"/>
      <c r="KE76" s="66"/>
      <c r="KF76" s="66"/>
      <c r="KG76" s="66"/>
      <c r="KH76" s="66"/>
      <c r="KI76" s="66"/>
      <c r="KJ76" s="66"/>
      <c r="KK76" s="66"/>
      <c r="KL76" s="66"/>
      <c r="KM76" s="66"/>
      <c r="KN76" s="66"/>
      <c r="KO76" s="66"/>
      <c r="KP76" s="66"/>
      <c r="KQ76" s="66"/>
      <c r="KR76" s="66"/>
      <c r="KS76" s="66"/>
      <c r="KT76" s="66"/>
      <c r="KU76" s="66"/>
      <c r="KV76" s="66"/>
      <c r="KW76" s="66"/>
      <c r="KX76" s="66"/>
      <c r="KY76" s="66"/>
      <c r="KZ76" s="66"/>
      <c r="LA76" s="66"/>
      <c r="LB76" s="66"/>
      <c r="LC76" s="66"/>
    </row>
    <row r="77" spans="1:315" ht="15.75" x14ac:dyDescent="0.25">
      <c r="A77" s="60" t="s">
        <v>6</v>
      </c>
      <c r="B77" s="65">
        <v>2087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  <c r="EO77" s="66"/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66"/>
      <c r="FG77" s="66"/>
      <c r="FH77" s="66"/>
      <c r="FI77" s="66"/>
      <c r="FJ77" s="66"/>
      <c r="FK77" s="66"/>
      <c r="FL77" s="66"/>
      <c r="FM77" s="66"/>
      <c r="FN77" s="66"/>
      <c r="FO77" s="66"/>
      <c r="FP77" s="66"/>
      <c r="FQ77" s="66"/>
      <c r="FR77" s="66"/>
      <c r="FS77" s="66"/>
      <c r="FT77" s="66"/>
      <c r="FU77" s="66"/>
      <c r="FV77" s="66"/>
      <c r="FW77" s="66"/>
      <c r="FX77" s="66"/>
      <c r="FY77" s="66"/>
      <c r="FZ77" s="66"/>
      <c r="GA77" s="66"/>
      <c r="GB77" s="66"/>
      <c r="GC77" s="66"/>
      <c r="GD77" s="66"/>
      <c r="GE77" s="66"/>
      <c r="GF77" s="66"/>
      <c r="GG77" s="66"/>
      <c r="GH77" s="66"/>
      <c r="GI77" s="66"/>
      <c r="GJ77" s="66"/>
      <c r="GK77" s="66"/>
      <c r="GL77" s="66"/>
      <c r="GM77" s="66"/>
      <c r="GN77" s="66"/>
      <c r="GO77" s="66"/>
      <c r="GP77" s="66"/>
      <c r="GQ77" s="66"/>
      <c r="GR77" s="66"/>
      <c r="GS77" s="66"/>
      <c r="GT77" s="66"/>
      <c r="GU77" s="66"/>
      <c r="GV77" s="66"/>
      <c r="GW77" s="66"/>
      <c r="GX77" s="66"/>
      <c r="GY77" s="66"/>
      <c r="GZ77" s="66"/>
      <c r="HA77" s="66"/>
      <c r="HB77" s="66"/>
      <c r="HC77" s="66"/>
      <c r="HD77" s="66"/>
      <c r="HE77" s="66"/>
      <c r="HF77" s="66"/>
      <c r="HG77" s="66"/>
      <c r="HH77" s="66"/>
      <c r="HI77" s="66"/>
      <c r="HJ77" s="66"/>
      <c r="HK77" s="66"/>
      <c r="HL77" s="66"/>
      <c r="HM77" s="66"/>
      <c r="HN77" s="66"/>
      <c r="HO77" s="66"/>
      <c r="HP77" s="66"/>
      <c r="HQ77" s="66"/>
      <c r="HR77" s="66"/>
      <c r="HS77" s="66"/>
      <c r="HT77" s="66"/>
      <c r="HU77" s="66"/>
      <c r="HV77" s="66"/>
      <c r="HW77" s="66"/>
      <c r="HX77" s="66"/>
      <c r="HY77" s="66"/>
      <c r="HZ77" s="66"/>
      <c r="IA77" s="66"/>
      <c r="IB77" s="66"/>
      <c r="IC77" s="66"/>
      <c r="ID77" s="66"/>
      <c r="IE77" s="66"/>
      <c r="IF77" s="66"/>
      <c r="IG77" s="66"/>
      <c r="IH77" s="66"/>
      <c r="II77" s="66"/>
      <c r="IJ77" s="66"/>
      <c r="IK77" s="66"/>
      <c r="IL77" s="66"/>
      <c r="IM77" s="66"/>
      <c r="IN77" s="66"/>
      <c r="IO77" s="66"/>
      <c r="IP77" s="66"/>
      <c r="IQ77" s="66"/>
      <c r="IR77" s="66"/>
      <c r="IS77" s="66"/>
      <c r="IT77" s="66"/>
      <c r="IU77" s="66"/>
      <c r="IV77" s="66"/>
      <c r="IW77" s="66"/>
      <c r="IX77" s="66"/>
      <c r="IY77" s="66"/>
      <c r="IZ77" s="66"/>
      <c r="JA77" s="66"/>
      <c r="JB77" s="66"/>
      <c r="JC77" s="66"/>
      <c r="JD77" s="66"/>
      <c r="JE77" s="66"/>
      <c r="JF77" s="66"/>
      <c r="JG77" s="66"/>
      <c r="JH77" s="66"/>
      <c r="JI77" s="66"/>
      <c r="JJ77" s="66"/>
      <c r="JK77" s="66"/>
      <c r="JL77" s="66"/>
      <c r="JM77" s="66"/>
      <c r="JN77" s="66"/>
      <c r="JO77" s="66"/>
      <c r="JP77" s="66"/>
      <c r="JQ77" s="66"/>
      <c r="JR77" s="66"/>
      <c r="JS77" s="66"/>
      <c r="JT77" s="66"/>
      <c r="JU77" s="66"/>
      <c r="JV77" s="66"/>
      <c r="JW77" s="66"/>
      <c r="JX77" s="66"/>
      <c r="JY77" s="66"/>
      <c r="JZ77" s="66"/>
      <c r="KA77" s="66"/>
      <c r="KB77" s="66"/>
      <c r="KC77" s="66"/>
      <c r="KD77" s="66"/>
      <c r="KE77" s="66"/>
      <c r="KF77" s="66"/>
      <c r="KG77" s="66"/>
      <c r="KH77" s="66"/>
      <c r="KI77" s="66"/>
      <c r="KJ77" s="66"/>
      <c r="KK77" s="66"/>
      <c r="KL77" s="66"/>
      <c r="KM77" s="66"/>
      <c r="KN77" s="66"/>
      <c r="KO77" s="66"/>
      <c r="KP77" s="66"/>
      <c r="KQ77" s="66"/>
      <c r="KR77" s="66"/>
      <c r="KS77" s="66"/>
      <c r="KT77" s="66"/>
      <c r="KU77" s="66"/>
      <c r="KV77" s="66"/>
      <c r="KW77" s="66"/>
      <c r="KX77" s="66"/>
      <c r="KY77" s="66"/>
      <c r="KZ77" s="66"/>
      <c r="LA77" s="66"/>
      <c r="LB77" s="66"/>
      <c r="LC77" s="66"/>
    </row>
    <row r="78" spans="1:315" ht="15.75" x14ac:dyDescent="0.25">
      <c r="A78" s="60" t="s">
        <v>6</v>
      </c>
      <c r="B78" s="65">
        <v>2088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  <c r="EO78" s="66"/>
      <c r="EP78" s="66"/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66"/>
      <c r="FD78" s="66"/>
      <c r="FE78" s="66"/>
      <c r="FF78" s="66"/>
      <c r="FG78" s="66"/>
      <c r="FH78" s="66"/>
      <c r="FI78" s="66"/>
      <c r="FJ78" s="66"/>
      <c r="FK78" s="66"/>
      <c r="FL78" s="66"/>
      <c r="FM78" s="66"/>
      <c r="FN78" s="66"/>
      <c r="FO78" s="66"/>
      <c r="FP78" s="66"/>
      <c r="FQ78" s="66"/>
      <c r="FR78" s="66"/>
      <c r="FS78" s="66"/>
      <c r="FT78" s="66"/>
      <c r="FU78" s="66"/>
      <c r="FV78" s="66"/>
      <c r="FW78" s="66"/>
      <c r="FX78" s="66"/>
      <c r="FY78" s="66"/>
      <c r="FZ78" s="66"/>
      <c r="GA78" s="66"/>
      <c r="GB78" s="66"/>
      <c r="GC78" s="66"/>
      <c r="GD78" s="66"/>
      <c r="GE78" s="66"/>
      <c r="GF78" s="66"/>
      <c r="GG78" s="66"/>
      <c r="GH78" s="66"/>
      <c r="GI78" s="66"/>
      <c r="GJ78" s="66"/>
      <c r="GK78" s="66"/>
      <c r="GL78" s="66"/>
      <c r="GM78" s="66"/>
      <c r="GN78" s="66"/>
      <c r="GO78" s="66"/>
      <c r="GP78" s="66"/>
      <c r="GQ78" s="66"/>
      <c r="GR78" s="66"/>
      <c r="GS78" s="66"/>
      <c r="GT78" s="66"/>
      <c r="GU78" s="66"/>
      <c r="GV78" s="66"/>
      <c r="GW78" s="66"/>
      <c r="GX78" s="66"/>
      <c r="GY78" s="66"/>
      <c r="GZ78" s="66"/>
      <c r="HA78" s="66"/>
      <c r="HB78" s="66"/>
      <c r="HC78" s="66"/>
      <c r="HD78" s="66"/>
      <c r="HE78" s="66"/>
      <c r="HF78" s="66"/>
      <c r="HG78" s="66"/>
      <c r="HH78" s="66"/>
      <c r="HI78" s="66"/>
      <c r="HJ78" s="66"/>
      <c r="HK78" s="66"/>
      <c r="HL78" s="66"/>
      <c r="HM78" s="66"/>
      <c r="HN78" s="66"/>
      <c r="HO78" s="66"/>
      <c r="HP78" s="66"/>
      <c r="HQ78" s="66"/>
      <c r="HR78" s="66"/>
      <c r="HS78" s="66"/>
      <c r="HT78" s="66"/>
      <c r="HU78" s="66"/>
      <c r="HV78" s="66"/>
      <c r="HW78" s="66"/>
      <c r="HX78" s="66"/>
      <c r="HY78" s="66"/>
      <c r="HZ78" s="66"/>
      <c r="IA78" s="66"/>
      <c r="IB78" s="66"/>
      <c r="IC78" s="66"/>
      <c r="ID78" s="66"/>
      <c r="IE78" s="66"/>
      <c r="IF78" s="66"/>
      <c r="IG78" s="66"/>
      <c r="IH78" s="66"/>
      <c r="II78" s="66"/>
      <c r="IJ78" s="66"/>
      <c r="IK78" s="66"/>
      <c r="IL78" s="66"/>
      <c r="IM78" s="66"/>
      <c r="IN78" s="66"/>
      <c r="IO78" s="66"/>
      <c r="IP78" s="66"/>
      <c r="IQ78" s="66"/>
      <c r="IR78" s="66"/>
      <c r="IS78" s="66"/>
      <c r="IT78" s="66"/>
      <c r="IU78" s="66"/>
      <c r="IV78" s="66"/>
      <c r="IW78" s="66"/>
      <c r="IX78" s="66"/>
      <c r="IY78" s="66"/>
      <c r="IZ78" s="66"/>
      <c r="JA78" s="66"/>
      <c r="JB78" s="66"/>
      <c r="JC78" s="66"/>
      <c r="JD78" s="66"/>
      <c r="JE78" s="66"/>
      <c r="JF78" s="66"/>
      <c r="JG78" s="66"/>
      <c r="JH78" s="66"/>
      <c r="JI78" s="66"/>
      <c r="JJ78" s="66"/>
      <c r="JK78" s="66"/>
      <c r="JL78" s="66"/>
      <c r="JM78" s="66"/>
      <c r="JN78" s="66"/>
      <c r="JO78" s="66"/>
      <c r="JP78" s="66"/>
      <c r="JQ78" s="66"/>
      <c r="JR78" s="66"/>
      <c r="JS78" s="66"/>
      <c r="JT78" s="66"/>
      <c r="JU78" s="66"/>
      <c r="JV78" s="66"/>
      <c r="JW78" s="66"/>
      <c r="JX78" s="66"/>
      <c r="JY78" s="66"/>
      <c r="JZ78" s="66"/>
      <c r="KA78" s="66"/>
      <c r="KB78" s="66"/>
      <c r="KC78" s="66"/>
      <c r="KD78" s="66"/>
      <c r="KE78" s="66"/>
      <c r="KF78" s="66"/>
      <c r="KG78" s="66"/>
      <c r="KH78" s="66"/>
      <c r="KI78" s="66"/>
      <c r="KJ78" s="66"/>
      <c r="KK78" s="66"/>
      <c r="KL78" s="66"/>
      <c r="KM78" s="66"/>
      <c r="KN78" s="66"/>
      <c r="KO78" s="66"/>
      <c r="KP78" s="66"/>
      <c r="KQ78" s="66"/>
      <c r="KR78" s="66"/>
      <c r="KS78" s="66"/>
      <c r="KT78" s="66"/>
      <c r="KU78" s="66"/>
      <c r="KV78" s="66"/>
      <c r="KW78" s="66"/>
      <c r="KX78" s="66"/>
      <c r="KY78" s="66"/>
      <c r="KZ78" s="66"/>
      <c r="LA78" s="66"/>
      <c r="LB78" s="66"/>
      <c r="LC78" s="66"/>
    </row>
    <row r="79" spans="1:315" ht="15.75" x14ac:dyDescent="0.25">
      <c r="A79" s="60" t="s">
        <v>6</v>
      </c>
      <c r="B79" s="65">
        <v>2089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  <c r="IH79" s="66"/>
      <c r="II79" s="66"/>
      <c r="IJ79" s="66"/>
      <c r="IK79" s="66"/>
      <c r="IL79" s="66"/>
      <c r="IM79" s="66"/>
      <c r="IN79" s="66"/>
      <c r="IO79" s="66"/>
      <c r="IP79" s="66"/>
      <c r="IQ79" s="66"/>
      <c r="IR79" s="66"/>
      <c r="IS79" s="66"/>
      <c r="IT79" s="66"/>
      <c r="IU79" s="66"/>
      <c r="IV79" s="66"/>
      <c r="IW79" s="66"/>
      <c r="IX79" s="66"/>
      <c r="IY79" s="66"/>
      <c r="IZ79" s="66"/>
      <c r="JA79" s="66"/>
      <c r="JB79" s="66"/>
      <c r="JC79" s="66"/>
      <c r="JD79" s="66"/>
      <c r="JE79" s="66"/>
      <c r="JF79" s="66"/>
      <c r="JG79" s="66"/>
      <c r="JH79" s="66"/>
      <c r="JI79" s="66"/>
      <c r="JJ79" s="66"/>
      <c r="JK79" s="66"/>
      <c r="JL79" s="66"/>
      <c r="JM79" s="66"/>
      <c r="JN79" s="66"/>
      <c r="JO79" s="66"/>
      <c r="JP79" s="66"/>
      <c r="JQ79" s="66"/>
      <c r="JR79" s="66"/>
      <c r="JS79" s="66"/>
      <c r="JT79" s="66"/>
      <c r="JU79" s="66"/>
      <c r="JV79" s="66"/>
      <c r="JW79" s="66"/>
      <c r="JX79" s="66"/>
      <c r="JY79" s="66"/>
      <c r="JZ79" s="66"/>
      <c r="KA79" s="66"/>
      <c r="KB79" s="66"/>
      <c r="KC79" s="66"/>
      <c r="KD79" s="66"/>
      <c r="KE79" s="66"/>
      <c r="KF79" s="66"/>
      <c r="KG79" s="66"/>
      <c r="KH79" s="66"/>
      <c r="KI79" s="66"/>
      <c r="KJ79" s="66"/>
      <c r="KK79" s="66"/>
      <c r="KL79" s="66"/>
      <c r="KM79" s="66"/>
      <c r="KN79" s="66"/>
      <c r="KO79" s="66"/>
      <c r="KP79" s="66"/>
      <c r="KQ79" s="66"/>
      <c r="KR79" s="66"/>
      <c r="KS79" s="66"/>
      <c r="KT79" s="66"/>
      <c r="KU79" s="66"/>
      <c r="KV79" s="66"/>
      <c r="KW79" s="66"/>
      <c r="KX79" s="66"/>
      <c r="KY79" s="66"/>
      <c r="KZ79" s="66"/>
      <c r="LA79" s="66"/>
      <c r="LB79" s="66"/>
      <c r="LC79" s="66"/>
    </row>
    <row r="80" spans="1:315" ht="15.75" x14ac:dyDescent="0.25">
      <c r="A80" s="60" t="s">
        <v>6</v>
      </c>
      <c r="B80" s="65">
        <v>2090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  <c r="EO80" s="66"/>
      <c r="EP80" s="66"/>
      <c r="EQ80" s="66"/>
      <c r="ER80" s="66"/>
      <c r="ES80" s="66"/>
      <c r="ET80" s="66"/>
      <c r="EU80" s="66"/>
      <c r="EV80" s="66"/>
      <c r="EW80" s="66"/>
      <c r="EX80" s="66"/>
      <c r="EY80" s="66"/>
      <c r="EZ80" s="66"/>
      <c r="FA80" s="66"/>
      <c r="FB80" s="66"/>
      <c r="FC80" s="66"/>
      <c r="FD80" s="66"/>
      <c r="FE80" s="66"/>
      <c r="FF80" s="66"/>
      <c r="FG80" s="66"/>
      <c r="FH80" s="66"/>
      <c r="FI80" s="66"/>
      <c r="FJ80" s="66"/>
      <c r="FK80" s="66"/>
      <c r="FL80" s="66"/>
      <c r="FM80" s="66"/>
      <c r="FN80" s="66"/>
      <c r="FO80" s="66"/>
      <c r="FP80" s="66"/>
      <c r="FQ80" s="66"/>
      <c r="FR80" s="66"/>
      <c r="FS80" s="66"/>
      <c r="FT80" s="66"/>
      <c r="FU80" s="66"/>
      <c r="FV80" s="66"/>
      <c r="FW80" s="66"/>
      <c r="FX80" s="66"/>
      <c r="FY80" s="66"/>
      <c r="FZ80" s="66"/>
      <c r="GA80" s="66"/>
      <c r="GB80" s="66"/>
      <c r="GC80" s="66"/>
      <c r="GD80" s="66"/>
      <c r="GE80" s="66"/>
      <c r="GF80" s="66"/>
      <c r="GG80" s="66"/>
      <c r="GH80" s="66"/>
      <c r="GI80" s="66"/>
      <c r="GJ80" s="66"/>
      <c r="GK80" s="66"/>
      <c r="GL80" s="66"/>
      <c r="GM80" s="66"/>
      <c r="GN80" s="66"/>
      <c r="GO80" s="66"/>
      <c r="GP80" s="66"/>
      <c r="GQ80" s="66"/>
      <c r="GR80" s="66"/>
      <c r="GS80" s="66"/>
      <c r="GT80" s="66"/>
      <c r="GU80" s="66"/>
      <c r="GV80" s="66"/>
      <c r="GW80" s="66"/>
      <c r="GX80" s="66"/>
      <c r="GY80" s="66"/>
      <c r="GZ80" s="66"/>
      <c r="HA80" s="66"/>
      <c r="HB80" s="66"/>
      <c r="HC80" s="66"/>
      <c r="HD80" s="66"/>
      <c r="HE80" s="66"/>
      <c r="HF80" s="66"/>
      <c r="HG80" s="66"/>
      <c r="HH80" s="66"/>
      <c r="HI80" s="66"/>
      <c r="HJ80" s="66"/>
      <c r="HK80" s="66"/>
      <c r="HL80" s="66"/>
      <c r="HM80" s="66"/>
      <c r="HN80" s="66"/>
      <c r="HO80" s="66"/>
      <c r="HP80" s="66"/>
      <c r="HQ80" s="66"/>
      <c r="HR80" s="66"/>
      <c r="HS80" s="66"/>
      <c r="HT80" s="66"/>
      <c r="HU80" s="66"/>
      <c r="HV80" s="66"/>
      <c r="HW80" s="66"/>
      <c r="HX80" s="66"/>
      <c r="HY80" s="66"/>
      <c r="HZ80" s="66"/>
      <c r="IA80" s="66"/>
      <c r="IB80" s="66"/>
      <c r="IC80" s="66"/>
      <c r="ID80" s="66"/>
      <c r="IE80" s="66"/>
      <c r="IF80" s="66"/>
      <c r="IG80" s="66"/>
      <c r="IH80" s="66"/>
      <c r="II80" s="66"/>
      <c r="IJ80" s="66"/>
      <c r="IK80" s="66"/>
      <c r="IL80" s="66"/>
      <c r="IM80" s="66"/>
      <c r="IN80" s="66"/>
      <c r="IO80" s="66"/>
      <c r="IP80" s="66"/>
      <c r="IQ80" s="66"/>
      <c r="IR80" s="66"/>
      <c r="IS80" s="66"/>
      <c r="IT80" s="66"/>
      <c r="IU80" s="66"/>
      <c r="IV80" s="66"/>
      <c r="IW80" s="66"/>
      <c r="IX80" s="66"/>
      <c r="IY80" s="66"/>
      <c r="IZ80" s="66"/>
      <c r="JA80" s="66"/>
      <c r="JB80" s="66"/>
      <c r="JC80" s="66"/>
      <c r="JD80" s="66"/>
      <c r="JE80" s="66"/>
      <c r="JF80" s="66"/>
      <c r="JG80" s="66"/>
      <c r="JH80" s="66"/>
      <c r="JI80" s="66"/>
      <c r="JJ80" s="66"/>
      <c r="JK80" s="66"/>
      <c r="JL80" s="66"/>
      <c r="JM80" s="66"/>
      <c r="JN80" s="66"/>
      <c r="JO80" s="66"/>
      <c r="JP80" s="66"/>
      <c r="JQ80" s="66"/>
      <c r="JR80" s="66"/>
      <c r="JS80" s="66"/>
      <c r="JT80" s="66"/>
      <c r="JU80" s="66"/>
      <c r="JV80" s="66"/>
      <c r="JW80" s="66"/>
      <c r="JX80" s="66"/>
      <c r="JY80" s="66"/>
      <c r="JZ80" s="66"/>
      <c r="KA80" s="66"/>
      <c r="KB80" s="66"/>
      <c r="KC80" s="66"/>
      <c r="KD80" s="66"/>
      <c r="KE80" s="66"/>
      <c r="KF80" s="66"/>
      <c r="KG80" s="66"/>
      <c r="KH80" s="66"/>
      <c r="KI80" s="66"/>
      <c r="KJ80" s="66"/>
      <c r="KK80" s="66"/>
      <c r="KL80" s="66"/>
      <c r="KM80" s="66"/>
      <c r="KN80" s="66"/>
      <c r="KO80" s="66"/>
      <c r="KP80" s="66"/>
      <c r="KQ80" s="66"/>
      <c r="KR80" s="66"/>
      <c r="KS80" s="66"/>
      <c r="KT80" s="66"/>
      <c r="KU80" s="66"/>
      <c r="KV80" s="66"/>
      <c r="KW80" s="66"/>
      <c r="KX80" s="66"/>
      <c r="KY80" s="66"/>
      <c r="KZ80" s="66"/>
      <c r="LA80" s="66"/>
      <c r="LB80" s="66"/>
      <c r="LC80" s="66"/>
    </row>
    <row r="81" spans="1:315" ht="15.75" x14ac:dyDescent="0.25">
      <c r="A81" s="60" t="s">
        <v>6</v>
      </c>
      <c r="B81" s="65">
        <v>2091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  <c r="EO81" s="66"/>
      <c r="EP81" s="66"/>
      <c r="EQ81" s="66"/>
      <c r="ER81" s="66"/>
      <c r="ES81" s="66"/>
      <c r="ET81" s="66"/>
      <c r="EU81" s="66"/>
      <c r="EV81" s="66"/>
      <c r="EW81" s="66"/>
      <c r="EX81" s="66"/>
      <c r="EY81" s="66"/>
      <c r="EZ81" s="66"/>
      <c r="FA81" s="66"/>
      <c r="FB81" s="66"/>
      <c r="FC81" s="66"/>
      <c r="FD81" s="66"/>
      <c r="FE81" s="66"/>
      <c r="FF81" s="66"/>
      <c r="FG81" s="66"/>
      <c r="FH81" s="66"/>
      <c r="FI81" s="66"/>
      <c r="FJ81" s="66"/>
      <c r="FK81" s="66"/>
      <c r="FL81" s="66"/>
      <c r="FM81" s="66"/>
      <c r="FN81" s="66"/>
      <c r="FO81" s="66"/>
      <c r="FP81" s="66"/>
      <c r="FQ81" s="66"/>
      <c r="FR81" s="66"/>
      <c r="FS81" s="66"/>
      <c r="FT81" s="66"/>
      <c r="FU81" s="66"/>
      <c r="FV81" s="66"/>
      <c r="FW81" s="66"/>
      <c r="FX81" s="66"/>
      <c r="FY81" s="66"/>
      <c r="FZ81" s="66"/>
      <c r="GA81" s="66"/>
      <c r="GB81" s="66"/>
      <c r="GC81" s="66"/>
      <c r="GD81" s="66"/>
      <c r="GE81" s="66"/>
      <c r="GF81" s="66"/>
      <c r="GG81" s="66"/>
      <c r="GH81" s="66"/>
      <c r="GI81" s="66"/>
      <c r="GJ81" s="66"/>
      <c r="GK81" s="66"/>
      <c r="GL81" s="66"/>
      <c r="GM81" s="66"/>
      <c r="GN81" s="66"/>
      <c r="GO81" s="66"/>
      <c r="GP81" s="66"/>
      <c r="GQ81" s="66"/>
      <c r="GR81" s="66"/>
      <c r="GS81" s="66"/>
      <c r="GT81" s="66"/>
      <c r="GU81" s="66"/>
      <c r="GV81" s="66"/>
      <c r="GW81" s="66"/>
      <c r="GX81" s="66"/>
      <c r="GY81" s="66"/>
      <c r="GZ81" s="66"/>
      <c r="HA81" s="66"/>
      <c r="HB81" s="66"/>
      <c r="HC81" s="66"/>
      <c r="HD81" s="66"/>
      <c r="HE81" s="66"/>
      <c r="HF81" s="66"/>
      <c r="HG81" s="66"/>
      <c r="HH81" s="66"/>
      <c r="HI81" s="66"/>
      <c r="HJ81" s="66"/>
      <c r="HK81" s="66"/>
      <c r="HL81" s="66"/>
      <c r="HM81" s="66"/>
      <c r="HN81" s="66"/>
      <c r="HO81" s="66"/>
      <c r="HP81" s="66"/>
      <c r="HQ81" s="66"/>
      <c r="HR81" s="66"/>
      <c r="HS81" s="66"/>
      <c r="HT81" s="66"/>
      <c r="HU81" s="66"/>
      <c r="HV81" s="66"/>
      <c r="HW81" s="66"/>
      <c r="HX81" s="66"/>
      <c r="HY81" s="66"/>
      <c r="HZ81" s="66"/>
      <c r="IA81" s="66"/>
      <c r="IB81" s="66"/>
      <c r="IC81" s="66"/>
      <c r="ID81" s="66"/>
      <c r="IE81" s="66"/>
      <c r="IF81" s="66"/>
      <c r="IG81" s="66"/>
      <c r="IH81" s="66"/>
      <c r="II81" s="66"/>
      <c r="IJ81" s="66"/>
      <c r="IK81" s="66"/>
      <c r="IL81" s="66"/>
      <c r="IM81" s="66"/>
      <c r="IN81" s="66"/>
      <c r="IO81" s="66"/>
      <c r="IP81" s="66"/>
      <c r="IQ81" s="66"/>
      <c r="IR81" s="66"/>
      <c r="IS81" s="66"/>
      <c r="IT81" s="66"/>
      <c r="IU81" s="66"/>
      <c r="IV81" s="66"/>
      <c r="IW81" s="66"/>
      <c r="IX81" s="66"/>
      <c r="IY81" s="66"/>
      <c r="IZ81" s="66"/>
      <c r="JA81" s="66"/>
      <c r="JB81" s="66"/>
      <c r="JC81" s="66"/>
      <c r="JD81" s="66"/>
      <c r="JE81" s="66"/>
      <c r="JF81" s="66"/>
      <c r="JG81" s="66"/>
      <c r="JH81" s="66"/>
      <c r="JI81" s="66"/>
      <c r="JJ81" s="66"/>
      <c r="JK81" s="66"/>
      <c r="JL81" s="66"/>
      <c r="JM81" s="66"/>
      <c r="JN81" s="66"/>
      <c r="JO81" s="66"/>
      <c r="JP81" s="66"/>
      <c r="JQ81" s="66"/>
      <c r="JR81" s="66"/>
      <c r="JS81" s="66"/>
      <c r="JT81" s="66"/>
      <c r="JU81" s="66"/>
      <c r="JV81" s="66"/>
      <c r="JW81" s="66"/>
      <c r="JX81" s="66"/>
      <c r="JY81" s="66"/>
      <c r="JZ81" s="66"/>
      <c r="KA81" s="66"/>
      <c r="KB81" s="66"/>
      <c r="KC81" s="66"/>
      <c r="KD81" s="66"/>
      <c r="KE81" s="66"/>
      <c r="KF81" s="66"/>
      <c r="KG81" s="66"/>
      <c r="KH81" s="66"/>
      <c r="KI81" s="66"/>
      <c r="KJ81" s="66"/>
      <c r="KK81" s="66"/>
      <c r="KL81" s="66"/>
      <c r="KM81" s="66"/>
      <c r="KN81" s="66"/>
      <c r="KO81" s="66"/>
      <c r="KP81" s="66"/>
      <c r="KQ81" s="66"/>
      <c r="KR81" s="66"/>
      <c r="KS81" s="66"/>
      <c r="KT81" s="66"/>
      <c r="KU81" s="66"/>
      <c r="KV81" s="66"/>
      <c r="KW81" s="66"/>
      <c r="KX81" s="66"/>
      <c r="KY81" s="66"/>
      <c r="KZ81" s="66"/>
      <c r="LA81" s="66"/>
      <c r="LB81" s="66"/>
      <c r="LC81" s="66"/>
    </row>
    <row r="82" spans="1:315" ht="15.75" x14ac:dyDescent="0.25">
      <c r="A82" s="60" t="s">
        <v>6</v>
      </c>
      <c r="B82" s="65">
        <v>2092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  <c r="EO82" s="66"/>
      <c r="EP82" s="66"/>
      <c r="EQ82" s="66"/>
      <c r="ER82" s="66"/>
      <c r="ES82" s="66"/>
      <c r="ET82" s="66"/>
      <c r="EU82" s="66"/>
      <c r="EV82" s="66"/>
      <c r="EW82" s="66"/>
      <c r="EX82" s="66"/>
      <c r="EY82" s="66"/>
      <c r="EZ82" s="66"/>
      <c r="FA82" s="66"/>
      <c r="FB82" s="66"/>
      <c r="FC82" s="66"/>
      <c r="FD82" s="66"/>
      <c r="FE82" s="66"/>
      <c r="FF82" s="66"/>
      <c r="FG82" s="66"/>
      <c r="FH82" s="66"/>
      <c r="FI82" s="66"/>
      <c r="FJ82" s="66"/>
      <c r="FK82" s="66"/>
      <c r="FL82" s="66"/>
      <c r="FM82" s="66"/>
      <c r="FN82" s="66"/>
      <c r="FO82" s="66"/>
      <c r="FP82" s="66"/>
      <c r="FQ82" s="66"/>
      <c r="FR82" s="66"/>
      <c r="FS82" s="66"/>
      <c r="FT82" s="66"/>
      <c r="FU82" s="66"/>
      <c r="FV82" s="66"/>
      <c r="FW82" s="66"/>
      <c r="FX82" s="66"/>
      <c r="FY82" s="66"/>
      <c r="FZ82" s="66"/>
      <c r="GA82" s="66"/>
      <c r="GB82" s="66"/>
      <c r="GC82" s="66"/>
      <c r="GD82" s="66"/>
      <c r="GE82" s="66"/>
      <c r="GF82" s="66"/>
      <c r="GG82" s="66"/>
      <c r="GH82" s="66"/>
      <c r="GI82" s="66"/>
      <c r="GJ82" s="66"/>
      <c r="GK82" s="66"/>
      <c r="GL82" s="66"/>
      <c r="GM82" s="66"/>
      <c r="GN82" s="66"/>
      <c r="GO82" s="66"/>
      <c r="GP82" s="66"/>
      <c r="GQ82" s="66"/>
      <c r="GR82" s="66"/>
      <c r="GS82" s="66"/>
      <c r="GT82" s="66"/>
      <c r="GU82" s="66"/>
      <c r="GV82" s="66"/>
      <c r="GW82" s="66"/>
      <c r="GX82" s="66"/>
      <c r="GY82" s="66"/>
      <c r="GZ82" s="66"/>
      <c r="HA82" s="66"/>
      <c r="HB82" s="66"/>
      <c r="HC82" s="66"/>
      <c r="HD82" s="66"/>
      <c r="HE82" s="66"/>
      <c r="HF82" s="66"/>
      <c r="HG82" s="66"/>
      <c r="HH82" s="66"/>
      <c r="HI82" s="66"/>
      <c r="HJ82" s="66"/>
      <c r="HK82" s="66"/>
      <c r="HL82" s="66"/>
      <c r="HM82" s="66"/>
      <c r="HN82" s="66"/>
      <c r="HO82" s="66"/>
      <c r="HP82" s="66"/>
      <c r="HQ82" s="66"/>
      <c r="HR82" s="66"/>
      <c r="HS82" s="66"/>
      <c r="HT82" s="66"/>
      <c r="HU82" s="66"/>
      <c r="HV82" s="66"/>
      <c r="HW82" s="66"/>
      <c r="HX82" s="66"/>
      <c r="HY82" s="66"/>
      <c r="HZ82" s="66"/>
      <c r="IA82" s="66"/>
      <c r="IB82" s="66"/>
      <c r="IC82" s="66"/>
      <c r="ID82" s="66"/>
      <c r="IE82" s="66"/>
      <c r="IF82" s="66"/>
      <c r="IG82" s="66"/>
      <c r="IH82" s="66"/>
      <c r="II82" s="66"/>
      <c r="IJ82" s="66"/>
      <c r="IK82" s="66"/>
      <c r="IL82" s="66"/>
      <c r="IM82" s="66"/>
      <c r="IN82" s="66"/>
      <c r="IO82" s="66"/>
      <c r="IP82" s="66"/>
      <c r="IQ82" s="66"/>
      <c r="IR82" s="66"/>
      <c r="IS82" s="66"/>
      <c r="IT82" s="66"/>
      <c r="IU82" s="66"/>
      <c r="IV82" s="66"/>
      <c r="IW82" s="66"/>
      <c r="IX82" s="66"/>
      <c r="IY82" s="66"/>
      <c r="IZ82" s="66"/>
      <c r="JA82" s="66"/>
      <c r="JB82" s="66"/>
      <c r="JC82" s="66"/>
      <c r="JD82" s="66"/>
      <c r="JE82" s="66"/>
      <c r="JF82" s="66"/>
      <c r="JG82" s="66"/>
      <c r="JH82" s="66"/>
      <c r="JI82" s="66"/>
      <c r="JJ82" s="66"/>
      <c r="JK82" s="66"/>
      <c r="JL82" s="66"/>
      <c r="JM82" s="66"/>
      <c r="JN82" s="66"/>
      <c r="JO82" s="66"/>
      <c r="JP82" s="66"/>
      <c r="JQ82" s="66"/>
      <c r="JR82" s="66"/>
      <c r="JS82" s="66"/>
      <c r="JT82" s="66"/>
      <c r="JU82" s="66"/>
      <c r="JV82" s="66"/>
      <c r="JW82" s="66"/>
      <c r="JX82" s="66"/>
      <c r="JY82" s="66"/>
      <c r="JZ82" s="66"/>
      <c r="KA82" s="66"/>
      <c r="KB82" s="66"/>
      <c r="KC82" s="66"/>
      <c r="KD82" s="66"/>
      <c r="KE82" s="66"/>
      <c r="KF82" s="66"/>
      <c r="KG82" s="66"/>
      <c r="KH82" s="66"/>
      <c r="KI82" s="66"/>
      <c r="KJ82" s="66"/>
      <c r="KK82" s="66"/>
      <c r="KL82" s="66"/>
      <c r="KM82" s="66"/>
      <c r="KN82" s="66"/>
      <c r="KO82" s="66"/>
      <c r="KP82" s="66"/>
      <c r="KQ82" s="66"/>
      <c r="KR82" s="66"/>
      <c r="KS82" s="66"/>
      <c r="KT82" s="66"/>
      <c r="KU82" s="66"/>
      <c r="KV82" s="66"/>
      <c r="KW82" s="66"/>
      <c r="KX82" s="66"/>
      <c r="KY82" s="66"/>
      <c r="KZ82" s="66"/>
      <c r="LA82" s="66"/>
      <c r="LB82" s="66"/>
      <c r="LC82" s="66"/>
    </row>
    <row r="83" spans="1:315" ht="15.75" x14ac:dyDescent="0.25">
      <c r="A83" s="60" t="s">
        <v>6</v>
      </c>
      <c r="B83" s="65">
        <v>2093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  <c r="IH83" s="66"/>
      <c r="II83" s="66"/>
      <c r="IJ83" s="66"/>
      <c r="IK83" s="66"/>
      <c r="IL83" s="66"/>
      <c r="IM83" s="66"/>
      <c r="IN83" s="66"/>
      <c r="IO83" s="66"/>
      <c r="IP83" s="66"/>
      <c r="IQ83" s="66"/>
      <c r="IR83" s="66"/>
      <c r="IS83" s="66"/>
      <c r="IT83" s="66"/>
      <c r="IU83" s="66"/>
      <c r="IV83" s="66"/>
      <c r="IW83" s="66"/>
      <c r="IX83" s="66"/>
      <c r="IY83" s="66"/>
      <c r="IZ83" s="66"/>
      <c r="JA83" s="66"/>
      <c r="JB83" s="66"/>
      <c r="JC83" s="66"/>
      <c r="JD83" s="66"/>
      <c r="JE83" s="66"/>
      <c r="JF83" s="66"/>
      <c r="JG83" s="66"/>
      <c r="JH83" s="66"/>
      <c r="JI83" s="66"/>
      <c r="JJ83" s="66"/>
      <c r="JK83" s="66"/>
      <c r="JL83" s="66"/>
      <c r="JM83" s="66"/>
      <c r="JN83" s="66"/>
      <c r="JO83" s="66"/>
      <c r="JP83" s="66"/>
      <c r="JQ83" s="66"/>
      <c r="JR83" s="66"/>
      <c r="JS83" s="66"/>
      <c r="JT83" s="66"/>
      <c r="JU83" s="66"/>
      <c r="JV83" s="66"/>
      <c r="JW83" s="66"/>
      <c r="JX83" s="66"/>
      <c r="JY83" s="66"/>
      <c r="JZ83" s="66"/>
      <c r="KA83" s="66"/>
      <c r="KB83" s="66"/>
      <c r="KC83" s="66"/>
      <c r="KD83" s="66"/>
      <c r="KE83" s="66"/>
      <c r="KF83" s="66"/>
      <c r="KG83" s="66"/>
      <c r="KH83" s="66"/>
      <c r="KI83" s="66"/>
      <c r="KJ83" s="66"/>
      <c r="KK83" s="66"/>
      <c r="KL83" s="66"/>
      <c r="KM83" s="66"/>
      <c r="KN83" s="66"/>
      <c r="KO83" s="66"/>
      <c r="KP83" s="66"/>
      <c r="KQ83" s="66"/>
      <c r="KR83" s="66"/>
      <c r="KS83" s="66"/>
      <c r="KT83" s="66"/>
      <c r="KU83" s="66"/>
      <c r="KV83" s="66"/>
      <c r="KW83" s="66"/>
      <c r="KX83" s="66"/>
      <c r="KY83" s="66"/>
      <c r="KZ83" s="66"/>
      <c r="LA83" s="66"/>
      <c r="LB83" s="66"/>
      <c r="LC83" s="66"/>
    </row>
    <row r="84" spans="1:315" ht="15.75" x14ac:dyDescent="0.25">
      <c r="A84" s="60" t="s">
        <v>6</v>
      </c>
      <c r="B84" s="65">
        <v>2094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6"/>
      <c r="EO84" s="66"/>
      <c r="EP84" s="66"/>
      <c r="EQ84" s="66"/>
      <c r="ER84" s="66"/>
      <c r="ES84" s="66"/>
      <c r="ET84" s="66"/>
      <c r="EU84" s="66"/>
      <c r="EV84" s="66"/>
      <c r="EW84" s="66"/>
      <c r="EX84" s="66"/>
      <c r="EY84" s="66"/>
      <c r="EZ84" s="66"/>
      <c r="FA84" s="66"/>
      <c r="FB84" s="66"/>
      <c r="FC84" s="66"/>
      <c r="FD84" s="66"/>
      <c r="FE84" s="66"/>
      <c r="FF84" s="66"/>
      <c r="FG84" s="66"/>
      <c r="FH84" s="66"/>
      <c r="FI84" s="66"/>
      <c r="FJ84" s="66"/>
      <c r="FK84" s="66"/>
      <c r="FL84" s="66"/>
      <c r="FM84" s="66"/>
      <c r="FN84" s="66"/>
      <c r="FO84" s="66"/>
      <c r="FP84" s="66"/>
      <c r="FQ84" s="66"/>
      <c r="FR84" s="66"/>
      <c r="FS84" s="66"/>
      <c r="FT84" s="66"/>
      <c r="FU84" s="66"/>
      <c r="FV84" s="66"/>
      <c r="FW84" s="66"/>
      <c r="FX84" s="66"/>
      <c r="FY84" s="66"/>
      <c r="FZ84" s="66"/>
      <c r="GA84" s="66"/>
      <c r="GB84" s="66"/>
      <c r="GC84" s="66"/>
      <c r="GD84" s="66"/>
      <c r="GE84" s="66"/>
      <c r="GF84" s="66"/>
      <c r="GG84" s="66"/>
      <c r="GH84" s="66"/>
      <c r="GI84" s="66"/>
      <c r="GJ84" s="66"/>
      <c r="GK84" s="66"/>
      <c r="GL84" s="66"/>
      <c r="GM84" s="66"/>
      <c r="GN84" s="66"/>
      <c r="GO84" s="66"/>
      <c r="GP84" s="66"/>
      <c r="GQ84" s="66"/>
      <c r="GR84" s="66"/>
      <c r="GS84" s="66"/>
      <c r="GT84" s="66"/>
      <c r="GU84" s="66"/>
      <c r="GV84" s="66"/>
      <c r="GW84" s="66"/>
      <c r="GX84" s="66"/>
      <c r="GY84" s="66"/>
      <c r="GZ84" s="66"/>
      <c r="HA84" s="66"/>
      <c r="HB84" s="66"/>
      <c r="HC84" s="66"/>
      <c r="HD84" s="66"/>
      <c r="HE84" s="66"/>
      <c r="HF84" s="66"/>
      <c r="HG84" s="66"/>
      <c r="HH84" s="66"/>
      <c r="HI84" s="66"/>
      <c r="HJ84" s="66"/>
      <c r="HK84" s="66"/>
      <c r="HL84" s="66"/>
      <c r="HM84" s="66"/>
      <c r="HN84" s="66"/>
      <c r="HO84" s="66"/>
      <c r="HP84" s="66"/>
      <c r="HQ84" s="66"/>
      <c r="HR84" s="66"/>
      <c r="HS84" s="66"/>
      <c r="HT84" s="66"/>
      <c r="HU84" s="66"/>
      <c r="HV84" s="66"/>
      <c r="HW84" s="66"/>
      <c r="HX84" s="66"/>
      <c r="HY84" s="66"/>
      <c r="HZ84" s="66"/>
      <c r="IA84" s="66"/>
      <c r="IB84" s="66"/>
      <c r="IC84" s="66"/>
      <c r="ID84" s="66"/>
      <c r="IE84" s="66"/>
      <c r="IF84" s="66"/>
      <c r="IG84" s="66"/>
      <c r="IH84" s="66"/>
      <c r="II84" s="66"/>
      <c r="IJ84" s="66"/>
      <c r="IK84" s="66"/>
      <c r="IL84" s="66"/>
      <c r="IM84" s="66"/>
      <c r="IN84" s="66"/>
      <c r="IO84" s="66"/>
      <c r="IP84" s="66"/>
      <c r="IQ84" s="66"/>
      <c r="IR84" s="66"/>
      <c r="IS84" s="66"/>
      <c r="IT84" s="66"/>
      <c r="IU84" s="66"/>
      <c r="IV84" s="66"/>
      <c r="IW84" s="66"/>
      <c r="IX84" s="66"/>
      <c r="IY84" s="66"/>
      <c r="IZ84" s="66"/>
      <c r="JA84" s="66"/>
      <c r="JB84" s="66"/>
      <c r="JC84" s="66"/>
      <c r="JD84" s="66"/>
      <c r="JE84" s="66"/>
      <c r="JF84" s="66"/>
      <c r="JG84" s="66"/>
      <c r="JH84" s="66"/>
      <c r="JI84" s="66"/>
      <c r="JJ84" s="66"/>
      <c r="JK84" s="66"/>
      <c r="JL84" s="66"/>
      <c r="JM84" s="66"/>
      <c r="JN84" s="66"/>
      <c r="JO84" s="66"/>
      <c r="JP84" s="66"/>
      <c r="JQ84" s="66"/>
      <c r="JR84" s="66"/>
      <c r="JS84" s="66"/>
      <c r="JT84" s="66"/>
      <c r="JU84" s="66"/>
      <c r="JV84" s="66"/>
      <c r="JW84" s="66"/>
      <c r="JX84" s="66"/>
      <c r="JY84" s="66"/>
      <c r="JZ84" s="66"/>
      <c r="KA84" s="66"/>
      <c r="KB84" s="66"/>
      <c r="KC84" s="66"/>
      <c r="KD84" s="66"/>
      <c r="KE84" s="66"/>
      <c r="KF84" s="66"/>
      <c r="KG84" s="66"/>
      <c r="KH84" s="66"/>
      <c r="KI84" s="66"/>
      <c r="KJ84" s="66"/>
      <c r="KK84" s="66"/>
      <c r="KL84" s="66"/>
      <c r="KM84" s="66"/>
      <c r="KN84" s="66"/>
      <c r="KO84" s="66"/>
      <c r="KP84" s="66"/>
      <c r="KQ84" s="66"/>
      <c r="KR84" s="66"/>
      <c r="KS84" s="66"/>
      <c r="KT84" s="66"/>
      <c r="KU84" s="66"/>
      <c r="KV84" s="66"/>
      <c r="KW84" s="66"/>
      <c r="KX84" s="66"/>
      <c r="KY84" s="66"/>
      <c r="KZ84" s="66"/>
      <c r="LA84" s="66"/>
      <c r="LB84" s="66"/>
      <c r="LC84" s="66"/>
    </row>
    <row r="85" spans="1:315" ht="15.75" x14ac:dyDescent="0.25">
      <c r="A85" s="60" t="s">
        <v>6</v>
      </c>
      <c r="B85" s="65">
        <v>2095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  <c r="IX85" s="66"/>
      <c r="IY85" s="66"/>
      <c r="IZ85" s="66"/>
      <c r="JA85" s="66"/>
      <c r="JB85" s="66"/>
      <c r="JC85" s="66"/>
      <c r="JD85" s="66"/>
      <c r="JE85" s="66"/>
      <c r="JF85" s="66"/>
      <c r="JG85" s="66"/>
      <c r="JH85" s="66"/>
      <c r="JI85" s="66"/>
      <c r="JJ85" s="66"/>
      <c r="JK85" s="66"/>
      <c r="JL85" s="66"/>
      <c r="JM85" s="66"/>
      <c r="JN85" s="66"/>
      <c r="JO85" s="66"/>
      <c r="JP85" s="66"/>
      <c r="JQ85" s="66"/>
      <c r="JR85" s="66"/>
      <c r="JS85" s="66"/>
      <c r="JT85" s="66"/>
      <c r="JU85" s="66"/>
      <c r="JV85" s="66"/>
      <c r="JW85" s="66"/>
      <c r="JX85" s="66"/>
      <c r="JY85" s="66"/>
      <c r="JZ85" s="66"/>
      <c r="KA85" s="66"/>
      <c r="KB85" s="66"/>
      <c r="KC85" s="66"/>
      <c r="KD85" s="66"/>
      <c r="KE85" s="66"/>
      <c r="KF85" s="66"/>
      <c r="KG85" s="66"/>
      <c r="KH85" s="66"/>
      <c r="KI85" s="66"/>
      <c r="KJ85" s="66"/>
      <c r="KK85" s="66"/>
      <c r="KL85" s="66"/>
      <c r="KM85" s="66"/>
      <c r="KN85" s="66"/>
      <c r="KO85" s="66"/>
      <c r="KP85" s="66"/>
      <c r="KQ85" s="66"/>
      <c r="KR85" s="66"/>
      <c r="KS85" s="66"/>
      <c r="KT85" s="66"/>
      <c r="KU85" s="66"/>
      <c r="KV85" s="66"/>
      <c r="KW85" s="66"/>
      <c r="KX85" s="66"/>
      <c r="KY85" s="66"/>
      <c r="KZ85" s="66"/>
      <c r="LA85" s="66"/>
      <c r="LB85" s="66"/>
      <c r="LC85" s="66"/>
    </row>
    <row r="86" spans="1:315" ht="15.75" x14ac:dyDescent="0.25">
      <c r="A86" s="60" t="s">
        <v>6</v>
      </c>
      <c r="B86" s="65">
        <v>2096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  <c r="IX86" s="66"/>
      <c r="IY86" s="66"/>
      <c r="IZ86" s="66"/>
      <c r="JA86" s="66"/>
      <c r="JB86" s="66"/>
      <c r="JC86" s="66"/>
      <c r="JD86" s="66"/>
      <c r="JE86" s="66"/>
      <c r="JF86" s="66"/>
      <c r="JG86" s="66"/>
      <c r="JH86" s="66"/>
      <c r="JI86" s="66"/>
      <c r="JJ86" s="66"/>
      <c r="JK86" s="66"/>
      <c r="JL86" s="66"/>
      <c r="JM86" s="66"/>
      <c r="JN86" s="66"/>
      <c r="JO86" s="66"/>
      <c r="JP86" s="66"/>
      <c r="JQ86" s="66"/>
      <c r="JR86" s="66"/>
      <c r="JS86" s="66"/>
      <c r="JT86" s="66"/>
      <c r="JU86" s="66"/>
      <c r="JV86" s="66"/>
      <c r="JW86" s="66"/>
      <c r="JX86" s="66"/>
      <c r="JY86" s="66"/>
      <c r="JZ86" s="66"/>
      <c r="KA86" s="66"/>
      <c r="KB86" s="66"/>
      <c r="KC86" s="66"/>
      <c r="KD86" s="66"/>
      <c r="KE86" s="66"/>
      <c r="KF86" s="66"/>
      <c r="KG86" s="66"/>
      <c r="KH86" s="66"/>
      <c r="KI86" s="66"/>
      <c r="KJ86" s="66"/>
      <c r="KK86" s="66"/>
      <c r="KL86" s="66"/>
      <c r="KM86" s="66"/>
      <c r="KN86" s="66"/>
      <c r="KO86" s="66"/>
      <c r="KP86" s="66"/>
      <c r="KQ86" s="66"/>
      <c r="KR86" s="66"/>
      <c r="KS86" s="66"/>
      <c r="KT86" s="66"/>
      <c r="KU86" s="66"/>
      <c r="KV86" s="66"/>
      <c r="KW86" s="66"/>
      <c r="KX86" s="66"/>
      <c r="KY86" s="66"/>
      <c r="KZ86" s="66"/>
      <c r="LA86" s="66"/>
      <c r="LB86" s="66"/>
      <c r="LC86" s="66"/>
    </row>
    <row r="87" spans="1:315" ht="15.75" x14ac:dyDescent="0.25">
      <c r="A87" s="60" t="s">
        <v>6</v>
      </c>
      <c r="B87" s="65">
        <v>2097</v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6"/>
      <c r="HU87" s="66"/>
      <c r="HV87" s="66"/>
      <c r="HW87" s="66"/>
      <c r="HX87" s="66"/>
      <c r="HY87" s="66"/>
      <c r="HZ87" s="66"/>
      <c r="IA87" s="66"/>
      <c r="IB87" s="66"/>
      <c r="IC87" s="66"/>
      <c r="ID87" s="66"/>
      <c r="IE87" s="66"/>
      <c r="IF87" s="66"/>
      <c r="IG87" s="66"/>
      <c r="IH87" s="66"/>
      <c r="II87" s="66"/>
      <c r="IJ87" s="66"/>
      <c r="IK87" s="66"/>
      <c r="IL87" s="66"/>
      <c r="IM87" s="66"/>
      <c r="IN87" s="66"/>
      <c r="IO87" s="66"/>
      <c r="IP87" s="66"/>
      <c r="IQ87" s="66"/>
      <c r="IR87" s="66"/>
      <c r="IS87" s="66"/>
      <c r="IT87" s="66"/>
      <c r="IU87" s="66"/>
      <c r="IV87" s="66"/>
      <c r="IW87" s="66"/>
      <c r="IX87" s="66"/>
      <c r="IY87" s="66"/>
      <c r="IZ87" s="66"/>
      <c r="JA87" s="66"/>
      <c r="JB87" s="66"/>
      <c r="JC87" s="66"/>
      <c r="JD87" s="66"/>
      <c r="JE87" s="66"/>
      <c r="JF87" s="66"/>
      <c r="JG87" s="66"/>
      <c r="JH87" s="66"/>
      <c r="JI87" s="66"/>
      <c r="JJ87" s="66"/>
      <c r="JK87" s="66"/>
      <c r="JL87" s="66"/>
      <c r="JM87" s="66"/>
      <c r="JN87" s="66"/>
      <c r="JO87" s="66"/>
      <c r="JP87" s="66"/>
      <c r="JQ87" s="66"/>
      <c r="JR87" s="66"/>
      <c r="JS87" s="66"/>
      <c r="JT87" s="66"/>
      <c r="JU87" s="66"/>
      <c r="JV87" s="66"/>
      <c r="JW87" s="66"/>
      <c r="JX87" s="66"/>
      <c r="JY87" s="66"/>
      <c r="JZ87" s="66"/>
      <c r="KA87" s="66"/>
      <c r="KB87" s="66"/>
      <c r="KC87" s="66"/>
      <c r="KD87" s="66"/>
      <c r="KE87" s="66"/>
      <c r="KF87" s="66"/>
      <c r="KG87" s="66"/>
      <c r="KH87" s="66"/>
      <c r="KI87" s="66"/>
      <c r="KJ87" s="66"/>
      <c r="KK87" s="66"/>
      <c r="KL87" s="66"/>
      <c r="KM87" s="66"/>
      <c r="KN87" s="66"/>
      <c r="KO87" s="66"/>
      <c r="KP87" s="66"/>
      <c r="KQ87" s="66"/>
      <c r="KR87" s="66"/>
      <c r="KS87" s="66"/>
      <c r="KT87" s="66"/>
      <c r="KU87" s="66"/>
      <c r="KV87" s="66"/>
      <c r="KW87" s="66"/>
      <c r="KX87" s="66"/>
      <c r="KY87" s="66"/>
      <c r="KZ87" s="66"/>
      <c r="LA87" s="66"/>
      <c r="LB87" s="66"/>
      <c r="LC87" s="66"/>
    </row>
    <row r="88" spans="1:315" ht="15.75" x14ac:dyDescent="0.25">
      <c r="A88" s="60" t="s">
        <v>6</v>
      </c>
      <c r="B88" s="65">
        <v>2098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66"/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6"/>
      <c r="EO88" s="66"/>
      <c r="EP88" s="66"/>
      <c r="EQ88" s="66"/>
      <c r="ER88" s="66"/>
      <c r="ES88" s="66"/>
      <c r="ET88" s="66"/>
      <c r="EU88" s="66"/>
      <c r="EV88" s="66"/>
      <c r="EW88" s="66"/>
      <c r="EX88" s="66"/>
      <c r="EY88" s="66"/>
      <c r="EZ88" s="66"/>
      <c r="FA88" s="66"/>
      <c r="FB88" s="66"/>
      <c r="FC88" s="66"/>
      <c r="FD88" s="66"/>
      <c r="FE88" s="66"/>
      <c r="FF88" s="66"/>
      <c r="FG88" s="66"/>
      <c r="FH88" s="66"/>
      <c r="FI88" s="66"/>
      <c r="FJ88" s="66"/>
      <c r="FK88" s="66"/>
      <c r="FL88" s="66"/>
      <c r="FM88" s="66"/>
      <c r="FN88" s="66"/>
      <c r="FO88" s="66"/>
      <c r="FP88" s="66"/>
      <c r="FQ88" s="66"/>
      <c r="FR88" s="66"/>
      <c r="FS88" s="66"/>
      <c r="FT88" s="66"/>
      <c r="FU88" s="66"/>
      <c r="FV88" s="66"/>
      <c r="FW88" s="66"/>
      <c r="FX88" s="66"/>
      <c r="FY88" s="66"/>
      <c r="FZ88" s="66"/>
      <c r="GA88" s="66"/>
      <c r="GB88" s="66"/>
      <c r="GC88" s="66"/>
      <c r="GD88" s="66"/>
      <c r="GE88" s="66"/>
      <c r="GF88" s="66"/>
      <c r="GG88" s="66"/>
      <c r="GH88" s="66"/>
      <c r="GI88" s="66"/>
      <c r="GJ88" s="66"/>
      <c r="GK88" s="66"/>
      <c r="GL88" s="66"/>
      <c r="GM88" s="66"/>
      <c r="GN88" s="66"/>
      <c r="GO88" s="66"/>
      <c r="GP88" s="66"/>
      <c r="GQ88" s="66"/>
      <c r="GR88" s="66"/>
      <c r="GS88" s="66"/>
      <c r="GT88" s="66"/>
      <c r="GU88" s="66"/>
      <c r="GV88" s="66"/>
      <c r="GW88" s="66"/>
      <c r="GX88" s="66"/>
      <c r="GY88" s="66"/>
      <c r="GZ88" s="66"/>
      <c r="HA88" s="66"/>
      <c r="HB88" s="66"/>
      <c r="HC88" s="66"/>
      <c r="HD88" s="66"/>
      <c r="HE88" s="66"/>
      <c r="HF88" s="66"/>
      <c r="HG88" s="66"/>
      <c r="HH88" s="66"/>
      <c r="HI88" s="66"/>
      <c r="HJ88" s="66"/>
      <c r="HK88" s="66"/>
      <c r="HL88" s="66"/>
      <c r="HM88" s="66"/>
      <c r="HN88" s="66"/>
      <c r="HO88" s="66"/>
      <c r="HP88" s="66"/>
      <c r="HQ88" s="66"/>
      <c r="HR88" s="66"/>
      <c r="HS88" s="66"/>
      <c r="HT88" s="66"/>
      <c r="HU88" s="66"/>
      <c r="HV88" s="66"/>
      <c r="HW88" s="66"/>
      <c r="HX88" s="66"/>
      <c r="HY88" s="66"/>
      <c r="HZ88" s="66"/>
      <c r="IA88" s="66"/>
      <c r="IB88" s="66"/>
      <c r="IC88" s="66"/>
      <c r="ID88" s="66"/>
      <c r="IE88" s="66"/>
      <c r="IF88" s="66"/>
      <c r="IG88" s="66"/>
      <c r="IH88" s="66"/>
      <c r="II88" s="66"/>
      <c r="IJ88" s="66"/>
      <c r="IK88" s="66"/>
      <c r="IL88" s="66"/>
      <c r="IM88" s="66"/>
      <c r="IN88" s="66"/>
      <c r="IO88" s="66"/>
      <c r="IP88" s="66"/>
      <c r="IQ88" s="66"/>
      <c r="IR88" s="66"/>
      <c r="IS88" s="66"/>
      <c r="IT88" s="66"/>
      <c r="IU88" s="66"/>
      <c r="IV88" s="66"/>
      <c r="IW88" s="66"/>
      <c r="IX88" s="66"/>
      <c r="IY88" s="66"/>
      <c r="IZ88" s="66"/>
      <c r="JA88" s="66"/>
      <c r="JB88" s="66"/>
      <c r="JC88" s="66"/>
      <c r="JD88" s="66"/>
      <c r="JE88" s="66"/>
      <c r="JF88" s="66"/>
      <c r="JG88" s="66"/>
      <c r="JH88" s="66"/>
      <c r="JI88" s="66"/>
      <c r="JJ88" s="66"/>
      <c r="JK88" s="66"/>
      <c r="JL88" s="66"/>
      <c r="JM88" s="66"/>
      <c r="JN88" s="66"/>
      <c r="JO88" s="66"/>
      <c r="JP88" s="66"/>
      <c r="JQ88" s="66"/>
      <c r="JR88" s="66"/>
      <c r="JS88" s="66"/>
      <c r="JT88" s="66"/>
      <c r="JU88" s="66"/>
      <c r="JV88" s="66"/>
      <c r="JW88" s="66"/>
      <c r="JX88" s="66"/>
      <c r="JY88" s="66"/>
      <c r="JZ88" s="66"/>
      <c r="KA88" s="66"/>
      <c r="KB88" s="66"/>
      <c r="KC88" s="66"/>
      <c r="KD88" s="66"/>
      <c r="KE88" s="66"/>
      <c r="KF88" s="66"/>
      <c r="KG88" s="66"/>
      <c r="KH88" s="66"/>
      <c r="KI88" s="66"/>
      <c r="KJ88" s="66"/>
      <c r="KK88" s="66"/>
      <c r="KL88" s="66"/>
      <c r="KM88" s="66"/>
      <c r="KN88" s="66"/>
      <c r="KO88" s="66"/>
      <c r="KP88" s="66"/>
      <c r="KQ88" s="66"/>
      <c r="KR88" s="66"/>
      <c r="KS88" s="66"/>
      <c r="KT88" s="66"/>
      <c r="KU88" s="66"/>
      <c r="KV88" s="66"/>
      <c r="KW88" s="66"/>
      <c r="KX88" s="66"/>
      <c r="KY88" s="66"/>
      <c r="KZ88" s="66"/>
      <c r="LA88" s="66"/>
      <c r="LB88" s="66"/>
      <c r="LC88" s="66"/>
    </row>
    <row r="89" spans="1:315" ht="15.75" x14ac:dyDescent="0.25">
      <c r="A89" s="60" t="s">
        <v>6</v>
      </c>
      <c r="B89" s="65">
        <v>2099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6"/>
      <c r="FC89" s="66"/>
      <c r="FD89" s="66"/>
      <c r="FE89" s="66"/>
      <c r="FF89" s="66"/>
      <c r="FG89" s="66"/>
      <c r="FH89" s="66"/>
      <c r="FI89" s="66"/>
      <c r="FJ89" s="66"/>
      <c r="FK89" s="66"/>
      <c r="FL89" s="66"/>
      <c r="FM89" s="66"/>
      <c r="FN89" s="66"/>
      <c r="FO89" s="66"/>
      <c r="FP89" s="66"/>
      <c r="FQ89" s="66"/>
      <c r="FR89" s="66"/>
      <c r="FS89" s="66"/>
      <c r="FT89" s="66"/>
      <c r="FU89" s="66"/>
      <c r="FV89" s="66"/>
      <c r="FW89" s="66"/>
      <c r="FX89" s="66"/>
      <c r="FY89" s="66"/>
      <c r="FZ89" s="66"/>
      <c r="GA89" s="66"/>
      <c r="GB89" s="66"/>
      <c r="GC89" s="66"/>
      <c r="GD89" s="66"/>
      <c r="GE89" s="66"/>
      <c r="GF89" s="66"/>
      <c r="GG89" s="66"/>
      <c r="GH89" s="66"/>
      <c r="GI89" s="66"/>
      <c r="GJ89" s="66"/>
      <c r="GK89" s="66"/>
      <c r="GL89" s="66"/>
      <c r="GM89" s="66"/>
      <c r="GN89" s="66"/>
      <c r="GO89" s="66"/>
      <c r="GP89" s="66"/>
      <c r="GQ89" s="66"/>
      <c r="GR89" s="66"/>
      <c r="GS89" s="66"/>
      <c r="GT89" s="66"/>
      <c r="GU89" s="66"/>
      <c r="GV89" s="66"/>
      <c r="GW89" s="66"/>
      <c r="GX89" s="66"/>
      <c r="GY89" s="66"/>
      <c r="GZ89" s="66"/>
      <c r="HA89" s="66"/>
      <c r="HB89" s="66"/>
      <c r="HC89" s="66"/>
      <c r="HD89" s="66"/>
      <c r="HE89" s="66"/>
      <c r="HF89" s="66"/>
      <c r="HG89" s="66"/>
      <c r="HH89" s="66"/>
      <c r="HI89" s="66"/>
      <c r="HJ89" s="66"/>
      <c r="HK89" s="66"/>
      <c r="HL89" s="66"/>
      <c r="HM89" s="66"/>
      <c r="HN89" s="66"/>
      <c r="HO89" s="66"/>
      <c r="HP89" s="66"/>
      <c r="HQ89" s="66"/>
      <c r="HR89" s="66"/>
      <c r="HS89" s="66"/>
      <c r="HT89" s="66"/>
      <c r="HU89" s="66"/>
      <c r="HV89" s="66"/>
      <c r="HW89" s="66"/>
      <c r="HX89" s="66"/>
      <c r="HY89" s="66"/>
      <c r="HZ89" s="66"/>
      <c r="IA89" s="66"/>
      <c r="IB89" s="66"/>
      <c r="IC89" s="66"/>
      <c r="ID89" s="66"/>
      <c r="IE89" s="66"/>
      <c r="IF89" s="66"/>
      <c r="IG89" s="66"/>
      <c r="IH89" s="66"/>
      <c r="II89" s="66"/>
      <c r="IJ89" s="66"/>
      <c r="IK89" s="66"/>
      <c r="IL89" s="66"/>
      <c r="IM89" s="66"/>
      <c r="IN89" s="66"/>
      <c r="IO89" s="66"/>
      <c r="IP89" s="66"/>
      <c r="IQ89" s="66"/>
      <c r="IR89" s="66"/>
      <c r="IS89" s="66"/>
      <c r="IT89" s="66"/>
      <c r="IU89" s="66"/>
      <c r="IV89" s="66"/>
      <c r="IW89" s="66"/>
      <c r="IX89" s="66"/>
      <c r="IY89" s="66"/>
      <c r="IZ89" s="66"/>
      <c r="JA89" s="66"/>
      <c r="JB89" s="66"/>
      <c r="JC89" s="66"/>
      <c r="JD89" s="66"/>
      <c r="JE89" s="66"/>
      <c r="JF89" s="66"/>
      <c r="JG89" s="66"/>
      <c r="JH89" s="66"/>
      <c r="JI89" s="66"/>
      <c r="JJ89" s="66"/>
      <c r="JK89" s="66"/>
      <c r="JL89" s="66"/>
      <c r="JM89" s="66"/>
      <c r="JN89" s="66"/>
      <c r="JO89" s="66"/>
      <c r="JP89" s="66"/>
      <c r="JQ89" s="66"/>
      <c r="JR89" s="66"/>
      <c r="JS89" s="66"/>
      <c r="JT89" s="66"/>
      <c r="JU89" s="66"/>
      <c r="JV89" s="66"/>
      <c r="JW89" s="66"/>
      <c r="JX89" s="66"/>
      <c r="JY89" s="66"/>
      <c r="JZ89" s="66"/>
      <c r="KA89" s="66"/>
      <c r="KB89" s="66"/>
      <c r="KC89" s="66"/>
      <c r="KD89" s="66"/>
      <c r="KE89" s="66"/>
      <c r="KF89" s="66"/>
      <c r="KG89" s="66"/>
      <c r="KH89" s="66"/>
      <c r="KI89" s="66"/>
      <c r="KJ89" s="66"/>
      <c r="KK89" s="66"/>
      <c r="KL89" s="66"/>
      <c r="KM89" s="66"/>
      <c r="KN89" s="66"/>
      <c r="KO89" s="66"/>
      <c r="KP89" s="66"/>
      <c r="KQ89" s="66"/>
      <c r="KR89" s="66"/>
      <c r="KS89" s="66"/>
      <c r="KT89" s="66"/>
      <c r="KU89" s="66"/>
      <c r="KV89" s="66"/>
      <c r="KW89" s="66"/>
      <c r="KX89" s="66"/>
      <c r="KY89" s="66"/>
      <c r="KZ89" s="66"/>
      <c r="LA89" s="66"/>
      <c r="LB89" s="66"/>
      <c r="LC89" s="66"/>
    </row>
    <row r="90" spans="1:315" ht="16.5" thickBot="1" x14ac:dyDescent="0.3">
      <c r="A90" s="60" t="s">
        <v>6</v>
      </c>
      <c r="B90" s="61">
        <v>2100</v>
      </c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  <c r="EO90" s="66"/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6"/>
      <c r="FF90" s="66"/>
      <c r="FG90" s="66"/>
      <c r="FH90" s="66"/>
      <c r="FI90" s="66"/>
      <c r="FJ90" s="66"/>
      <c r="FK90" s="66"/>
      <c r="FL90" s="66"/>
      <c r="FM90" s="66"/>
      <c r="FN90" s="66"/>
      <c r="FO90" s="66"/>
      <c r="FP90" s="66"/>
      <c r="FQ90" s="66"/>
      <c r="FR90" s="66"/>
      <c r="FS90" s="66"/>
      <c r="FT90" s="66"/>
      <c r="FU90" s="66"/>
      <c r="FV90" s="66"/>
      <c r="FW90" s="66"/>
      <c r="FX90" s="66"/>
      <c r="FY90" s="66"/>
      <c r="FZ90" s="66"/>
      <c r="GA90" s="66"/>
      <c r="GB90" s="66"/>
      <c r="GC90" s="66"/>
      <c r="GD90" s="66"/>
      <c r="GE90" s="66"/>
      <c r="GF90" s="66"/>
      <c r="GG90" s="66"/>
      <c r="GH90" s="66"/>
      <c r="GI90" s="66"/>
      <c r="GJ90" s="66"/>
      <c r="GK90" s="66"/>
      <c r="GL90" s="66"/>
      <c r="GM90" s="66"/>
      <c r="GN90" s="66"/>
      <c r="GO90" s="66"/>
      <c r="GP90" s="66"/>
      <c r="GQ90" s="66"/>
      <c r="GR90" s="66"/>
      <c r="GS90" s="66"/>
      <c r="GT90" s="66"/>
      <c r="GU90" s="66"/>
      <c r="GV90" s="66"/>
      <c r="GW90" s="66"/>
      <c r="GX90" s="66"/>
      <c r="GY90" s="66"/>
      <c r="GZ90" s="66"/>
      <c r="HA90" s="66"/>
      <c r="HB90" s="66"/>
      <c r="HC90" s="66"/>
      <c r="HD90" s="66"/>
      <c r="HE90" s="66"/>
      <c r="HF90" s="66"/>
      <c r="HG90" s="66"/>
      <c r="HH90" s="66"/>
      <c r="HI90" s="66"/>
      <c r="HJ90" s="66"/>
      <c r="HK90" s="66"/>
      <c r="HL90" s="66"/>
      <c r="HM90" s="66"/>
      <c r="HN90" s="66"/>
      <c r="HO90" s="66"/>
      <c r="HP90" s="66"/>
      <c r="HQ90" s="66"/>
      <c r="HR90" s="66"/>
      <c r="HS90" s="66"/>
      <c r="HT90" s="66"/>
      <c r="HU90" s="66"/>
      <c r="HV90" s="66"/>
      <c r="HW90" s="66"/>
      <c r="HX90" s="66"/>
      <c r="HY90" s="66"/>
      <c r="HZ90" s="66"/>
      <c r="IA90" s="66"/>
      <c r="IB90" s="66"/>
      <c r="IC90" s="66"/>
      <c r="ID90" s="66"/>
      <c r="IE90" s="66"/>
      <c r="IF90" s="66"/>
      <c r="IG90" s="66"/>
      <c r="IH90" s="66"/>
      <c r="II90" s="66"/>
      <c r="IJ90" s="66"/>
      <c r="IK90" s="66"/>
      <c r="IL90" s="66"/>
      <c r="IM90" s="66"/>
      <c r="IN90" s="66"/>
      <c r="IO90" s="66"/>
      <c r="IP90" s="66"/>
      <c r="IQ90" s="66"/>
      <c r="IR90" s="66"/>
      <c r="IS90" s="66"/>
      <c r="IT90" s="66"/>
      <c r="IU90" s="66"/>
      <c r="IV90" s="66"/>
      <c r="IW90" s="66"/>
      <c r="IX90" s="66"/>
      <c r="IY90" s="66"/>
      <c r="IZ90" s="66"/>
      <c r="JA90" s="66"/>
      <c r="JB90" s="66"/>
      <c r="JC90" s="66"/>
      <c r="JD90" s="66"/>
      <c r="JE90" s="66"/>
      <c r="JF90" s="66"/>
      <c r="JG90" s="66"/>
      <c r="JH90" s="66"/>
      <c r="JI90" s="66"/>
      <c r="JJ90" s="66"/>
      <c r="JK90" s="66"/>
      <c r="JL90" s="66"/>
      <c r="JM90" s="66"/>
      <c r="JN90" s="66"/>
      <c r="JO90" s="66"/>
      <c r="JP90" s="66"/>
      <c r="JQ90" s="66"/>
      <c r="JR90" s="66"/>
      <c r="JS90" s="66"/>
      <c r="JT90" s="66"/>
      <c r="JU90" s="66"/>
      <c r="JV90" s="66"/>
      <c r="JW90" s="66"/>
      <c r="JX90" s="66"/>
      <c r="JY90" s="66"/>
      <c r="JZ90" s="66"/>
      <c r="KA90" s="66"/>
      <c r="KB90" s="66"/>
      <c r="KC90" s="66"/>
      <c r="KD90" s="66"/>
      <c r="KE90" s="66"/>
      <c r="KF90" s="66"/>
      <c r="KG90" s="66"/>
      <c r="KH90" s="66"/>
      <c r="KI90" s="66"/>
      <c r="KJ90" s="66"/>
      <c r="KK90" s="66"/>
      <c r="KL90" s="66"/>
      <c r="KM90" s="66"/>
      <c r="KN90" s="66"/>
      <c r="KO90" s="66"/>
      <c r="KP90" s="66"/>
      <c r="KQ90" s="66"/>
      <c r="KR90" s="66"/>
      <c r="KS90" s="66"/>
      <c r="KT90" s="66"/>
      <c r="KU90" s="66"/>
      <c r="KV90" s="66"/>
      <c r="KW90" s="66"/>
      <c r="KX90" s="66"/>
      <c r="KY90" s="66"/>
      <c r="KZ90" s="66"/>
      <c r="LA90" s="66"/>
      <c r="LB90" s="66"/>
      <c r="LC90" s="66"/>
    </row>
  </sheetData>
  <mergeCells count="1">
    <mergeCell ref="B1:B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sPremissas"/>
  <dimension ref="B2:O63"/>
  <sheetViews>
    <sheetView workbookViewId="0">
      <selection activeCell="C5" sqref="C5"/>
    </sheetView>
  </sheetViews>
  <sheetFormatPr defaultRowHeight="15" x14ac:dyDescent="0.25"/>
  <cols>
    <col min="2" max="2" width="32.42578125" customWidth="1"/>
    <col min="3" max="3" width="16.140625" customWidth="1"/>
    <col min="4" max="5" width="12.28515625" customWidth="1"/>
    <col min="6" max="6" width="2" customWidth="1"/>
    <col min="7" max="7" width="26.5703125" bestFit="1" customWidth="1"/>
    <col min="8" max="9" width="11.140625" customWidth="1"/>
    <col min="10" max="10" width="5.7109375" customWidth="1"/>
    <col min="13" max="13" width="25.5703125" bestFit="1" customWidth="1"/>
    <col min="14" max="14" width="4.85546875" customWidth="1"/>
    <col min="15" max="15" width="19.42578125" customWidth="1"/>
  </cols>
  <sheetData>
    <row r="2" spans="2:13" x14ac:dyDescent="0.25">
      <c r="B2" s="5" t="s">
        <v>27</v>
      </c>
      <c r="C2" s="5"/>
      <c r="D2" s="5"/>
      <c r="E2" s="5"/>
      <c r="M2" s="9" t="s">
        <v>6</v>
      </c>
    </row>
    <row r="3" spans="2:13" x14ac:dyDescent="0.25">
      <c r="B3" s="1" t="s">
        <v>4</v>
      </c>
      <c r="C3" s="2">
        <f ca="1">RESULTADOS!C3</f>
        <v>42927</v>
      </c>
      <c r="D3" s="5"/>
      <c r="E3" s="5"/>
      <c r="G3" s="2">
        <f ca="1">EDATE(C3,-12*18)</f>
        <v>36352</v>
      </c>
      <c r="H3" t="s">
        <v>194</v>
      </c>
      <c r="M3" s="10" t="s">
        <v>7</v>
      </c>
    </row>
    <row r="4" spans="2:13" x14ac:dyDescent="0.25">
      <c r="G4" s="2">
        <f>EDATE(Painel!I10,18*12)</f>
        <v>21006</v>
      </c>
      <c r="H4" t="s">
        <v>193</v>
      </c>
    </row>
    <row r="5" spans="2:13" x14ac:dyDescent="0.25">
      <c r="B5" s="5" t="s">
        <v>25</v>
      </c>
      <c r="C5" s="5"/>
      <c r="D5" s="5"/>
      <c r="E5" s="5"/>
      <c r="M5" s="9" t="s">
        <v>18</v>
      </c>
    </row>
    <row r="6" spans="2:13" x14ac:dyDescent="0.25">
      <c r="B6" s="8" t="s">
        <v>47</v>
      </c>
      <c r="C6" s="24" t="s">
        <v>48</v>
      </c>
      <c r="D6" s="24" t="s">
        <v>49</v>
      </c>
      <c r="E6" s="5"/>
      <c r="M6" s="10" t="s">
        <v>19</v>
      </c>
    </row>
    <row r="7" spans="2:13" x14ac:dyDescent="0.25">
      <c r="B7" s="1" t="s">
        <v>50</v>
      </c>
      <c r="C7" s="25"/>
      <c r="D7" s="2">
        <v>34546</v>
      </c>
      <c r="E7" s="5"/>
    </row>
    <row r="8" spans="2:13" x14ac:dyDescent="0.25">
      <c r="B8" s="1" t="s">
        <v>46</v>
      </c>
      <c r="C8" s="2">
        <v>36145</v>
      </c>
      <c r="D8" s="2">
        <v>36145</v>
      </c>
      <c r="E8" s="5"/>
      <c r="M8" s="43">
        <v>7.4999999999999997E-2</v>
      </c>
    </row>
    <row r="9" spans="2:13" x14ac:dyDescent="0.25">
      <c r="B9" s="1" t="s">
        <v>11</v>
      </c>
      <c r="C9" s="2">
        <v>37974</v>
      </c>
      <c r="D9" s="2">
        <v>37987</v>
      </c>
      <c r="E9" s="5"/>
      <c r="M9" s="43">
        <v>0.08</v>
      </c>
    </row>
    <row r="10" spans="2:13" x14ac:dyDescent="0.25">
      <c r="B10" s="1" t="s">
        <v>54</v>
      </c>
      <c r="C10" s="2">
        <v>41309</v>
      </c>
      <c r="D10" s="2">
        <v>41309</v>
      </c>
      <c r="E10" s="5"/>
      <c r="M10" s="43">
        <v>8.5000000000000006E-2</v>
      </c>
    </row>
    <row r="12" spans="2:13" x14ac:dyDescent="0.25">
      <c r="B12" s="5" t="s">
        <v>26</v>
      </c>
      <c r="C12" s="5"/>
      <c r="D12" s="5"/>
      <c r="E12" s="5"/>
      <c r="M12" s="1" t="s">
        <v>103</v>
      </c>
    </row>
    <row r="13" spans="2:13" x14ac:dyDescent="0.25">
      <c r="B13" s="1" t="s">
        <v>13</v>
      </c>
      <c r="C13" s="4">
        <v>5531.31</v>
      </c>
      <c r="D13" s="5"/>
      <c r="E13" s="5"/>
      <c r="M13" s="1" t="s">
        <v>104</v>
      </c>
    </row>
    <row r="14" spans="2:13" x14ac:dyDescent="0.25">
      <c r="B14" s="1" t="s">
        <v>14</v>
      </c>
      <c r="C14" s="4">
        <v>937</v>
      </c>
      <c r="D14" s="5"/>
      <c r="E14" s="5"/>
    </row>
    <row r="15" spans="2:13" x14ac:dyDescent="0.25">
      <c r="B15" s="121" t="s">
        <v>98</v>
      </c>
      <c r="C15" s="122">
        <v>0.04</v>
      </c>
      <c r="D15" s="5" t="s">
        <v>146</v>
      </c>
      <c r="E15" s="5"/>
      <c r="M15" s="99" t="s">
        <v>135</v>
      </c>
    </row>
    <row r="16" spans="2:13" x14ac:dyDescent="0.25">
      <c r="B16" s="121" t="s">
        <v>97</v>
      </c>
      <c r="C16" s="122">
        <f>(1+C15)^(1/12)-1</f>
        <v>3.2737397821989145E-3</v>
      </c>
      <c r="D16" s="5" t="s">
        <v>146</v>
      </c>
      <c r="E16" s="5"/>
      <c r="M16" s="99" t="s">
        <v>136</v>
      </c>
    </row>
    <row r="17" spans="2:15" x14ac:dyDescent="0.25">
      <c r="B17" s="1" t="s">
        <v>98</v>
      </c>
      <c r="C17" s="72">
        <f>Painel!I55</f>
        <v>0.04</v>
      </c>
      <c r="D17" s="5" t="s">
        <v>147</v>
      </c>
      <c r="E17" s="5"/>
      <c r="G17">
        <v>0</v>
      </c>
      <c r="M17" s="107"/>
    </row>
    <row r="18" spans="2:15" x14ac:dyDescent="0.25">
      <c r="B18" s="1" t="s">
        <v>97</v>
      </c>
      <c r="C18" s="72">
        <f>(1+C17)^(1/12)-1</f>
        <v>3.2737397821989145E-3</v>
      </c>
      <c r="D18" s="5" t="s">
        <v>147</v>
      </c>
      <c r="E18" s="5"/>
      <c r="M18" s="145" t="s">
        <v>154</v>
      </c>
    </row>
    <row r="19" spans="2:15" x14ac:dyDescent="0.25">
      <c r="M19" s="145" t="s">
        <v>155</v>
      </c>
    </row>
    <row r="20" spans="2:15" x14ac:dyDescent="0.25">
      <c r="B20" s="5" t="s">
        <v>28</v>
      </c>
      <c r="C20" s="6"/>
      <c r="D20" s="6"/>
      <c r="E20" s="6"/>
    </row>
    <row r="21" spans="2:15" x14ac:dyDescent="0.25">
      <c r="B21" s="6" t="s">
        <v>46</v>
      </c>
      <c r="C21" s="6"/>
      <c r="D21" s="6"/>
      <c r="E21" s="6"/>
      <c r="G21" s="6" t="s">
        <v>11</v>
      </c>
      <c r="H21" s="6"/>
      <c r="I21" s="6"/>
      <c r="M21" s="99" t="s">
        <v>137</v>
      </c>
      <c r="O21" s="169" t="s">
        <v>175</v>
      </c>
    </row>
    <row r="22" spans="2:15" x14ac:dyDescent="0.25">
      <c r="B22" s="197" t="s">
        <v>9</v>
      </c>
      <c r="C22" s="197"/>
      <c r="D22" s="197"/>
      <c r="E22" s="197"/>
      <c r="G22" s="197" t="s">
        <v>9</v>
      </c>
      <c r="H22" s="197"/>
      <c r="I22" s="197"/>
      <c r="M22" s="99" t="s">
        <v>159</v>
      </c>
      <c r="O22" s="169" t="s">
        <v>176</v>
      </c>
    </row>
    <row r="23" spans="2:15" x14ac:dyDescent="0.25">
      <c r="B23" s="6"/>
      <c r="C23" s="3" t="s">
        <v>6</v>
      </c>
      <c r="D23" s="3" t="s">
        <v>7</v>
      </c>
      <c r="E23" s="5"/>
      <c r="G23" s="6"/>
      <c r="H23" s="3" t="s">
        <v>6</v>
      </c>
      <c r="I23" s="3" t="s">
        <v>7</v>
      </c>
      <c r="M23" s="99" t="s">
        <v>157</v>
      </c>
      <c r="O23" s="169" t="s">
        <v>177</v>
      </c>
    </row>
    <row r="24" spans="2:15" x14ac:dyDescent="0.25">
      <c r="B24" s="1" t="s">
        <v>5</v>
      </c>
      <c r="C24" s="3">
        <v>60</v>
      </c>
      <c r="D24" s="3">
        <v>55</v>
      </c>
      <c r="E24" s="5"/>
      <c r="G24" s="1" t="s">
        <v>5</v>
      </c>
      <c r="H24" s="3">
        <v>60</v>
      </c>
      <c r="I24" s="3">
        <v>55</v>
      </c>
    </row>
    <row r="25" spans="2:15" x14ac:dyDescent="0.25">
      <c r="B25" s="1" t="s">
        <v>8</v>
      </c>
      <c r="C25" s="3">
        <v>35</v>
      </c>
      <c r="D25" s="3">
        <v>30</v>
      </c>
      <c r="E25" s="5"/>
      <c r="G25" s="1" t="s">
        <v>8</v>
      </c>
      <c r="H25" s="3">
        <v>35</v>
      </c>
      <c r="I25" s="3">
        <v>30</v>
      </c>
    </row>
    <row r="26" spans="2:15" x14ac:dyDescent="0.25">
      <c r="B26" s="27"/>
      <c r="C26" s="5"/>
      <c r="D26" s="5"/>
      <c r="E26" s="5"/>
      <c r="G26" s="1" t="s">
        <v>52</v>
      </c>
      <c r="H26" s="3">
        <v>10</v>
      </c>
      <c r="I26" s="3">
        <v>10</v>
      </c>
    </row>
    <row r="27" spans="2:15" x14ac:dyDescent="0.25">
      <c r="B27" s="5"/>
      <c r="C27" s="5"/>
      <c r="D27" s="5"/>
      <c r="E27" s="5"/>
      <c r="G27" s="1" t="s">
        <v>53</v>
      </c>
      <c r="H27" s="3">
        <v>5</v>
      </c>
      <c r="I27" s="3">
        <v>5</v>
      </c>
    </row>
    <row r="28" spans="2:15" ht="7.5" customHeight="1" x14ac:dyDescent="0.25">
      <c r="B28" s="6"/>
      <c r="C28" s="7"/>
      <c r="D28" s="7"/>
      <c r="E28" s="5"/>
      <c r="G28" s="6"/>
      <c r="H28" s="7"/>
      <c r="I28" s="7"/>
    </row>
    <row r="29" spans="2:15" x14ac:dyDescent="0.25">
      <c r="B29" s="197" t="s">
        <v>10</v>
      </c>
      <c r="C29" s="197"/>
      <c r="D29" s="197"/>
      <c r="E29" s="197"/>
      <c r="G29" s="197" t="s">
        <v>10</v>
      </c>
      <c r="H29" s="197"/>
      <c r="I29" s="197"/>
    </row>
    <row r="30" spans="2:15" x14ac:dyDescent="0.25">
      <c r="B30" s="6"/>
      <c r="C30" s="3" t="s">
        <v>6</v>
      </c>
      <c r="D30" s="3" t="s">
        <v>7</v>
      </c>
      <c r="E30" s="5"/>
      <c r="G30" s="6"/>
      <c r="H30" s="3" t="s">
        <v>6</v>
      </c>
      <c r="I30" s="3" t="s">
        <v>7</v>
      </c>
    </row>
    <row r="31" spans="2:15" x14ac:dyDescent="0.25">
      <c r="B31" s="1" t="s">
        <v>5</v>
      </c>
      <c r="C31" s="3">
        <v>65</v>
      </c>
      <c r="D31" s="3">
        <v>60</v>
      </c>
      <c r="E31" s="5"/>
      <c r="G31" s="1" t="s">
        <v>5</v>
      </c>
      <c r="H31" s="3">
        <v>65</v>
      </c>
      <c r="I31" s="3">
        <v>60</v>
      </c>
    </row>
    <row r="32" spans="2:15" x14ac:dyDescent="0.25">
      <c r="B32" s="5"/>
      <c r="C32" s="5"/>
      <c r="D32" s="5"/>
      <c r="E32" s="5"/>
      <c r="G32" s="1" t="s">
        <v>52</v>
      </c>
      <c r="H32" s="3">
        <v>10</v>
      </c>
      <c r="I32" s="3">
        <v>10</v>
      </c>
    </row>
    <row r="33" spans="2:9" x14ac:dyDescent="0.25">
      <c r="B33" s="5"/>
      <c r="C33" s="5"/>
      <c r="D33" s="5"/>
      <c r="E33" s="5"/>
      <c r="G33" s="1" t="s">
        <v>53</v>
      </c>
      <c r="H33" s="3">
        <v>5</v>
      </c>
      <c r="I33" s="3">
        <v>5</v>
      </c>
    </row>
    <row r="35" spans="2:9" x14ac:dyDescent="0.25">
      <c r="B35" s="5" t="s">
        <v>115</v>
      </c>
      <c r="C35" s="6"/>
      <c r="D35" s="6"/>
      <c r="E35" s="6"/>
    </row>
    <row r="36" spans="2:9" x14ac:dyDescent="0.25">
      <c r="B36" s="197" t="s">
        <v>9</v>
      </c>
      <c r="C36" s="197"/>
      <c r="D36" s="197"/>
      <c r="E36" s="197"/>
    </row>
    <row r="37" spans="2:9" x14ac:dyDescent="0.25">
      <c r="B37" s="1" t="s">
        <v>8</v>
      </c>
      <c r="C37" s="3">
        <v>5</v>
      </c>
      <c r="D37" s="5"/>
      <c r="E37" s="5"/>
    </row>
    <row r="38" spans="2:9" x14ac:dyDescent="0.25">
      <c r="B38" s="5"/>
      <c r="C38" s="149" t="s">
        <v>154</v>
      </c>
      <c r="D38" s="149" t="s">
        <v>155</v>
      </c>
      <c r="E38" s="5"/>
    </row>
    <row r="39" spans="2:9" x14ac:dyDescent="0.25">
      <c r="B39" s="1" t="s">
        <v>118</v>
      </c>
      <c r="C39" s="26">
        <v>131.35</v>
      </c>
      <c r="D39" s="26">
        <v>129.25</v>
      </c>
      <c r="E39" s="5"/>
    </row>
    <row r="40" spans="2:9" x14ac:dyDescent="0.25">
      <c r="B40" s="5" t="s">
        <v>29</v>
      </c>
      <c r="C40" s="5"/>
      <c r="D40" s="5"/>
      <c r="E40" s="5"/>
    </row>
    <row r="41" spans="2:9" x14ac:dyDescent="0.25">
      <c r="B41" s="197" t="s">
        <v>31</v>
      </c>
      <c r="C41" s="197"/>
      <c r="D41" s="197"/>
      <c r="E41" s="197"/>
    </row>
    <row r="42" spans="2:9" ht="45" x14ac:dyDescent="0.25">
      <c r="B42" s="16" t="s">
        <v>32</v>
      </c>
      <c r="C42" s="16" t="s">
        <v>33</v>
      </c>
      <c r="D42" s="16" t="s">
        <v>34</v>
      </c>
      <c r="E42" s="16" t="s">
        <v>44</v>
      </c>
    </row>
    <row r="43" spans="2:9" x14ac:dyDescent="0.25">
      <c r="B43" s="11">
        <v>22847.759999999998</v>
      </c>
      <c r="C43" s="12">
        <f>B43/12</f>
        <v>1903.9799999999998</v>
      </c>
      <c r="D43" s="15">
        <v>0</v>
      </c>
      <c r="E43" s="12">
        <v>0</v>
      </c>
    </row>
    <row r="44" spans="2:9" x14ac:dyDescent="0.25">
      <c r="B44" s="11">
        <v>33919.800000000003</v>
      </c>
      <c r="C44" s="12">
        <f>B44/12</f>
        <v>2826.65</v>
      </c>
      <c r="D44" s="15">
        <v>7.4999999999999997E-2</v>
      </c>
      <c r="E44" s="12">
        <v>142.80000000000001</v>
      </c>
    </row>
    <row r="45" spans="2:9" x14ac:dyDescent="0.25">
      <c r="B45" s="11">
        <v>45012.6</v>
      </c>
      <c r="C45" s="12">
        <f>B45/12</f>
        <v>3751.0499999999997</v>
      </c>
      <c r="D45" s="15">
        <v>0.15</v>
      </c>
      <c r="E45" s="12">
        <v>354.8</v>
      </c>
    </row>
    <row r="46" spans="2:9" x14ac:dyDescent="0.25">
      <c r="B46" s="13">
        <v>55976.160000000003</v>
      </c>
      <c r="C46" s="12">
        <f>B46/12</f>
        <v>4664.68</v>
      </c>
      <c r="D46" s="15">
        <v>0.22500000000000001</v>
      </c>
      <c r="E46" s="12">
        <v>636.13</v>
      </c>
    </row>
    <row r="47" spans="2:9" x14ac:dyDescent="0.25">
      <c r="B47" s="14" t="s">
        <v>35</v>
      </c>
      <c r="C47" s="14" t="s">
        <v>36</v>
      </c>
      <c r="D47" s="15">
        <v>0.27500000000000002</v>
      </c>
      <c r="E47" s="12">
        <v>869.36</v>
      </c>
    </row>
    <row r="48" spans="2:9" ht="7.5" customHeight="1" x14ac:dyDescent="0.25">
      <c r="B48" s="6"/>
      <c r="C48" s="7"/>
      <c r="D48" s="7"/>
      <c r="E48" s="7"/>
    </row>
    <row r="49" spans="2:7" x14ac:dyDescent="0.25">
      <c r="B49" s="197" t="s">
        <v>30</v>
      </c>
      <c r="C49" s="197"/>
      <c r="D49" s="197"/>
      <c r="E49" s="197"/>
    </row>
    <row r="50" spans="2:7" x14ac:dyDescent="0.25">
      <c r="B50" s="16" t="s">
        <v>37</v>
      </c>
      <c r="C50" s="16" t="s">
        <v>34</v>
      </c>
      <c r="D50" s="7"/>
      <c r="E50" s="7"/>
    </row>
    <row r="51" spans="2:7" x14ac:dyDescent="0.25">
      <c r="B51" s="17">
        <v>2</v>
      </c>
      <c r="C51" s="15">
        <v>0.35</v>
      </c>
      <c r="D51" s="7"/>
      <c r="E51" s="7"/>
    </row>
    <row r="52" spans="2:7" x14ac:dyDescent="0.25">
      <c r="B52" s="17">
        <v>4</v>
      </c>
      <c r="C52" s="15">
        <v>0.3</v>
      </c>
      <c r="D52" s="7"/>
      <c r="E52" s="7"/>
    </row>
    <row r="53" spans="2:7" x14ac:dyDescent="0.25">
      <c r="B53" s="17">
        <v>6</v>
      </c>
      <c r="C53" s="15">
        <v>0.25</v>
      </c>
      <c r="D53" s="7"/>
      <c r="E53" s="7"/>
    </row>
    <row r="54" spans="2:7" x14ac:dyDescent="0.25">
      <c r="B54" s="18">
        <v>8</v>
      </c>
      <c r="C54" s="15">
        <v>0.2</v>
      </c>
      <c r="D54" s="7"/>
      <c r="E54" s="7"/>
    </row>
    <row r="55" spans="2:7" x14ac:dyDescent="0.25">
      <c r="B55" s="19">
        <v>10</v>
      </c>
      <c r="C55" s="15">
        <v>0.15</v>
      </c>
      <c r="D55" s="7"/>
      <c r="E55" s="7"/>
    </row>
    <row r="56" spans="2:7" x14ac:dyDescent="0.25">
      <c r="B56" s="19" t="s">
        <v>122</v>
      </c>
      <c r="C56" s="15">
        <v>0.1</v>
      </c>
      <c r="D56" s="7"/>
      <c r="E56" s="7"/>
    </row>
    <row r="57" spans="2:7" x14ac:dyDescent="0.25">
      <c r="B57" s="5" t="s">
        <v>38</v>
      </c>
      <c r="C57" s="5"/>
      <c r="D57" s="5"/>
      <c r="E57" s="5"/>
    </row>
    <row r="58" spans="2:7" x14ac:dyDescent="0.25">
      <c r="B58" s="17" t="s">
        <v>39</v>
      </c>
      <c r="C58" s="15">
        <f>Painel!I57</f>
        <v>0</v>
      </c>
      <c r="D58" s="5"/>
      <c r="E58" s="5"/>
    </row>
    <row r="60" spans="2:7" x14ac:dyDescent="0.25">
      <c r="B60" s="5" t="s">
        <v>114</v>
      </c>
      <c r="C60" s="149" t="s">
        <v>154</v>
      </c>
      <c r="D60" s="149" t="s">
        <v>155</v>
      </c>
      <c r="E60" s="5"/>
    </row>
    <row r="61" spans="2:7" x14ac:dyDescent="0.25">
      <c r="B61" s="53" t="s">
        <v>107</v>
      </c>
      <c r="C61" s="15">
        <v>7.0000000000000007E-2</v>
      </c>
      <c r="D61" s="15">
        <v>7.0000000000000007E-2</v>
      </c>
      <c r="E61" s="27" t="s">
        <v>81</v>
      </c>
    </row>
    <row r="62" spans="2:7" x14ac:dyDescent="0.25">
      <c r="B62" s="53" t="s">
        <v>108</v>
      </c>
      <c r="C62" s="15">
        <v>2.5000000000000001E-2</v>
      </c>
      <c r="D62" s="15">
        <v>2.5000000000000001E-2</v>
      </c>
      <c r="E62" s="27" t="s">
        <v>116</v>
      </c>
    </row>
    <row r="63" spans="2:7" x14ac:dyDescent="0.25">
      <c r="B63" s="53" t="s">
        <v>80</v>
      </c>
      <c r="C63" s="15">
        <v>3.6600000000000001E-2</v>
      </c>
      <c r="D63" s="15">
        <v>4.0300000000000002E-2</v>
      </c>
      <c r="E63" s="27" t="s">
        <v>82</v>
      </c>
      <c r="G63" s="101"/>
    </row>
  </sheetData>
  <mergeCells count="7">
    <mergeCell ref="B41:E41"/>
    <mergeCell ref="B49:E49"/>
    <mergeCell ref="G22:I22"/>
    <mergeCell ref="G29:I29"/>
    <mergeCell ref="B22:E22"/>
    <mergeCell ref="B29:E29"/>
    <mergeCell ref="B36:E36"/>
  </mergeCells>
  <conditionalFormatting sqref="K31:L31">
    <cfRule type="expression" priority="1">
      <formula>"RESULTADOS!$C$15=PREMISSAS!$U$12"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B3:K22"/>
  <sheetViews>
    <sheetView workbookViewId="0">
      <selection activeCell="C5" sqref="C5"/>
    </sheetView>
  </sheetViews>
  <sheetFormatPr defaultRowHeight="15" x14ac:dyDescent="0.25"/>
  <cols>
    <col min="1" max="1" width="3.5703125" customWidth="1"/>
    <col min="2" max="2" width="44.28515625" bestFit="1" customWidth="1"/>
    <col min="3" max="3" width="22.7109375" bestFit="1" customWidth="1"/>
    <col min="4" max="4" width="18" customWidth="1"/>
    <col min="5" max="5" width="4.7109375" customWidth="1"/>
    <col min="6" max="6" width="2.85546875" customWidth="1"/>
    <col min="7" max="7" width="37.28515625" customWidth="1"/>
    <col min="8" max="8" width="15" customWidth="1"/>
  </cols>
  <sheetData>
    <row r="3" spans="2:11" ht="15.75" thickBot="1" x14ac:dyDescent="0.3"/>
    <row r="4" spans="2:11" ht="15.75" thickBot="1" x14ac:dyDescent="0.3">
      <c r="B4" s="198" t="s">
        <v>101</v>
      </c>
      <c r="C4" s="199"/>
      <c r="G4" s="200" t="s">
        <v>67</v>
      </c>
      <c r="H4" s="202"/>
    </row>
    <row r="5" spans="2:11" x14ac:dyDescent="0.25">
      <c r="B5" s="79" t="s">
        <v>55</v>
      </c>
      <c r="C5" s="80">
        <f ca="1">C6/12</f>
        <v>78</v>
      </c>
      <c r="D5" s="29"/>
      <c r="G5" s="161" t="s">
        <v>88</v>
      </c>
      <c r="H5" s="162">
        <f ca="1">'CÁLCULO FUNPRESP'!Y8</f>
        <v>0</v>
      </c>
    </row>
    <row r="6" spans="2:11" x14ac:dyDescent="0.25">
      <c r="B6" s="36" t="s">
        <v>20</v>
      </c>
      <c r="C6" s="81">
        <f ca="1">INT(YEARFRAC(RESULTADOS!C5,PREMISSAS!$C$3,1)*12)</f>
        <v>936</v>
      </c>
      <c r="G6" s="36" t="s">
        <v>89</v>
      </c>
      <c r="H6" s="41">
        <f ca="1">'CÁLCULO FUNPRESP'!Z8</f>
        <v>158.1</v>
      </c>
    </row>
    <row r="7" spans="2:11" x14ac:dyDescent="0.25">
      <c r="B7" s="82" t="s">
        <v>56</v>
      </c>
      <c r="C7" s="83">
        <f ca="1">C8/12</f>
        <v>2.3333333333333335</v>
      </c>
      <c r="D7" s="29"/>
      <c r="G7" s="36" t="s">
        <v>90</v>
      </c>
      <c r="H7" s="41">
        <f ca="1">H5*(35/(IF(RESULTADOS!$C$6="M",PREMISSAS!$C$25,PREMISSAS!$D$25)-IF(RESULTADOS!$C$12="SIM",5,0))-1)</f>
        <v>0</v>
      </c>
    </row>
    <row r="8" spans="2:11" x14ac:dyDescent="0.25">
      <c r="B8" s="36" t="s">
        <v>21</v>
      </c>
      <c r="C8" s="81">
        <f ca="1">INT(YEARFRAC(RESULTADOS!C11,PREMISSAS!$C$3,1)*12)+IF(RESULTADOS!C13="SIM",RESULTADOS!C14*12+RESULTADOS!C15,0)</f>
        <v>28</v>
      </c>
      <c r="G8" s="36" t="s">
        <v>93</v>
      </c>
      <c r="H8" s="41">
        <f ca="1">VLOOKUP(YEAR(H16),IF(RESULTADOS!$C$6="M",'Tabua(masc)'!$B$3:$MY$90,'Tabua(fem)'!$B$3:$MY$90),H15-540+2,FALSE)</f>
        <v>162.84000000000003</v>
      </c>
    </row>
    <row r="9" spans="2:11" x14ac:dyDescent="0.25">
      <c r="B9" s="82" t="s">
        <v>57</v>
      </c>
      <c r="C9" s="83">
        <f ca="1">C10/12</f>
        <v>2.4166666666666665</v>
      </c>
      <c r="G9" s="36" t="s">
        <v>94</v>
      </c>
      <c r="H9" s="41">
        <f ca="1">((1-(1+PREMISSAS!$C$15)^(-H8/12))/PREMISSAS!$C$15)*(13/12)</f>
        <v>11.177380120496839</v>
      </c>
      <c r="I9" s="98"/>
    </row>
    <row r="10" spans="2:11" x14ac:dyDescent="0.25">
      <c r="B10" s="36" t="s">
        <v>58</v>
      </c>
      <c r="C10" s="81">
        <f ca="1">INT(YEARFRAC(RESULTADOS!C8,PREMISSAS!$C$3,1)*12)</f>
        <v>29</v>
      </c>
      <c r="G10" s="36" t="s">
        <v>95</v>
      </c>
      <c r="H10" s="41">
        <f ca="1">IF(H6&gt;0,H9,0)</f>
        <v>11.177380120496839</v>
      </c>
    </row>
    <row r="11" spans="2:11" x14ac:dyDescent="0.25">
      <c r="B11" s="82" t="s">
        <v>59</v>
      </c>
      <c r="C11" s="83">
        <f ca="1">C12/12</f>
        <v>1.4166666666666667</v>
      </c>
      <c r="G11" s="44" t="s">
        <v>69</v>
      </c>
      <c r="H11" s="73">
        <f ca="1">(H5+H7)/H9/12</f>
        <v>0</v>
      </c>
    </row>
    <row r="12" spans="2:11" ht="15.75" thickBot="1" x14ac:dyDescent="0.3">
      <c r="B12" s="38" t="s">
        <v>60</v>
      </c>
      <c r="C12" s="39">
        <f ca="1">INT(YEARFRAC(RESULTADOS!C10,PREMISSAS!$C$3,1)*12)</f>
        <v>17</v>
      </c>
      <c r="G12" s="55" t="s">
        <v>87</v>
      </c>
      <c r="H12" s="56">
        <f ca="1">IF(H6=0,0,H6/H10/12)</f>
        <v>1.1787198661911809</v>
      </c>
    </row>
    <row r="13" spans="2:11" ht="15.75" thickBot="1" x14ac:dyDescent="0.3">
      <c r="J13" s="29"/>
      <c r="K13" s="30"/>
    </row>
    <row r="14" spans="2:11" ht="15.75" thickBot="1" x14ac:dyDescent="0.3">
      <c r="B14" s="200" t="s">
        <v>23</v>
      </c>
      <c r="C14" s="201"/>
      <c r="D14" s="202"/>
      <c r="G14" s="200" t="s">
        <v>71</v>
      </c>
      <c r="H14" s="202"/>
      <c r="K14" s="30"/>
    </row>
    <row r="15" spans="2:11" x14ac:dyDescent="0.25">
      <c r="B15" s="32" t="s">
        <v>66</v>
      </c>
      <c r="C15" s="31" t="str">
        <f>IF(RESULTADOS!$C$8&lt;=PREMISSAS!$D$8,"Cai nesta","")</f>
        <v/>
      </c>
      <c r="D15" s="33" t="str">
        <f>IF(RESULTADOS!$C$8&gt;PREMISSAS!$D$8,"Cai nesta","")</f>
        <v>Cai nesta</v>
      </c>
      <c r="G15" s="163" t="s">
        <v>73</v>
      </c>
      <c r="H15" s="164">
        <f ca="1">MIN(75*12,MAX(C6+PREMISSAS!$C$37*12,HLOOKUP("Cai nesta",C15:$D$20,5,FALSE)))</f>
        <v>900</v>
      </c>
    </row>
    <row r="16" spans="2:11" ht="15.75" thickBot="1" x14ac:dyDescent="0.3">
      <c r="B16" s="34" t="s">
        <v>51</v>
      </c>
      <c r="C16" s="28" t="s">
        <v>200</v>
      </c>
      <c r="D16" s="35" t="s">
        <v>63</v>
      </c>
      <c r="G16" s="47" t="s">
        <v>74</v>
      </c>
      <c r="H16" s="49">
        <f ca="1">MAX(EDATE(RESULTADOS!C5,H15),PREMISSAS!$C$3)</f>
        <v>42927</v>
      </c>
    </row>
    <row r="17" spans="2:8" x14ac:dyDescent="0.25">
      <c r="B17" s="36" t="s">
        <v>64</v>
      </c>
      <c r="C17" s="3">
        <f ca="1">MIN(75*12,C6+MAX((IF(RESULTADOS!$C$6="M",PREMISSAS!C24,PREMISSAS!D24)*12-IF(RESULTADOS!C12="SIM",5,0)*12-C6),IF(RESULTADOS!$C$6="M",PREMISSAS!C25,PREMISSAS!D25)*12-IF(RESULTADOS!C12="SIM",5,0)*12-C8,0))</f>
        <v>900</v>
      </c>
      <c r="D17" s="37">
        <f ca="1">MIN(75*12,C6+MAX(IF(RESULTADOS!$C$6="M",PREMISSAS!C24,PREMISSAS!D24)*12-IF(RESULTADOS!C12="SIM",5,0)*12-C6,IF(RESULTADOS!$C$6="M",PREMISSAS!C25,PREMISSAS!D25)*12-IF(RESULTADOS!C12="SIM",5,0)*12-C8,PREMISSAS!H26*12-C10,PREMISSAS!H27*12-C12,0))</f>
        <v>900</v>
      </c>
    </row>
    <row r="18" spans="2:8" x14ac:dyDescent="0.25">
      <c r="B18" s="36"/>
      <c r="C18" s="3"/>
      <c r="D18" s="37"/>
    </row>
    <row r="19" spans="2:8" x14ac:dyDescent="0.25">
      <c r="B19" s="45" t="s">
        <v>65</v>
      </c>
      <c r="C19" s="22">
        <f>IF(RESULTADOS!I2="SIM",RESULTADOS!$I$3*12,MIN(C17:C18))</f>
        <v>720</v>
      </c>
      <c r="D19" s="46">
        <f>IF(RESULTADOS!I2="SIM",RESULTADOS!$I$3*12,MIN(D17:D18))</f>
        <v>720</v>
      </c>
    </row>
    <row r="20" spans="2:8" ht="15.75" thickBot="1" x14ac:dyDescent="0.3">
      <c r="B20" s="47" t="s">
        <v>72</v>
      </c>
      <c r="C20" s="48">
        <f ca="1">MAX(EDATE(RESULTADOS!C5,C19),PREMISSAS!$C$3)</f>
        <v>42927</v>
      </c>
      <c r="D20" s="49">
        <f ca="1">MAX(EDATE(RESULTADOS!C5,D19),PREMISSAS!$C$3)</f>
        <v>42927</v>
      </c>
    </row>
    <row r="21" spans="2:8" ht="15.75" thickBot="1" x14ac:dyDescent="0.3">
      <c r="G21" s="115"/>
      <c r="H21" s="115"/>
    </row>
    <row r="22" spans="2:8" ht="15.75" thickBot="1" x14ac:dyDescent="0.3">
      <c r="B22" s="165" t="s">
        <v>172</v>
      </c>
      <c r="C22" s="166">
        <f ca="1">MIN(C17:C18)</f>
        <v>900</v>
      </c>
      <c r="D22" s="167">
        <f ca="1">MIN(D17:D18)</f>
        <v>900</v>
      </c>
      <c r="F22" s="115"/>
    </row>
  </sheetData>
  <mergeCells count="4">
    <mergeCell ref="B4:C4"/>
    <mergeCell ref="B14:D14"/>
    <mergeCell ref="G4:H4"/>
    <mergeCell ref="G14:H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AC703"/>
  <sheetViews>
    <sheetView topLeftCell="A302" zoomScaleNormal="100" workbookViewId="0">
      <selection activeCell="C5" sqref="C5"/>
    </sheetView>
  </sheetViews>
  <sheetFormatPr defaultRowHeight="15" x14ac:dyDescent="0.25"/>
  <cols>
    <col min="2" max="2" width="12.42578125" customWidth="1"/>
    <col min="3" max="3" width="17.5703125" customWidth="1"/>
    <col min="4" max="4" width="15.7109375" customWidth="1"/>
    <col min="5" max="5" width="14.7109375" customWidth="1"/>
    <col min="6" max="6" width="22.42578125" bestFit="1" customWidth="1"/>
    <col min="7" max="8" width="22.42578125" customWidth="1"/>
    <col min="9" max="9" width="16.7109375" customWidth="1"/>
    <col min="10" max="10" width="18.140625" customWidth="1"/>
    <col min="11" max="11" width="13.28515625" bestFit="1" customWidth="1"/>
    <col min="12" max="12" width="13.140625" bestFit="1" customWidth="1"/>
    <col min="13" max="14" width="13.28515625" bestFit="1" customWidth="1"/>
    <col min="15" max="15" width="2.28515625" customWidth="1"/>
    <col min="16" max="16" width="17" customWidth="1"/>
    <col min="18" max="18" width="10.7109375" bestFit="1" customWidth="1"/>
    <col min="19" max="21" width="19.5703125" customWidth="1"/>
    <col min="23" max="23" width="10.7109375" bestFit="1" customWidth="1"/>
    <col min="24" max="24" width="12.85546875" customWidth="1"/>
    <col min="25" max="25" width="11.5703125" bestFit="1" customWidth="1"/>
    <col min="26" max="27" width="13.28515625" bestFit="1" customWidth="1"/>
    <col min="28" max="29" width="15.140625" customWidth="1"/>
  </cols>
  <sheetData>
    <row r="1" spans="2:29" x14ac:dyDescent="0.25">
      <c r="B1" s="171">
        <v>1</v>
      </c>
      <c r="C1" s="171">
        <v>2</v>
      </c>
      <c r="D1" s="171">
        <v>3</v>
      </c>
      <c r="E1" s="171">
        <v>4</v>
      </c>
      <c r="F1" s="171">
        <v>5</v>
      </c>
      <c r="G1" s="171">
        <v>6</v>
      </c>
      <c r="H1" s="171">
        <v>7</v>
      </c>
      <c r="I1" s="171">
        <v>8</v>
      </c>
      <c r="J1" s="171">
        <v>9</v>
      </c>
      <c r="K1" s="171">
        <v>10</v>
      </c>
      <c r="L1" s="171">
        <v>11</v>
      </c>
      <c r="M1" s="171">
        <v>12</v>
      </c>
      <c r="N1" s="171">
        <v>13</v>
      </c>
      <c r="O1" s="171"/>
    </row>
    <row r="2" spans="2:29" x14ac:dyDescent="0.25">
      <c r="B2" s="152" t="s">
        <v>164</v>
      </c>
      <c r="C2" s="153"/>
      <c r="D2" s="154">
        <f>Painel!I55</f>
        <v>0.04</v>
      </c>
      <c r="E2" s="158">
        <f>(1+D2)^(1/12)-1</f>
        <v>3.2737397821989145E-3</v>
      </c>
    </row>
    <row r="3" spans="2:29" x14ac:dyDescent="0.25">
      <c r="B3" s="152" t="s">
        <v>165</v>
      </c>
      <c r="C3" s="153"/>
      <c r="D3" s="155">
        <f>Painel!I44</f>
        <v>8.5000000000000006E-2</v>
      </c>
    </row>
    <row r="4" spans="2:29" x14ac:dyDescent="0.25">
      <c r="B4" s="152" t="s">
        <v>166</v>
      </c>
      <c r="C4" s="153"/>
      <c r="D4" s="156">
        <f ca="1">ELEGIBILIDADE!$H$16</f>
        <v>42927</v>
      </c>
      <c r="E4" s="159">
        <f>Painel!I62</f>
        <v>60</v>
      </c>
      <c r="M4" s="120">
        <f ca="1">FV(E2,269,-M5*2,,)</f>
        <v>0</v>
      </c>
    </row>
    <row r="5" spans="2:29" x14ac:dyDescent="0.25">
      <c r="M5" s="98">
        <f ca="1">M8/2</f>
        <v>0</v>
      </c>
      <c r="R5" s="208" t="s">
        <v>140</v>
      </c>
      <c r="S5" s="208"/>
      <c r="T5" s="208"/>
      <c r="U5" s="208"/>
      <c r="W5" s="209" t="s">
        <v>141</v>
      </c>
      <c r="X5" s="209"/>
      <c r="Y5" s="209"/>
      <c r="Z5" s="209"/>
      <c r="AA5" s="209"/>
      <c r="AB5" s="209"/>
      <c r="AC5" s="209"/>
    </row>
    <row r="6" spans="2:29" x14ac:dyDescent="0.25">
      <c r="B6" s="203" t="s">
        <v>40</v>
      </c>
      <c r="C6" s="203"/>
      <c r="D6" s="204" t="s">
        <v>70</v>
      </c>
      <c r="E6" s="205" t="s">
        <v>78</v>
      </c>
      <c r="F6" s="206"/>
      <c r="G6" s="206"/>
      <c r="H6" s="206"/>
      <c r="I6" s="207"/>
      <c r="J6" s="54" t="s">
        <v>79</v>
      </c>
      <c r="AC6" s="120">
        <f ca="1">NPV(PREMISSAS!C16,'CÁLCULO FUNPRESP'!AC8:AC703)</f>
        <v>145.92439927127134</v>
      </c>
    </row>
    <row r="7" spans="2:29" ht="30" x14ac:dyDescent="0.25">
      <c r="B7" s="117" t="s">
        <v>24</v>
      </c>
      <c r="C7" s="117" t="s">
        <v>3</v>
      </c>
      <c r="D7" s="204"/>
      <c r="E7" s="150" t="s">
        <v>77</v>
      </c>
      <c r="F7" s="150" t="s">
        <v>162</v>
      </c>
      <c r="G7" s="150" t="s">
        <v>178</v>
      </c>
      <c r="H7" s="150" t="s">
        <v>163</v>
      </c>
      <c r="I7" s="150" t="s">
        <v>117</v>
      </c>
      <c r="J7" s="23" t="s">
        <v>77</v>
      </c>
      <c r="K7" s="23" t="s">
        <v>85</v>
      </c>
      <c r="L7" s="23" t="s">
        <v>86</v>
      </c>
      <c r="M7" s="23" t="s">
        <v>83</v>
      </c>
      <c r="N7" s="23" t="s">
        <v>84</v>
      </c>
      <c r="P7" s="150" t="s">
        <v>105</v>
      </c>
      <c r="R7" s="117" t="s">
        <v>24</v>
      </c>
      <c r="S7" s="114" t="s">
        <v>139</v>
      </c>
      <c r="T7" s="114" t="s">
        <v>138</v>
      </c>
      <c r="U7" s="114" t="s">
        <v>137</v>
      </c>
      <c r="W7" s="117" t="s">
        <v>24</v>
      </c>
      <c r="X7" s="117" t="s">
        <v>145</v>
      </c>
      <c r="Y7" s="117" t="s">
        <v>83</v>
      </c>
      <c r="Z7" s="117" t="s">
        <v>84</v>
      </c>
      <c r="AA7" s="118" t="s">
        <v>142</v>
      </c>
      <c r="AB7" s="118" t="s">
        <v>143</v>
      </c>
      <c r="AC7" s="118" t="s">
        <v>144</v>
      </c>
    </row>
    <row r="8" spans="2:29" x14ac:dyDescent="0.25">
      <c r="B8" s="20">
        <f ca="1">EOMONTH(PREMISSAS!C3,0)</f>
        <v>42947</v>
      </c>
      <c r="C8" s="21">
        <f>RESULTADOS!C7</f>
        <v>2000</v>
      </c>
      <c r="D8" s="21">
        <f>IF(RESULTADOS!$C$17="Normal",IFERROR(MAX(C8-PREMISSAS!$C$13,0),0),MAX(10*PREMISSAS!$C$39,Painel!L30))</f>
        <v>2000</v>
      </c>
      <c r="E8" s="4">
        <f>IFERROR(D8*IF(RESULTADOS!$C$17="Normal",$D$3,0),0)</f>
        <v>0</v>
      </c>
      <c r="F8" s="4">
        <f>IF(AND(Painel!$I$47="Sim",Painel!$I$49=PREMISSAS!$O$23),Painel!$I$51,0)+IF(AND(Painel!I47="sim",Painel!N49="sim"),Painel!M51,0)</f>
        <v>0</v>
      </c>
      <c r="G8" s="100">
        <f>IF(AND(Painel!$I$47="Sim",Painel!$I$49=PREMISSAS!$O$22),IF(MOD(MONTH(B8),6)=0,Painel!$I$51,0),0)</f>
        <v>0</v>
      </c>
      <c r="H8" s="100">
        <f>IF(AND(Painel!$I$47="Sim",Painel!$I$49=PREMISSAS!$O$21),IF(MOD(MONTH(B8),12)=0,Painel!$I$51,0),0)</f>
        <v>0</v>
      </c>
      <c r="I8" s="4">
        <f>IFERROR(IF(RESULTADOS!$C$17="Normal",0,D8)*IF(RESULTADOS!$C$17="Normal",0,$D$3),0)</f>
        <v>170</v>
      </c>
      <c r="J8" s="4">
        <f>IF(RESULTADOS!$C$17="Normal",E8,0)</f>
        <v>0</v>
      </c>
      <c r="K8" s="4">
        <f>(E8+J8+I8)*PREMISSAS!$C$61</f>
        <v>11.9</v>
      </c>
      <c r="L8" s="4">
        <f>IFERROR(D8*IF(RESULTADOS!$C$17="Normal",IF(Painel!$G$8=PREMISSAS!$M$18,PREMISSAS!$C$63,PREMISSAS!$D$63),0),0)</f>
        <v>0</v>
      </c>
      <c r="M8" s="85">
        <f ca="1">(E8+J8-IF(RESULTADOS!$C$17="Normal",K8,0)-L8)*IF(MONTH(B8)=12,2,1)</f>
        <v>0</v>
      </c>
      <c r="N8" s="85">
        <f ca="1">(F8+G8+H8+I8-IF(RESULTADOS!$C$17="Normal",0,K8))*IF(MONTH(B8)=12,2,1)+Painel!I42</f>
        <v>158.1</v>
      </c>
      <c r="P8" s="43">
        <f>IFERROR(MIN(SUM(E8:I8)/C8,12%),0)</f>
        <v>8.5000000000000006E-2</v>
      </c>
      <c r="R8" s="116">
        <f ca="1">IF(C8="","",B8)</f>
        <v>42947</v>
      </c>
      <c r="S8" s="100">
        <f>IF(C8="","",(E8+J8-IF(RESULTADOS!$C$17="Normal",K8,0)-L8)/2+(F8+G8+H8+I8-IF(RESULTADOS!$C$17="Normal",0,K8)))</f>
        <v>158.1</v>
      </c>
      <c r="T8" s="100">
        <f>IF(C8="","",(E8+J8-IF(RESULTADOS!$C$17="Normal",K8,0)-L8)/2)</f>
        <v>0</v>
      </c>
      <c r="U8" s="100">
        <f ca="1">SUM(M8:N8)-SUM(S8:T8)</f>
        <v>0</v>
      </c>
      <c r="W8" s="116">
        <f ca="1">EOMONTH(MAX($R$8:$R$703),0)</f>
        <v>42947</v>
      </c>
      <c r="X8" s="116">
        <f ca="1">IF(AC8&lt;&gt;"",W8,"")</f>
        <v>42947</v>
      </c>
      <c r="Y8" s="100">
        <f ca="1">VLOOKUP(W8,$B$8:$N$703,M1,FALSE)</f>
        <v>0</v>
      </c>
      <c r="Z8" s="100">
        <f ca="1">VLOOKUP(W8,$B$8:$N$703,N1,FALSE)</f>
        <v>158.1</v>
      </c>
      <c r="AA8" s="100">
        <f ca="1">SUM(Y8:Z8)</f>
        <v>158.1</v>
      </c>
      <c r="AB8" s="119">
        <f ca="1">RESULTADOS!I14</f>
        <v>0</v>
      </c>
      <c r="AC8" s="100">
        <f ca="1">IF(COUNTA($W$8:W8)/12&lt;=RESULTADOS!$C$19,RESULTADOS!$I$17,"")</f>
        <v>1.1787198661911809</v>
      </c>
    </row>
    <row r="9" spans="2:29" x14ac:dyDescent="0.25">
      <c r="B9" s="20" t="str">
        <f ca="1">IF(B8="","",IF(EOMONTH(B8,1)&gt;EOMONTH($D$4,0),"",EOMONTH(B8,1)))</f>
        <v/>
      </c>
      <c r="C9" s="21" t="str">
        <f ca="1">IF(B9="","",IF(MONTH(B9)=1,C8*(1+PREMISSAS!$C$58),C8))</f>
        <v/>
      </c>
      <c r="D9" s="21" t="str">
        <f ca="1">IF(B9="","",IF(RESULTADOS!$C$17="Normal",IFERROR(MAX(C9-PREMISSAS!$C$13,0),0),MAX(10*PREMISSAS!$C$39,IF(MONTH(B9)=1,D8*(1+PREMISSAS!$C$58),D8))))</f>
        <v/>
      </c>
      <c r="E9" s="4">
        <f ca="1">IFERROR(D9*IF(RESULTADOS!$C$17="Normal",$D$3,0),0)</f>
        <v>0</v>
      </c>
      <c r="F9" s="4">
        <f>IF(AND(Painel!$I$47="Sim",Painel!$I$49=PREMISSAS!$O$23),Painel!$I$51,0)</f>
        <v>0</v>
      </c>
      <c r="G9" s="100">
        <f>IF(AND(Painel!$I$47="Sim",Painel!$I$49=PREMISSAS!$O$22),IF(MOD(MONTH(B9),6)=0,Painel!$I$51,0),0)</f>
        <v>0</v>
      </c>
      <c r="H9" s="100">
        <f>IF(AND(Painel!$I$47="Sim",Painel!$I$49=PREMISSAS!$O$21),IF(MOD(MONTH(B9),12)=0,Painel!$I$51,0),0)</f>
        <v>0</v>
      </c>
      <c r="I9" s="4">
        <f ca="1">IFERROR(IF(RESULTADOS!$C$17="Normal",0,D9)*IF(RESULTADOS!$C$17="Normal",0,$D$3),0)</f>
        <v>0</v>
      </c>
      <c r="J9" s="4">
        <f>IF(RESULTADOS!$C$17="Normal",E9,0)</f>
        <v>0</v>
      </c>
      <c r="K9" s="4">
        <f ca="1">(E9+J9+I9)*PREMISSAS!$C$61</f>
        <v>0</v>
      </c>
      <c r="L9" s="4">
        <f ca="1">IFERROR(D9*IF(RESULTADOS!$C$17="Normal",IF(Painel!$G$8=PREMISSAS!$M$18,PREMISSAS!$C$63,PREMISSAS!$D$63),0),0)</f>
        <v>0</v>
      </c>
      <c r="M9" s="85">
        <f ca="1">IFERROR(M8*(1+$E$2)+(E9+J9-IF(RESULTADOS!$C$17="Normal",K9,0)-L9)*IF(MONTH(B9)=12,2,1),0)</f>
        <v>0</v>
      </c>
      <c r="N9" s="85">
        <f ca="1">IFERROR(N8*(1+$E$2)+(F9+I9-IF(RESULTADOS!$C$17="Normal",0,K9))*IF(MONTH(B9)=12,2,1)+G9+H9,0)</f>
        <v>0</v>
      </c>
      <c r="P9" s="43">
        <f t="shared" ref="P9:P72" ca="1" si="0">IFERROR(MIN(SUM(E9:I9)/C9,12%),0)</f>
        <v>0</v>
      </c>
      <c r="R9" s="116" t="str">
        <f t="shared" ref="R9:R72" ca="1" si="1">IF(C9="","",B9)</f>
        <v/>
      </c>
      <c r="S9" s="100" t="str">
        <f ca="1">IF(C9="","",S8+(E9+J9-IF(RESULTADOS!$C$17="Normal",K9,0)-L9)/2+(F9+G9+H9+I9-IF(RESULTADOS!$C$17="Normal",0,K9)))</f>
        <v/>
      </c>
      <c r="T9" s="100" t="str">
        <f ca="1">IF(C9="","",T8+(E9+J9-IF(RESULTADOS!$C$17="Normal",K9,0)-L9)/2)</f>
        <v/>
      </c>
      <c r="U9" s="100">
        <f ca="1">SUM(M9:N9)-SUM(S9:T9)</f>
        <v>0</v>
      </c>
      <c r="W9" s="116">
        <f ca="1">IF(AA9=0,"",EOMONTH(W8,1))</f>
        <v>42978</v>
      </c>
      <c r="X9" s="116">
        <f t="shared" ref="X9:X72" ca="1" si="2">IF(AC9&lt;&gt;"",W9,"")</f>
        <v>42978</v>
      </c>
      <c r="Y9" s="100">
        <f ca="1">IF(OR((Y8-13/12*AB8)*(1+PREMISSAS!$C$16)&lt;0,Y8=""),0,(Y8-13/12*AB8)*(1+PREMISSAS!$C$16))</f>
        <v>0</v>
      </c>
      <c r="Z9" s="100">
        <f ca="1">IF(OR((Z8-13/12*AC8)*(1+PREMISSAS!$C$16)&lt;0,Z8=""),0,(Z8-13/12*AC8)*(1+PREMISSAS!$C$16))</f>
        <v>157.33645134723068</v>
      </c>
      <c r="AA9" s="100">
        <f t="shared" ref="AA9:AA72" ca="1" si="3">SUM(Y9:Z9)</f>
        <v>157.33645134723068</v>
      </c>
      <c r="AB9" s="119">
        <f ca="1">IF(Y9&lt;&gt;0,AB8,0)</f>
        <v>0</v>
      </c>
      <c r="AC9" s="119">
        <f ca="1">IF(Z9&lt;&gt;0,AC8,0)</f>
        <v>1.1787198661911809</v>
      </c>
    </row>
    <row r="10" spans="2:29" x14ac:dyDescent="0.25">
      <c r="B10" s="20" t="str">
        <f t="shared" ref="B10:B73" ca="1" si="4">IF(B9="","",IF(EOMONTH(B9,1)&gt;EOMONTH($D$4,0),"",EOMONTH(B9,1)))</f>
        <v/>
      </c>
      <c r="C10" s="21" t="str">
        <f ca="1">IF(B10="","",IF(MONTH(B10)=1,C9*(1+PREMISSAS!$C$58),C9))</f>
        <v/>
      </c>
      <c r="D10" s="21" t="str">
        <f ca="1">IF(B10="","",IF(RESULTADOS!$C$17="Normal",IFERROR(MAX(C10-PREMISSAS!$C$13,0),0),MAX(10*PREMISSAS!$C$39,IF(MONTH(B10)=1,D9*(1+PREMISSAS!$C$58),D9))))</f>
        <v/>
      </c>
      <c r="E10" s="4">
        <f ca="1">IFERROR(D10*IF(RESULTADOS!$C$17="Normal",$D$3,0),0)</f>
        <v>0</v>
      </c>
      <c r="F10" s="4">
        <f>IF(AND(Painel!$I$47="Sim",Painel!$I$49=PREMISSAS!$O$23),Painel!$I$51,0)</f>
        <v>0</v>
      </c>
      <c r="G10" s="100">
        <f>IF(AND(Painel!$I$47="Sim",Painel!$I$49=PREMISSAS!$O$22),IF(MOD(MONTH(B10),6)=0,Painel!$I$51,0),0)</f>
        <v>0</v>
      </c>
      <c r="H10" s="100">
        <f>IF(AND(Painel!$I$47="Sim",Painel!$I$49=PREMISSAS!$O$21),IF(MOD(MONTH(B10),12)=0,Painel!$I$51,0),0)</f>
        <v>0</v>
      </c>
      <c r="I10" s="4">
        <f ca="1">IFERROR(IF(RESULTADOS!$C$17="Normal",0,D10)*IF(RESULTADOS!$C$17="Normal",0,$D$3),0)</f>
        <v>0</v>
      </c>
      <c r="J10" s="4">
        <f>IF(RESULTADOS!$C$17="Normal",E10,0)</f>
        <v>0</v>
      </c>
      <c r="K10" s="4">
        <f ca="1">(E10+J10+I10)*PREMISSAS!$C$61</f>
        <v>0</v>
      </c>
      <c r="L10" s="4">
        <f ca="1">IFERROR(D10*IF(RESULTADOS!$C$17="Normal",IF(Painel!$G$8=PREMISSAS!$M$18,PREMISSAS!$C$63,PREMISSAS!$D$63),0),0)</f>
        <v>0</v>
      </c>
      <c r="M10" s="85">
        <f ca="1">IFERROR(M9*(1+$E$2)+(E10+J10-IF(RESULTADOS!$C$17="Normal",K10,0)-L10)*IF(MONTH(B10)=12,2,1),0)</f>
        <v>0</v>
      </c>
      <c r="N10" s="85">
        <f ca="1">IFERROR(N9*(1+$E$2)+(F10+I10-IF(RESULTADOS!$C$17="Normal",0,K10))*IF(MONTH(B10)=12,2,1)+G10+H10,0)</f>
        <v>0</v>
      </c>
      <c r="P10" s="43">
        <f t="shared" ca="1" si="0"/>
        <v>0</v>
      </c>
      <c r="R10" s="116" t="str">
        <f t="shared" ca="1" si="1"/>
        <v/>
      </c>
      <c r="S10" s="100" t="str">
        <f ca="1">IF(C10="","",S9+(E10+J10-IF(RESULTADOS!$C$17="Normal",K10,0)-L10)/2+(F10+G10+H10+I10-IF(RESULTADOS!$C$17="Normal",0,K10)))</f>
        <v/>
      </c>
      <c r="T10" s="100" t="str">
        <f ca="1">IF(C10="","",T9+(E10+J10-IF(RESULTADOS!$C$17="Normal",K10,0)-L10)/2)</f>
        <v/>
      </c>
      <c r="U10" s="100">
        <f t="shared" ref="U10:U73" ca="1" si="5">SUM(M10:N10)-SUM(S10:T10)</f>
        <v>0</v>
      </c>
      <c r="W10" s="116">
        <f t="shared" ref="W10:W73" ca="1" si="6">IF(AA10=0,"",EOMONTH(W9,1))</f>
        <v>43008</v>
      </c>
      <c r="X10" s="116">
        <f t="shared" ca="1" si="2"/>
        <v>43008</v>
      </c>
      <c r="Y10" s="100">
        <f ca="1">IF(OR((Y9-13/12*AB9)*(1+PREMISSAS!$C$16)&lt;0,Y9=""),0,(Y9-13/12*AB9)*(1+PREMISSAS!$C$16))</f>
        <v>0</v>
      </c>
      <c r="Z10" s="100">
        <f ca="1">IF(OR((Z9-13/12*AC9)*(1+PREMISSAS!$C$16)&lt;0,Z9=""),0,(Z9-13/12*AC9)*(1+PREMISSAS!$C$16))</f>
        <v>156.57040303486113</v>
      </c>
      <c r="AA10" s="100">
        <f t="shared" ca="1" si="3"/>
        <v>156.57040303486113</v>
      </c>
      <c r="AB10" s="119">
        <f t="shared" ref="AB10:AB73" ca="1" si="7">IF(Y10&lt;&gt;0,AB9,0)</f>
        <v>0</v>
      </c>
      <c r="AC10" s="119">
        <f t="shared" ref="AC10:AC73" ca="1" si="8">IF(Z10&lt;&gt;0,AC9,0)</f>
        <v>1.1787198661911809</v>
      </c>
    </row>
    <row r="11" spans="2:29" x14ac:dyDescent="0.25">
      <c r="B11" s="20" t="str">
        <f t="shared" ca="1" si="4"/>
        <v/>
      </c>
      <c r="C11" s="21" t="str">
        <f ca="1">IF(B11="","",IF(MONTH(B11)=1,C10*(1+PREMISSAS!$C$58),C10))</f>
        <v/>
      </c>
      <c r="D11" s="21" t="str">
        <f ca="1">IF(B11="","",IF(RESULTADOS!$C$17="Normal",IFERROR(MAX(C11-PREMISSAS!$C$13,0),0),MAX(10*PREMISSAS!$C$39,IF(MONTH(B11)=1,D10*(1+PREMISSAS!$C$58),D10))))</f>
        <v/>
      </c>
      <c r="E11" s="4">
        <f ca="1">IFERROR(D11*IF(RESULTADOS!$C$17="Normal",$D$3,0),0)</f>
        <v>0</v>
      </c>
      <c r="F11" s="4">
        <f>IF(AND(Painel!$I$47="Sim",Painel!$I$49=PREMISSAS!$O$23),Painel!$I$51,0)</f>
        <v>0</v>
      </c>
      <c r="G11" s="100">
        <f>IF(AND(Painel!$I$47="Sim",Painel!$I$49=PREMISSAS!$O$22),IF(MOD(MONTH(B11),6)=0,Painel!$I$51,0),0)</f>
        <v>0</v>
      </c>
      <c r="H11" s="100">
        <f>IF(AND(Painel!$I$47="Sim",Painel!$I$49=PREMISSAS!$O$21),IF(MOD(MONTH(B11),12)=0,Painel!$I$51,0),0)</f>
        <v>0</v>
      </c>
      <c r="I11" s="4">
        <f ca="1">IFERROR(IF(RESULTADOS!$C$17="Normal",0,D11)*IF(RESULTADOS!$C$17="Normal",0,$D$3),0)</f>
        <v>0</v>
      </c>
      <c r="J11" s="4">
        <f>IF(RESULTADOS!$C$17="Normal",E11,0)</f>
        <v>0</v>
      </c>
      <c r="K11" s="4">
        <f ca="1">(E11+J11+I11)*PREMISSAS!$C$61</f>
        <v>0</v>
      </c>
      <c r="L11" s="4">
        <f ca="1">IFERROR(D11*IF(RESULTADOS!$C$17="Normal",IF(Painel!$G$8=PREMISSAS!$M$18,PREMISSAS!$C$63,PREMISSAS!$D$63),0),0)</f>
        <v>0</v>
      </c>
      <c r="M11" s="85">
        <f ca="1">IFERROR(M10*(1+$E$2)+(E11+J11-IF(RESULTADOS!$C$17="Normal",K11,0)-L11)*IF(MONTH(B11)=12,2,1),0)</f>
        <v>0</v>
      </c>
      <c r="N11" s="85">
        <f ca="1">IFERROR(N10*(1+$E$2)+(F11+I11-IF(RESULTADOS!$C$17="Normal",0,K11))*IF(MONTH(B11)=12,2,1)+G11+H11,0)</f>
        <v>0</v>
      </c>
      <c r="P11" s="43">
        <f t="shared" ca="1" si="0"/>
        <v>0</v>
      </c>
      <c r="R11" s="116" t="str">
        <f t="shared" ca="1" si="1"/>
        <v/>
      </c>
      <c r="S11" s="100" t="str">
        <f ca="1">IF(C11="","",S10+(E11+J11-IF(RESULTADOS!$C$17="Normal",K11,0)-L11)/2+(F11+G11+H11+I11-IF(RESULTADOS!$C$17="Normal",0,K11)))</f>
        <v/>
      </c>
      <c r="T11" s="100" t="str">
        <f ca="1">IF(C11="","",T10+(E11+J11-IF(RESULTADOS!$C$17="Normal",K11,0)-L11)/2)</f>
        <v/>
      </c>
      <c r="U11" s="100">
        <f t="shared" ca="1" si="5"/>
        <v>0</v>
      </c>
      <c r="W11" s="116">
        <f t="shared" ca="1" si="6"/>
        <v>43039</v>
      </c>
      <c r="X11" s="116">
        <f t="shared" ca="1" si="2"/>
        <v>43039</v>
      </c>
      <c r="Y11" s="100">
        <f ca="1">IF(OR((Y10-13/12*AB10)*(1+PREMISSAS!$C$16)&lt;0,Y10=""),0,(Y10-13/12*AB10)*(1+PREMISSAS!$C$16))</f>
        <v>0</v>
      </c>
      <c r="Z11" s="100">
        <f ca="1">IF(OR((Z10-13/12*AC10)*(1+PREMISSAS!$C$16)&lt;0,Z10=""),0,(Z10-13/12*AC10)*(1+PREMISSAS!$C$16))</f>
        <v>155.8018468796563</v>
      </c>
      <c r="AA11" s="100">
        <f t="shared" ca="1" si="3"/>
        <v>155.8018468796563</v>
      </c>
      <c r="AB11" s="119">
        <f t="shared" ca="1" si="7"/>
        <v>0</v>
      </c>
      <c r="AC11" s="119">
        <f t="shared" ca="1" si="8"/>
        <v>1.1787198661911809</v>
      </c>
    </row>
    <row r="12" spans="2:29" x14ac:dyDescent="0.25">
      <c r="B12" s="20" t="str">
        <f t="shared" ca="1" si="4"/>
        <v/>
      </c>
      <c r="C12" s="21" t="str">
        <f ca="1">IF(B12="","",IF(MONTH(B12)=1,C11*(1+PREMISSAS!$C$58),C11))</f>
        <v/>
      </c>
      <c r="D12" s="21" t="str">
        <f ca="1">IF(B12="","",IF(RESULTADOS!$C$17="Normal",IFERROR(MAX(C12-PREMISSAS!$C$13,0),0),MAX(10*PREMISSAS!$C$39,IF(MONTH(B12)=1,D11*(1+PREMISSAS!$C$58),D11))))</f>
        <v/>
      </c>
      <c r="E12" s="4">
        <f ca="1">IFERROR(D12*IF(RESULTADOS!$C$17="Normal",$D$3,0),0)</f>
        <v>0</v>
      </c>
      <c r="F12" s="4">
        <f>IF(AND(Painel!$I$47="Sim",Painel!$I$49=PREMISSAS!$O$23),Painel!$I$51,0)</f>
        <v>0</v>
      </c>
      <c r="G12" s="100">
        <f>IF(AND(Painel!$I$47="Sim",Painel!$I$49=PREMISSAS!$O$22),IF(MOD(MONTH(B12),6)=0,Painel!$I$51,0),0)</f>
        <v>0</v>
      </c>
      <c r="H12" s="100">
        <f>IF(AND(Painel!$I$47="Sim",Painel!$I$49=PREMISSAS!$O$21),IF(MOD(MONTH(B12),12)=0,Painel!$I$51,0),0)</f>
        <v>0</v>
      </c>
      <c r="I12" s="4">
        <f ca="1">IFERROR(IF(RESULTADOS!$C$17="Normal",0,D12)*IF(RESULTADOS!$C$17="Normal",0,$D$3),0)</f>
        <v>0</v>
      </c>
      <c r="J12" s="4">
        <f>IF(RESULTADOS!$C$17="Normal",E12,0)</f>
        <v>0</v>
      </c>
      <c r="K12" s="4">
        <f ca="1">(E12+J12+I12)*PREMISSAS!$C$61</f>
        <v>0</v>
      </c>
      <c r="L12" s="4">
        <f ca="1">IFERROR(D12*IF(RESULTADOS!$C$17="Normal",IF(Painel!$G$8=PREMISSAS!$M$18,PREMISSAS!$C$63,PREMISSAS!$D$63),0),0)</f>
        <v>0</v>
      </c>
      <c r="M12" s="85">
        <f ca="1">IFERROR(M11*(1+$E$2)+(E12+J12-IF(RESULTADOS!$C$17="Normal",K12,0)-L12)*IF(MONTH(B12)=12,2,1),0)</f>
        <v>0</v>
      </c>
      <c r="N12" s="85">
        <f ca="1">IFERROR(N11*(1+$E$2)+(F12+I12-IF(RESULTADOS!$C$17="Normal",0,K12))*IF(MONTH(B12)=12,2,1)+G12+H12,0)</f>
        <v>0</v>
      </c>
      <c r="P12" s="43">
        <f t="shared" ca="1" si="0"/>
        <v>0</v>
      </c>
      <c r="R12" s="116" t="str">
        <f t="shared" ca="1" si="1"/>
        <v/>
      </c>
      <c r="S12" s="100" t="str">
        <f ca="1">IF(C12="","",S11+(E12+J12-IF(RESULTADOS!$C$17="Normal",K12,0)-L12)/2+(F12+G12+H12+I12-IF(RESULTADOS!$C$17="Normal",0,K12)))</f>
        <v/>
      </c>
      <c r="T12" s="100" t="str">
        <f ca="1">IF(C12="","",T11+(E12+J12-IF(RESULTADOS!$C$17="Normal",K12,0)-L12)/2)</f>
        <v/>
      </c>
      <c r="U12" s="100">
        <f t="shared" ca="1" si="5"/>
        <v>0</v>
      </c>
      <c r="W12" s="116">
        <f t="shared" ca="1" si="6"/>
        <v>43069</v>
      </c>
      <c r="X12" s="116">
        <f t="shared" ca="1" si="2"/>
        <v>43069</v>
      </c>
      <c r="Y12" s="100">
        <f ca="1">IF(OR((Y11-13/12*AB11)*(1+PREMISSAS!$C$16)&lt;0,Y11=""),0,(Y11-13/12*AB11)*(1+PREMISSAS!$C$16))</f>
        <v>0</v>
      </c>
      <c r="Z12" s="100">
        <f ca="1">IF(OR((Z11-13/12*AC11)*(1+PREMISSAS!$C$16)&lt;0,Z11=""),0,(Z11-13/12*AC11)*(1+PREMISSAS!$C$16))</f>
        <v>155.03077467159133</v>
      </c>
      <c r="AA12" s="100">
        <f t="shared" ca="1" si="3"/>
        <v>155.03077467159133</v>
      </c>
      <c r="AB12" s="119">
        <f t="shared" ca="1" si="7"/>
        <v>0</v>
      </c>
      <c r="AC12" s="119">
        <f t="shared" ca="1" si="8"/>
        <v>1.1787198661911809</v>
      </c>
    </row>
    <row r="13" spans="2:29" x14ac:dyDescent="0.25">
      <c r="B13" s="20" t="str">
        <f t="shared" ca="1" si="4"/>
        <v/>
      </c>
      <c r="C13" s="21" t="str">
        <f ca="1">IF(B13="","",IF(MONTH(B13)=1,C12*(1+PREMISSAS!$C$58),C12))</f>
        <v/>
      </c>
      <c r="D13" s="21" t="str">
        <f ca="1">IF(B13="","",IF(RESULTADOS!$C$17="Normal",IFERROR(MAX(C13-PREMISSAS!$C$13,0),0),MAX(10*PREMISSAS!$C$39,IF(MONTH(B13)=1,D12*(1+PREMISSAS!$C$58),D12))))</f>
        <v/>
      </c>
      <c r="E13" s="4">
        <f ca="1">IFERROR(D13*IF(RESULTADOS!$C$17="Normal",$D$3,0),0)</f>
        <v>0</v>
      </c>
      <c r="F13" s="4">
        <f>IF(AND(Painel!$I$47="Sim",Painel!$I$49=PREMISSAS!$O$23),Painel!$I$51,0)</f>
        <v>0</v>
      </c>
      <c r="G13" s="100">
        <f>IF(AND(Painel!$I$47="Sim",Painel!$I$49=PREMISSAS!$O$22),IF(MOD(MONTH(B13),6)=0,Painel!$I$51,0),0)</f>
        <v>0</v>
      </c>
      <c r="H13" s="100">
        <f>IF(AND(Painel!$I$47="Sim",Painel!$I$49=PREMISSAS!$O$21),IF(MOD(MONTH(B13),12)=0,Painel!$I$51,0),0)</f>
        <v>0</v>
      </c>
      <c r="I13" s="4">
        <f ca="1">IFERROR(IF(RESULTADOS!$C$17="Normal",0,D13)*IF(RESULTADOS!$C$17="Normal",0,$D$3),0)</f>
        <v>0</v>
      </c>
      <c r="J13" s="4">
        <f>IF(RESULTADOS!$C$17="Normal",E13,0)</f>
        <v>0</v>
      </c>
      <c r="K13" s="4">
        <f ca="1">(E13+J13+I13)*PREMISSAS!$C$61</f>
        <v>0</v>
      </c>
      <c r="L13" s="4">
        <f ca="1">IFERROR(D13*IF(RESULTADOS!$C$17="Normal",IF(Painel!$G$8=PREMISSAS!$M$18,PREMISSAS!$C$63,PREMISSAS!$D$63),0),0)</f>
        <v>0</v>
      </c>
      <c r="M13" s="85">
        <f ca="1">IFERROR(M12*(1+$E$2)+(E13+J13-IF(RESULTADOS!$C$17="Normal",K13,0)-L13)*IF(MONTH(B13)=12,2,1),0)</f>
        <v>0</v>
      </c>
      <c r="N13" s="85">
        <f ca="1">IFERROR(N12*(1+$E$2)+(F13+I13-IF(RESULTADOS!$C$17="Normal",0,K13))*IF(MONTH(B13)=12,2,1)+G13+H13,0)</f>
        <v>0</v>
      </c>
      <c r="P13" s="43">
        <f t="shared" ca="1" si="0"/>
        <v>0</v>
      </c>
      <c r="R13" s="116" t="str">
        <f t="shared" ca="1" si="1"/>
        <v/>
      </c>
      <c r="S13" s="100" t="str">
        <f ca="1">IF(C13="","",S12+(E13+J13-IF(RESULTADOS!$C$17="Normal",K13,0)-L13)/2+(F13+G13+H13+I13-IF(RESULTADOS!$C$17="Normal",0,K13)))</f>
        <v/>
      </c>
      <c r="T13" s="100" t="str">
        <f ca="1">IF(C13="","",T12+(E13+J13-IF(RESULTADOS!$C$17="Normal",K13,0)-L13)/2)</f>
        <v/>
      </c>
      <c r="U13" s="100">
        <f t="shared" ca="1" si="5"/>
        <v>0</v>
      </c>
      <c r="W13" s="116">
        <f t="shared" ca="1" si="6"/>
        <v>43100</v>
      </c>
      <c r="X13" s="116">
        <f t="shared" ca="1" si="2"/>
        <v>43100</v>
      </c>
      <c r="Y13" s="100">
        <f ca="1">IF(OR((Y12-13/12*AB12)*(1+PREMISSAS!$C$16)&lt;0,Y12=""),0,(Y12-13/12*AB12)*(1+PREMISSAS!$C$16))</f>
        <v>0</v>
      </c>
      <c r="Z13" s="100">
        <f ca="1">IF(OR((Z12-13/12*AC12)*(1+PREMISSAS!$C$16)&lt;0,Z12=""),0,(Z12-13/12*AC12)*(1+PREMISSAS!$C$16))</f>
        <v>154.25717817376386</v>
      </c>
      <c r="AA13" s="100">
        <f t="shared" ca="1" si="3"/>
        <v>154.25717817376386</v>
      </c>
      <c r="AB13" s="119">
        <f t="shared" ca="1" si="7"/>
        <v>0</v>
      </c>
      <c r="AC13" s="119">
        <f t="shared" ca="1" si="8"/>
        <v>1.1787198661911809</v>
      </c>
    </row>
    <row r="14" spans="2:29" x14ac:dyDescent="0.25">
      <c r="B14" s="20" t="str">
        <f t="shared" ca="1" si="4"/>
        <v/>
      </c>
      <c r="C14" s="21" t="str">
        <f ca="1">IF(B14="","",IF(MONTH(B14)=1,C13*(1+PREMISSAS!$C$58),C13))</f>
        <v/>
      </c>
      <c r="D14" s="21" t="str">
        <f ca="1">IF(B14="","",IF(RESULTADOS!$C$17="Normal",IFERROR(MAX(C14-PREMISSAS!$C$13,0),0),MAX(10*PREMISSAS!$C$39,IF(MONTH(B14)=1,D13*(1+PREMISSAS!$C$58),D13))))</f>
        <v/>
      </c>
      <c r="E14" s="4">
        <f ca="1">IFERROR(D14*IF(RESULTADOS!$C$17="Normal",$D$3,0),0)</f>
        <v>0</v>
      </c>
      <c r="F14" s="4">
        <f>IF(AND(Painel!$I$47="Sim",Painel!$I$49=PREMISSAS!$O$23),Painel!$I$51,0)</f>
        <v>0</v>
      </c>
      <c r="G14" s="100">
        <f>IF(AND(Painel!$I$47="Sim",Painel!$I$49=PREMISSAS!$O$22),IF(MOD(MONTH(B14),6)=0,Painel!$I$51,0),0)</f>
        <v>0</v>
      </c>
      <c r="H14" s="100">
        <f>IF(AND(Painel!$I$47="Sim",Painel!$I$49=PREMISSAS!$O$21),IF(MOD(MONTH(B14),12)=0,Painel!$I$51,0),0)</f>
        <v>0</v>
      </c>
      <c r="I14" s="4">
        <f ca="1">IFERROR(IF(RESULTADOS!$C$17="Normal",0,D14)*IF(RESULTADOS!$C$17="Normal",0,$D$3),0)</f>
        <v>0</v>
      </c>
      <c r="J14" s="4">
        <f>IF(RESULTADOS!$C$17="Normal",E14,0)</f>
        <v>0</v>
      </c>
      <c r="K14" s="4">
        <f ca="1">(E14+J14+I14)*PREMISSAS!$C$61</f>
        <v>0</v>
      </c>
      <c r="L14" s="4">
        <f ca="1">IFERROR(D14*IF(RESULTADOS!$C$17="Normal",IF(Painel!$G$8=PREMISSAS!$M$18,PREMISSAS!$C$63,PREMISSAS!$D$63),0),0)</f>
        <v>0</v>
      </c>
      <c r="M14" s="85">
        <f ca="1">IFERROR(M13*(1+$E$2)+(E14+J14-IF(RESULTADOS!$C$17="Normal",K14,0)-L14)*IF(MONTH(B14)=12,2,1),0)</f>
        <v>0</v>
      </c>
      <c r="N14" s="85">
        <f ca="1">IFERROR(N13*(1+$E$2)+(F14+I14-IF(RESULTADOS!$C$17="Normal",0,K14))*IF(MONTH(B14)=12,2,1)+G14+H14,0)</f>
        <v>0</v>
      </c>
      <c r="P14" s="43">
        <f t="shared" ca="1" si="0"/>
        <v>0</v>
      </c>
      <c r="R14" s="116" t="str">
        <f t="shared" ca="1" si="1"/>
        <v/>
      </c>
      <c r="S14" s="100" t="str">
        <f ca="1">IF(C14="","",S13+(E14+J14-IF(RESULTADOS!$C$17="Normal",K14,0)-L14)/2+(F14+G14+H14+I14-IF(RESULTADOS!$C$17="Normal",0,K14)))</f>
        <v/>
      </c>
      <c r="T14" s="100" t="str">
        <f ca="1">IF(C14="","",T13+(E14+J14-IF(RESULTADOS!$C$17="Normal",K14,0)-L14)/2)</f>
        <v/>
      </c>
      <c r="U14" s="100">
        <f t="shared" ca="1" si="5"/>
        <v>0</v>
      </c>
      <c r="W14" s="116">
        <f t="shared" ca="1" si="6"/>
        <v>43131</v>
      </c>
      <c r="X14" s="116">
        <f t="shared" ca="1" si="2"/>
        <v>43131</v>
      </c>
      <c r="Y14" s="100">
        <f ca="1">IF(OR((Y13-13/12*AB13)*(1+PREMISSAS!$C$16)&lt;0,Y13=""),0,(Y13-13/12*AB13)*(1+PREMISSAS!$C$16))</f>
        <v>0</v>
      </c>
      <c r="Z14" s="100">
        <f ca="1">IF(OR((Z13-13/12*AC13)*(1+PREMISSAS!$C$16)&lt;0,Z13=""),0,(Z13-13/12*AC13)*(1+PREMISSAS!$C$16))</f>
        <v>153.48104912230608</v>
      </c>
      <c r="AA14" s="100">
        <f t="shared" ca="1" si="3"/>
        <v>153.48104912230608</v>
      </c>
      <c r="AB14" s="119">
        <f t="shared" ca="1" si="7"/>
        <v>0</v>
      </c>
      <c r="AC14" s="119">
        <f t="shared" ca="1" si="8"/>
        <v>1.1787198661911809</v>
      </c>
    </row>
    <row r="15" spans="2:29" x14ac:dyDescent="0.25">
      <c r="B15" s="20" t="str">
        <f t="shared" ca="1" si="4"/>
        <v/>
      </c>
      <c r="C15" s="21" t="str">
        <f ca="1">IF(B15="","",IF(MONTH(B15)=1,C14*(1+PREMISSAS!$C$58),C14))</f>
        <v/>
      </c>
      <c r="D15" s="21" t="str">
        <f ca="1">IF(B15="","",IF(RESULTADOS!$C$17="Normal",IFERROR(MAX(C15-PREMISSAS!$C$13,0),0),MAX(10*PREMISSAS!$C$39,IF(MONTH(B15)=1,D14*(1+PREMISSAS!$C$58),D14))))</f>
        <v/>
      </c>
      <c r="E15" s="4">
        <f ca="1">IFERROR(D15*IF(RESULTADOS!$C$17="Normal",$D$3,0),0)</f>
        <v>0</v>
      </c>
      <c r="F15" s="4">
        <f>IF(AND(Painel!$I$47="Sim",Painel!$I$49=PREMISSAS!$O$23),Painel!$I$51,0)</f>
        <v>0</v>
      </c>
      <c r="G15" s="100">
        <f>IF(AND(Painel!$I$47="Sim",Painel!$I$49=PREMISSAS!$O$22),IF(MOD(MONTH(B15),6)=0,Painel!$I$51,0),0)</f>
        <v>0</v>
      </c>
      <c r="H15" s="100">
        <f>IF(AND(Painel!$I$47="Sim",Painel!$I$49=PREMISSAS!$O$21),IF(MOD(MONTH(B15),12)=0,Painel!$I$51,0),0)</f>
        <v>0</v>
      </c>
      <c r="I15" s="4">
        <f ca="1">IFERROR(IF(RESULTADOS!$C$17="Normal",0,D15)*IF(RESULTADOS!$C$17="Normal",0,$D$3),0)</f>
        <v>0</v>
      </c>
      <c r="J15" s="4">
        <f>IF(RESULTADOS!$C$17="Normal",E15,0)</f>
        <v>0</v>
      </c>
      <c r="K15" s="4">
        <f ca="1">(E15+J15+I15)*PREMISSAS!$C$61</f>
        <v>0</v>
      </c>
      <c r="L15" s="4">
        <f ca="1">IFERROR(D15*IF(RESULTADOS!$C$17="Normal",IF(Painel!$G$8=PREMISSAS!$M$18,PREMISSAS!$C$63,PREMISSAS!$D$63),0),0)</f>
        <v>0</v>
      </c>
      <c r="M15" s="85">
        <f ca="1">IFERROR(M14*(1+$E$2)+(E15+J15-IF(RESULTADOS!$C$17="Normal",K15,0)-L15)*IF(MONTH(B15)=12,2,1),0)</f>
        <v>0</v>
      </c>
      <c r="N15" s="85">
        <f ca="1">IFERROR(N14*(1+$E$2)+(F15+I15-IF(RESULTADOS!$C$17="Normal",0,K15))*IF(MONTH(B15)=12,2,1)+G15+H15,0)</f>
        <v>0</v>
      </c>
      <c r="P15" s="43">
        <f t="shared" ca="1" si="0"/>
        <v>0</v>
      </c>
      <c r="R15" s="116" t="str">
        <f t="shared" ca="1" si="1"/>
        <v/>
      </c>
      <c r="S15" s="100" t="str">
        <f ca="1">IF(C15="","",S14+(E15+J15-IF(RESULTADOS!$C$17="Normal",K15,0)-L15)/2+(F15+G15+H15+I15-IF(RESULTADOS!$C$17="Normal",0,K15)))</f>
        <v/>
      </c>
      <c r="T15" s="100" t="str">
        <f ca="1">IF(C15="","",T14+(E15+J15-IF(RESULTADOS!$C$17="Normal",K15,0)-L15)/2)</f>
        <v/>
      </c>
      <c r="U15" s="100">
        <f t="shared" ca="1" si="5"/>
        <v>0</v>
      </c>
      <c r="W15" s="116">
        <f t="shared" ca="1" si="6"/>
        <v>43159</v>
      </c>
      <c r="X15" s="116">
        <f t="shared" ca="1" si="2"/>
        <v>43159</v>
      </c>
      <c r="Y15" s="100">
        <f ca="1">IF(OR((Y14-13/12*AB14)*(1+PREMISSAS!$C$16)&lt;0,Y14=""),0,(Y14-13/12*AB14)*(1+PREMISSAS!$C$16))</f>
        <v>0</v>
      </c>
      <c r="Z15" s="100">
        <f ca="1">IF(OR((Z14-13/12*AC14)*(1+PREMISSAS!$C$16)&lt;0,Z14=""),0,(Z14-13/12*AC14)*(1+PREMISSAS!$C$16))</f>
        <v>152.70237922629642</v>
      </c>
      <c r="AA15" s="100">
        <f t="shared" ca="1" si="3"/>
        <v>152.70237922629642</v>
      </c>
      <c r="AB15" s="119">
        <f t="shared" ca="1" si="7"/>
        <v>0</v>
      </c>
      <c r="AC15" s="119">
        <f t="shared" ca="1" si="8"/>
        <v>1.1787198661911809</v>
      </c>
    </row>
    <row r="16" spans="2:29" x14ac:dyDescent="0.25">
      <c r="B16" s="20" t="str">
        <f t="shared" ca="1" si="4"/>
        <v/>
      </c>
      <c r="C16" s="21" t="str">
        <f ca="1">IF(B16="","",IF(MONTH(B16)=1,C15*(1+PREMISSAS!$C$58),C15))</f>
        <v/>
      </c>
      <c r="D16" s="21" t="str">
        <f ca="1">IF(B16="","",IF(RESULTADOS!$C$17="Normal",IFERROR(MAX(C16-PREMISSAS!$C$13,0),0),MAX(10*PREMISSAS!$C$39,IF(MONTH(B16)=1,D15*(1+PREMISSAS!$C$58),D15))))</f>
        <v/>
      </c>
      <c r="E16" s="4">
        <f ca="1">IFERROR(D16*IF(RESULTADOS!$C$17="Normal",$D$3,0),0)</f>
        <v>0</v>
      </c>
      <c r="F16" s="4">
        <f>IF(AND(Painel!$I$47="Sim",Painel!$I$49=PREMISSAS!$O$23),Painel!$I$51,0)</f>
        <v>0</v>
      </c>
      <c r="G16" s="100">
        <f>IF(AND(Painel!$I$47="Sim",Painel!$I$49=PREMISSAS!$O$22),IF(MOD(MONTH(B16),6)=0,Painel!$I$51,0),0)</f>
        <v>0</v>
      </c>
      <c r="H16" s="100">
        <f>IF(AND(Painel!$I$47="Sim",Painel!$I$49=PREMISSAS!$O$21),IF(MOD(MONTH(B16),12)=0,Painel!$I$51,0),0)</f>
        <v>0</v>
      </c>
      <c r="I16" s="4">
        <f ca="1">IFERROR(IF(RESULTADOS!$C$17="Normal",0,D16)*IF(RESULTADOS!$C$17="Normal",0,$D$3),0)</f>
        <v>0</v>
      </c>
      <c r="J16" s="4">
        <f>IF(RESULTADOS!$C$17="Normal",E16,0)</f>
        <v>0</v>
      </c>
      <c r="K16" s="4">
        <f ca="1">(E16+J16+I16)*PREMISSAS!$C$61</f>
        <v>0</v>
      </c>
      <c r="L16" s="4">
        <f ca="1">IFERROR(D16*IF(RESULTADOS!$C$17="Normal",IF(Painel!$G$8=PREMISSAS!$M$18,PREMISSAS!$C$63,PREMISSAS!$D$63),0),0)</f>
        <v>0</v>
      </c>
      <c r="M16" s="85">
        <f ca="1">IFERROR(M15*(1+$E$2)+(E16+J16-IF(RESULTADOS!$C$17="Normal",K16,0)-L16)*IF(MONTH(B16)=12,2,1),0)</f>
        <v>0</v>
      </c>
      <c r="N16" s="85">
        <f ca="1">IFERROR(N15*(1+$E$2)+(F16+I16-IF(RESULTADOS!$C$17="Normal",0,K16))*IF(MONTH(B16)=12,2,1)+G16+H16,0)</f>
        <v>0</v>
      </c>
      <c r="P16" s="43">
        <f t="shared" ca="1" si="0"/>
        <v>0</v>
      </c>
      <c r="R16" s="116" t="str">
        <f t="shared" ca="1" si="1"/>
        <v/>
      </c>
      <c r="S16" s="100" t="str">
        <f ca="1">IF(C16="","",S15+(E16+J16-IF(RESULTADOS!$C$17="Normal",K16,0)-L16)/2+(F16+G16+H16+I16-IF(RESULTADOS!$C$17="Normal",0,K16)))</f>
        <v/>
      </c>
      <c r="T16" s="100" t="str">
        <f ca="1">IF(C16="","",T15+(E16+J16-IF(RESULTADOS!$C$17="Normal",K16,0)-L16)/2)</f>
        <v/>
      </c>
      <c r="U16" s="100">
        <f t="shared" ca="1" si="5"/>
        <v>0</v>
      </c>
      <c r="W16" s="116">
        <f t="shared" ca="1" si="6"/>
        <v>43190</v>
      </c>
      <c r="X16" s="116">
        <f t="shared" ca="1" si="2"/>
        <v>43190</v>
      </c>
      <c r="Y16" s="100">
        <f ca="1">IF(OR((Y15-13/12*AB15)*(1+PREMISSAS!$C$16)&lt;0,Y15=""),0,(Y15-13/12*AB15)*(1+PREMISSAS!$C$16))</f>
        <v>0</v>
      </c>
      <c r="Z16" s="100">
        <f ca="1">IF(OR((Z15-13/12*AC15)*(1+PREMISSAS!$C$16)&lt;0,Z15=""),0,(Z15-13/12*AC15)*(1+PREMISSAS!$C$16))</f>
        <v>151.92116016767099</v>
      </c>
      <c r="AA16" s="100">
        <f t="shared" ca="1" si="3"/>
        <v>151.92116016767099</v>
      </c>
      <c r="AB16" s="119">
        <f t="shared" ca="1" si="7"/>
        <v>0</v>
      </c>
      <c r="AC16" s="119">
        <f t="shared" ca="1" si="8"/>
        <v>1.1787198661911809</v>
      </c>
    </row>
    <row r="17" spans="2:29" x14ac:dyDescent="0.25">
      <c r="B17" s="20" t="str">
        <f t="shared" ca="1" si="4"/>
        <v/>
      </c>
      <c r="C17" s="21" t="str">
        <f ca="1">IF(B17="","",IF(MONTH(B17)=1,C16*(1+PREMISSAS!$C$58),C16))</f>
        <v/>
      </c>
      <c r="D17" s="21" t="str">
        <f ca="1">IF(B17="","",IF(RESULTADOS!$C$17="Normal",IFERROR(MAX(C17-PREMISSAS!$C$13,0),0),MAX(10*PREMISSAS!$C$39,IF(MONTH(B17)=1,D16*(1+PREMISSAS!$C$58),D16))))</f>
        <v/>
      </c>
      <c r="E17" s="4">
        <f ca="1">IFERROR(D17*IF(RESULTADOS!$C$17="Normal",$D$3,0),0)</f>
        <v>0</v>
      </c>
      <c r="F17" s="4">
        <f>IF(AND(Painel!$I$47="Sim",Painel!$I$49=PREMISSAS!$O$23),Painel!$I$51,0)</f>
        <v>0</v>
      </c>
      <c r="G17" s="100">
        <f>IF(AND(Painel!$I$47="Sim",Painel!$I$49=PREMISSAS!$O$22),IF(MOD(MONTH(B17),6)=0,Painel!$I$51,0),0)</f>
        <v>0</v>
      </c>
      <c r="H17" s="100">
        <f>IF(AND(Painel!$I$47="Sim",Painel!$I$49=PREMISSAS!$O$21),IF(MOD(MONTH(B17),12)=0,Painel!$I$51,0),0)</f>
        <v>0</v>
      </c>
      <c r="I17" s="4">
        <f ca="1">IFERROR(IF(RESULTADOS!$C$17="Normal",0,D17)*IF(RESULTADOS!$C$17="Normal",0,$D$3),0)</f>
        <v>0</v>
      </c>
      <c r="J17" s="4">
        <f>IF(RESULTADOS!$C$17="Normal",E17,0)</f>
        <v>0</v>
      </c>
      <c r="K17" s="4">
        <f ca="1">(E17+J17+I17)*PREMISSAS!$C$61</f>
        <v>0</v>
      </c>
      <c r="L17" s="4">
        <f ca="1">IFERROR(D17*IF(RESULTADOS!$C$17="Normal",IF(Painel!$G$8=PREMISSAS!$M$18,PREMISSAS!$C$63,PREMISSAS!$D$63),0),0)</f>
        <v>0</v>
      </c>
      <c r="M17" s="85">
        <f ca="1">IFERROR(M16*(1+$E$2)+(E17+J17-IF(RESULTADOS!$C$17="Normal",K17,0)-L17)*IF(MONTH(B17)=12,2,1),0)</f>
        <v>0</v>
      </c>
      <c r="N17" s="85">
        <f ca="1">IFERROR(N16*(1+$E$2)+(F17+I17-IF(RESULTADOS!$C$17="Normal",0,K17))*IF(MONTH(B17)=12,2,1)+G17+H17,0)</f>
        <v>0</v>
      </c>
      <c r="P17" s="43">
        <f t="shared" ca="1" si="0"/>
        <v>0</v>
      </c>
      <c r="R17" s="116" t="str">
        <f t="shared" ca="1" si="1"/>
        <v/>
      </c>
      <c r="S17" s="100" t="str">
        <f ca="1">IF(C17="","",S16+(E17+J17-IF(RESULTADOS!$C$17="Normal",K17,0)-L17)/2+(F17+G17+H17+I17-IF(RESULTADOS!$C$17="Normal",0,K17)))</f>
        <v/>
      </c>
      <c r="T17" s="100" t="str">
        <f ca="1">IF(C17="","",T16+(E17+J17-IF(RESULTADOS!$C$17="Normal",K17,0)-L17)/2)</f>
        <v/>
      </c>
      <c r="U17" s="100">
        <f t="shared" ca="1" si="5"/>
        <v>0</v>
      </c>
      <c r="W17" s="116">
        <f t="shared" ca="1" si="6"/>
        <v>43220</v>
      </c>
      <c r="X17" s="116">
        <f t="shared" ca="1" si="2"/>
        <v>43220</v>
      </c>
      <c r="Y17" s="100">
        <f ca="1">IF(OR((Y16-13/12*AB16)*(1+PREMISSAS!$C$16)&lt;0,Y16=""),0,(Y16-13/12*AB16)*(1+PREMISSAS!$C$16))</f>
        <v>0</v>
      </c>
      <c r="Z17" s="100">
        <f ca="1">IF(OR((Z16-13/12*AC16)*(1+PREMISSAS!$C$16)&lt;0,Z16=""),0,(Z16-13/12*AC16)*(1+PREMISSAS!$C$16))</f>
        <v>151.13738360113473</v>
      </c>
      <c r="AA17" s="100">
        <f t="shared" ca="1" si="3"/>
        <v>151.13738360113473</v>
      </c>
      <c r="AB17" s="119">
        <f t="shared" ca="1" si="7"/>
        <v>0</v>
      </c>
      <c r="AC17" s="119">
        <f t="shared" ca="1" si="8"/>
        <v>1.1787198661911809</v>
      </c>
    </row>
    <row r="18" spans="2:29" x14ac:dyDescent="0.25">
      <c r="B18" s="20" t="str">
        <f t="shared" ca="1" si="4"/>
        <v/>
      </c>
      <c r="C18" s="21" t="str">
        <f ca="1">IF(B18="","",IF(MONTH(B18)=1,C17*(1+PREMISSAS!$C$58),C17))</f>
        <v/>
      </c>
      <c r="D18" s="21" t="str">
        <f ca="1">IF(B18="","",IF(RESULTADOS!$C$17="Normal",IFERROR(MAX(C18-PREMISSAS!$C$13,0),0),MAX(10*PREMISSAS!$C$39,IF(MONTH(B18)=1,D17*(1+PREMISSAS!$C$58),D17))))</f>
        <v/>
      </c>
      <c r="E18" s="4">
        <f ca="1">IFERROR(D18*IF(RESULTADOS!$C$17="Normal",$D$3,0),0)</f>
        <v>0</v>
      </c>
      <c r="F18" s="4">
        <f>IF(AND(Painel!$I$47="Sim",Painel!$I$49=PREMISSAS!$O$23),Painel!$I$51,0)</f>
        <v>0</v>
      </c>
      <c r="G18" s="100">
        <f>IF(AND(Painel!$I$47="Sim",Painel!$I$49=PREMISSAS!$O$22),IF(MOD(MONTH(B18),6)=0,Painel!$I$51,0),0)</f>
        <v>0</v>
      </c>
      <c r="H18" s="100">
        <f>IF(AND(Painel!$I$47="Sim",Painel!$I$49=PREMISSAS!$O$21),IF(MOD(MONTH(B18),12)=0,Painel!$I$51,0),0)</f>
        <v>0</v>
      </c>
      <c r="I18" s="4">
        <f ca="1">IFERROR(IF(RESULTADOS!$C$17="Normal",0,D18)*IF(RESULTADOS!$C$17="Normal",0,$D$3),0)</f>
        <v>0</v>
      </c>
      <c r="J18" s="4">
        <f>IF(RESULTADOS!$C$17="Normal",E18,0)</f>
        <v>0</v>
      </c>
      <c r="K18" s="4">
        <f ca="1">(E18+J18+I18)*PREMISSAS!$C$61</f>
        <v>0</v>
      </c>
      <c r="L18" s="4">
        <f ca="1">IFERROR(D18*IF(RESULTADOS!$C$17="Normal",IF(Painel!$G$8=PREMISSAS!$M$18,PREMISSAS!$C$63,PREMISSAS!$D$63),0),0)</f>
        <v>0</v>
      </c>
      <c r="M18" s="85">
        <f ca="1">IFERROR(M17*(1+$E$2)+(E18+J18-IF(RESULTADOS!$C$17="Normal",K18,0)-L18)*IF(MONTH(B18)=12,2,1),0)</f>
        <v>0</v>
      </c>
      <c r="N18" s="85">
        <f ca="1">IFERROR(N17*(1+$E$2)+(F18+I18-IF(RESULTADOS!$C$17="Normal",0,K18))*IF(MONTH(B18)=12,2,1)+G18+H18,0)</f>
        <v>0</v>
      </c>
      <c r="P18" s="43">
        <f t="shared" ca="1" si="0"/>
        <v>0</v>
      </c>
      <c r="R18" s="116" t="str">
        <f t="shared" ca="1" si="1"/>
        <v/>
      </c>
      <c r="S18" s="100" t="str">
        <f ca="1">IF(C18="","",S17+(E18+J18-IF(RESULTADOS!$C$17="Normal",K18,0)-L18)/2+(F18+G18+H18+I18-IF(RESULTADOS!$C$17="Normal",0,K18)))</f>
        <v/>
      </c>
      <c r="T18" s="100" t="str">
        <f ca="1">IF(C18="","",T17+(E18+J18-IF(RESULTADOS!$C$17="Normal",K18,0)-L18)/2)</f>
        <v/>
      </c>
      <c r="U18" s="100">
        <f t="shared" ca="1" si="5"/>
        <v>0</v>
      </c>
      <c r="W18" s="116">
        <f t="shared" ca="1" si="6"/>
        <v>43251</v>
      </c>
      <c r="X18" s="116">
        <f t="shared" ca="1" si="2"/>
        <v>43251</v>
      </c>
      <c r="Y18" s="100">
        <f ca="1">IF(OR((Y17-13/12*AB17)*(1+PREMISSAS!$C$16)&lt;0,Y17=""),0,(Y17-13/12*AB17)*(1+PREMISSAS!$C$16))</f>
        <v>0</v>
      </c>
      <c r="Z18" s="100">
        <f ca="1">IF(OR((Z17-13/12*AC17)*(1+PREMISSAS!$C$16)&lt;0,Z17=""),0,(Z17-13/12*AC17)*(1+PREMISSAS!$C$16))</f>
        <v>150.35104115407225</v>
      </c>
      <c r="AA18" s="100">
        <f t="shared" ca="1" si="3"/>
        <v>150.35104115407225</v>
      </c>
      <c r="AB18" s="119">
        <f t="shared" ca="1" si="7"/>
        <v>0</v>
      </c>
      <c r="AC18" s="119">
        <f t="shared" ca="1" si="8"/>
        <v>1.1787198661911809</v>
      </c>
    </row>
    <row r="19" spans="2:29" x14ac:dyDescent="0.25">
      <c r="B19" s="20" t="str">
        <f t="shared" ca="1" si="4"/>
        <v/>
      </c>
      <c r="C19" s="21" t="str">
        <f ca="1">IF(B19="","",IF(MONTH(B19)=1,C18*(1+PREMISSAS!$C$58),C18))</f>
        <v/>
      </c>
      <c r="D19" s="21" t="str">
        <f ca="1">IF(B19="","",IF(RESULTADOS!$C$17="Normal",IFERROR(MAX(C19-PREMISSAS!$C$13,0),0),MAX(10*PREMISSAS!$C$39,IF(MONTH(B19)=1,D18*(1+PREMISSAS!$C$58),D18))))</f>
        <v/>
      </c>
      <c r="E19" s="4">
        <f ca="1">IFERROR(D19*IF(RESULTADOS!$C$17="Normal",$D$3,0),0)</f>
        <v>0</v>
      </c>
      <c r="F19" s="4">
        <f>IF(AND(Painel!$I$47="Sim",Painel!$I$49=PREMISSAS!$O$23),Painel!$I$51,0)</f>
        <v>0</v>
      </c>
      <c r="G19" s="100">
        <f>IF(AND(Painel!$I$47="Sim",Painel!$I$49=PREMISSAS!$O$22),IF(MOD(MONTH(B19),6)=0,Painel!$I$51,0),0)</f>
        <v>0</v>
      </c>
      <c r="H19" s="100">
        <f>IF(AND(Painel!$I$47="Sim",Painel!$I$49=PREMISSAS!$O$21),IF(MOD(MONTH(B19),12)=0,Painel!$I$51,0),0)</f>
        <v>0</v>
      </c>
      <c r="I19" s="4">
        <f ca="1">IFERROR(IF(RESULTADOS!$C$17="Normal",0,D19)*IF(RESULTADOS!$C$17="Normal",0,$D$3),0)</f>
        <v>0</v>
      </c>
      <c r="J19" s="4">
        <f>IF(RESULTADOS!$C$17="Normal",E19,0)</f>
        <v>0</v>
      </c>
      <c r="K19" s="4">
        <f ca="1">(E19+J19+I19)*PREMISSAS!$C$61</f>
        <v>0</v>
      </c>
      <c r="L19" s="4">
        <f ca="1">IFERROR(D19*IF(RESULTADOS!$C$17="Normal",IF(Painel!$G$8=PREMISSAS!$M$18,PREMISSAS!$C$63,PREMISSAS!$D$63),0),0)</f>
        <v>0</v>
      </c>
      <c r="M19" s="85">
        <f ca="1">IFERROR(M18*(1+$E$2)+(E19+J19-IF(RESULTADOS!$C$17="Normal",K19,0)-L19)*IF(MONTH(B19)=12,2,1),0)</f>
        <v>0</v>
      </c>
      <c r="N19" s="85">
        <f ca="1">IFERROR(N18*(1+$E$2)+(F19+I19-IF(RESULTADOS!$C$17="Normal",0,K19))*IF(MONTH(B19)=12,2,1)+G19+H19,0)</f>
        <v>0</v>
      </c>
      <c r="P19" s="43">
        <f t="shared" ca="1" si="0"/>
        <v>0</v>
      </c>
      <c r="R19" s="116" t="str">
        <f t="shared" ca="1" si="1"/>
        <v/>
      </c>
      <c r="S19" s="100" t="str">
        <f ca="1">IF(C19="","",S18+(E19+J19-IF(RESULTADOS!$C$17="Normal",K19,0)-L19)/2+(F19+G19+H19+I19-IF(RESULTADOS!$C$17="Normal",0,K19)))</f>
        <v/>
      </c>
      <c r="T19" s="100" t="str">
        <f ca="1">IF(C19="","",T18+(E19+J19-IF(RESULTADOS!$C$17="Normal",K19,0)-L19)/2)</f>
        <v/>
      </c>
      <c r="U19" s="100">
        <f t="shared" ca="1" si="5"/>
        <v>0</v>
      </c>
      <c r="W19" s="116">
        <f t="shared" ca="1" si="6"/>
        <v>43281</v>
      </c>
      <c r="X19" s="116">
        <f t="shared" ca="1" si="2"/>
        <v>43281</v>
      </c>
      <c r="Y19" s="100">
        <f ca="1">IF(OR((Y18-13/12*AB18)*(1+PREMISSAS!$C$16)&lt;0,Y18=""),0,(Y18-13/12*AB18)*(1+PREMISSAS!$C$16))</f>
        <v>0</v>
      </c>
      <c r="Z19" s="100">
        <f ca="1">IF(OR((Z18-13/12*AC18)*(1+PREMISSAS!$C$16)&lt;0,Z18=""),0,(Z18-13/12*AC18)*(1+PREMISSAS!$C$16))</f>
        <v>149.56212442645838</v>
      </c>
      <c r="AA19" s="100">
        <f t="shared" ca="1" si="3"/>
        <v>149.56212442645838</v>
      </c>
      <c r="AB19" s="119">
        <f t="shared" ca="1" si="7"/>
        <v>0</v>
      </c>
      <c r="AC19" s="119">
        <f t="shared" ca="1" si="8"/>
        <v>1.1787198661911809</v>
      </c>
    </row>
    <row r="20" spans="2:29" x14ac:dyDescent="0.25">
      <c r="B20" s="20" t="str">
        <f t="shared" ca="1" si="4"/>
        <v/>
      </c>
      <c r="C20" s="21" t="str">
        <f ca="1">IF(B20="","",IF(MONTH(B20)=1,C19*(1+PREMISSAS!$C$58),C19))</f>
        <v/>
      </c>
      <c r="D20" s="21" t="str">
        <f ca="1">IF(B20="","",IF(RESULTADOS!$C$17="Normal",IFERROR(MAX(C20-PREMISSAS!$C$13,0),0),MAX(10*PREMISSAS!$C$39,IF(MONTH(B20)=1,D19*(1+PREMISSAS!$C$58),D19))))</f>
        <v/>
      </c>
      <c r="E20" s="4">
        <f ca="1">IFERROR(D20*IF(RESULTADOS!$C$17="Normal",$D$3,0),0)</f>
        <v>0</v>
      </c>
      <c r="F20" s="4">
        <f>IF(AND(Painel!$I$47="Sim",Painel!$I$49=PREMISSAS!$O$23),Painel!$I$51,0)</f>
        <v>0</v>
      </c>
      <c r="G20" s="100">
        <f>IF(AND(Painel!$I$47="Sim",Painel!$I$49=PREMISSAS!$O$22),IF(MOD(MONTH(B20),6)=0,Painel!$I$51,0),0)</f>
        <v>0</v>
      </c>
      <c r="H20" s="100">
        <f>IF(AND(Painel!$I$47="Sim",Painel!$I$49=PREMISSAS!$O$21),IF(MOD(MONTH(B20),12)=0,Painel!$I$51,0),0)</f>
        <v>0</v>
      </c>
      <c r="I20" s="4">
        <f ca="1">IFERROR(IF(RESULTADOS!$C$17="Normal",0,D20)*IF(RESULTADOS!$C$17="Normal",0,$D$3),0)</f>
        <v>0</v>
      </c>
      <c r="J20" s="4">
        <f>IF(RESULTADOS!$C$17="Normal",E20,0)</f>
        <v>0</v>
      </c>
      <c r="K20" s="4">
        <f ca="1">(E20+J20+I20)*PREMISSAS!$C$61</f>
        <v>0</v>
      </c>
      <c r="L20" s="4">
        <f ca="1">IFERROR(D20*IF(RESULTADOS!$C$17="Normal",IF(Painel!$G$8=PREMISSAS!$M$18,PREMISSAS!$C$63,PREMISSAS!$D$63),0),0)</f>
        <v>0</v>
      </c>
      <c r="M20" s="85">
        <f ca="1">IFERROR(M19*(1+$E$2)+(E20+J20-IF(RESULTADOS!$C$17="Normal",K20,0)-L20)*IF(MONTH(B20)=12,2,1),0)</f>
        <v>0</v>
      </c>
      <c r="N20" s="85">
        <f ca="1">IFERROR(N19*(1+$E$2)+(F20+I20-IF(RESULTADOS!$C$17="Normal",0,K20))*IF(MONTH(B20)=12,2,1)+G20+H20,0)</f>
        <v>0</v>
      </c>
      <c r="P20" s="43">
        <f t="shared" ca="1" si="0"/>
        <v>0</v>
      </c>
      <c r="R20" s="116" t="str">
        <f t="shared" ca="1" si="1"/>
        <v/>
      </c>
      <c r="S20" s="100" t="str">
        <f ca="1">IF(C20="","",S19+(E20+J20-IF(RESULTADOS!$C$17="Normal",K20,0)-L20)/2+(F20+G20+H20+I20-IF(RESULTADOS!$C$17="Normal",0,K20)))</f>
        <v/>
      </c>
      <c r="T20" s="100" t="str">
        <f ca="1">IF(C20="","",T19+(E20+J20-IF(RESULTADOS!$C$17="Normal",K20,0)-L20)/2)</f>
        <v/>
      </c>
      <c r="U20" s="100">
        <f t="shared" ca="1" si="5"/>
        <v>0</v>
      </c>
      <c r="W20" s="116">
        <f t="shared" ca="1" si="6"/>
        <v>43312</v>
      </c>
      <c r="X20" s="116">
        <f t="shared" ca="1" si="2"/>
        <v>43312</v>
      </c>
      <c r="Y20" s="100">
        <f ca="1">IF(OR((Y19-13/12*AB19)*(1+PREMISSAS!$C$16)&lt;0,Y19=""),0,(Y19-13/12*AB19)*(1+PREMISSAS!$C$16))</f>
        <v>0</v>
      </c>
      <c r="Z20" s="100">
        <f ca="1">IF(OR((Z19-13/12*AC19)*(1+PREMISSAS!$C$16)&lt;0,Z19=""),0,(Z19-13/12*AC19)*(1+PREMISSAS!$C$16))</f>
        <v>148.77062499076848</v>
      </c>
      <c r="AA20" s="100">
        <f t="shared" ca="1" si="3"/>
        <v>148.77062499076848</v>
      </c>
      <c r="AB20" s="119">
        <f t="shared" ca="1" si="7"/>
        <v>0</v>
      </c>
      <c r="AC20" s="119">
        <f t="shared" ca="1" si="8"/>
        <v>1.1787198661911809</v>
      </c>
    </row>
    <row r="21" spans="2:29" x14ac:dyDescent="0.25">
      <c r="B21" s="20" t="str">
        <f t="shared" ca="1" si="4"/>
        <v/>
      </c>
      <c r="C21" s="21" t="str">
        <f ca="1">IF(B21="","",IF(MONTH(B21)=1,C20*(1+PREMISSAS!$C$58),C20))</f>
        <v/>
      </c>
      <c r="D21" s="21" t="str">
        <f ca="1">IF(B21="","",IF(RESULTADOS!$C$17="Normal",IFERROR(MAX(C21-PREMISSAS!$C$13,0),0),MAX(10*PREMISSAS!$C$39,IF(MONTH(B21)=1,D20*(1+PREMISSAS!$C$58),D20))))</f>
        <v/>
      </c>
      <c r="E21" s="4">
        <f ca="1">IFERROR(D21*IF(RESULTADOS!$C$17="Normal",$D$3,0),0)</f>
        <v>0</v>
      </c>
      <c r="F21" s="4">
        <f>IF(AND(Painel!$I$47="Sim",Painel!$I$49=PREMISSAS!$O$23),Painel!$I$51,0)</f>
        <v>0</v>
      </c>
      <c r="G21" s="100">
        <f>IF(AND(Painel!$I$47="Sim",Painel!$I$49=PREMISSAS!$O$22),IF(MOD(MONTH(B21),6)=0,Painel!$I$51,0),0)</f>
        <v>0</v>
      </c>
      <c r="H21" s="100">
        <f>IF(AND(Painel!$I$47="Sim",Painel!$I$49=PREMISSAS!$O$21),IF(MOD(MONTH(B21),12)=0,Painel!$I$51,0),0)</f>
        <v>0</v>
      </c>
      <c r="I21" s="4">
        <f ca="1">IFERROR(IF(RESULTADOS!$C$17="Normal",0,D21)*IF(RESULTADOS!$C$17="Normal",0,$D$3),0)</f>
        <v>0</v>
      </c>
      <c r="J21" s="4">
        <f>IF(RESULTADOS!$C$17="Normal",E21,0)</f>
        <v>0</v>
      </c>
      <c r="K21" s="4">
        <f ca="1">(E21+J21+I21)*PREMISSAS!$C$61</f>
        <v>0</v>
      </c>
      <c r="L21" s="4">
        <f ca="1">IFERROR(D21*IF(RESULTADOS!$C$17="Normal",IF(Painel!$G$8=PREMISSAS!$M$18,PREMISSAS!$C$63,PREMISSAS!$D$63),0),0)</f>
        <v>0</v>
      </c>
      <c r="M21" s="85">
        <f ca="1">IFERROR(M20*(1+$E$2)+(E21+J21-IF(RESULTADOS!$C$17="Normal",K21,0)-L21)*IF(MONTH(B21)=12,2,1),0)</f>
        <v>0</v>
      </c>
      <c r="N21" s="85">
        <f ca="1">IFERROR(N20*(1+$E$2)+(F21+I21-IF(RESULTADOS!$C$17="Normal",0,K21))*IF(MONTH(B21)=12,2,1)+G21+H21,0)</f>
        <v>0</v>
      </c>
      <c r="P21" s="43">
        <f t="shared" ca="1" si="0"/>
        <v>0</v>
      </c>
      <c r="R21" s="116" t="str">
        <f t="shared" ca="1" si="1"/>
        <v/>
      </c>
      <c r="S21" s="100" t="str">
        <f ca="1">IF(C21="","",S20+(E21+J21-IF(RESULTADOS!$C$17="Normal",K21,0)-L21)/2+(F21+G21+H21+I21-IF(RESULTADOS!$C$17="Normal",0,K21)))</f>
        <v/>
      </c>
      <c r="T21" s="100" t="str">
        <f ca="1">IF(C21="","",T20+(E21+J21-IF(RESULTADOS!$C$17="Normal",K21,0)-L21)/2)</f>
        <v/>
      </c>
      <c r="U21" s="100">
        <f t="shared" ca="1" si="5"/>
        <v>0</v>
      </c>
      <c r="W21" s="116">
        <f t="shared" ca="1" si="6"/>
        <v>43343</v>
      </c>
      <c r="X21" s="116">
        <f t="shared" ca="1" si="2"/>
        <v>43343</v>
      </c>
      <c r="Y21" s="100">
        <f ca="1">IF(OR((Y20-13/12*AB20)*(1+PREMISSAS!$C$16)&lt;0,Y20=""),0,(Y20-13/12*AB20)*(1+PREMISSAS!$C$16))</f>
        <v>0</v>
      </c>
      <c r="Z21" s="100">
        <f ca="1">IF(OR((Z20-13/12*AC20)*(1+PREMISSAS!$C$16)&lt;0,Z20=""),0,(Z20-13/12*AC20)*(1+PREMISSAS!$C$16))</f>
        <v>147.97653439188838</v>
      </c>
      <c r="AA21" s="100">
        <f t="shared" ca="1" si="3"/>
        <v>147.97653439188838</v>
      </c>
      <c r="AB21" s="119">
        <f t="shared" ca="1" si="7"/>
        <v>0</v>
      </c>
      <c r="AC21" s="119">
        <f t="shared" ca="1" si="8"/>
        <v>1.1787198661911809</v>
      </c>
    </row>
    <row r="22" spans="2:29" x14ac:dyDescent="0.25">
      <c r="B22" s="20" t="str">
        <f t="shared" ca="1" si="4"/>
        <v/>
      </c>
      <c r="C22" s="21" t="str">
        <f ca="1">IF(B22="","",IF(MONTH(B22)=1,C21*(1+PREMISSAS!$C$58),C21))</f>
        <v/>
      </c>
      <c r="D22" s="21" t="str">
        <f ca="1">IF(B22="","",IF(RESULTADOS!$C$17="Normal",IFERROR(MAX(C22-PREMISSAS!$C$13,0),0),MAX(10*PREMISSAS!$C$39,IF(MONTH(B22)=1,D21*(1+PREMISSAS!$C$58),D21))))</f>
        <v/>
      </c>
      <c r="E22" s="4">
        <f ca="1">IFERROR(D22*IF(RESULTADOS!$C$17="Normal",$D$3,0),0)</f>
        <v>0</v>
      </c>
      <c r="F22" s="4">
        <f>IF(AND(Painel!$I$47="Sim",Painel!$I$49=PREMISSAS!$O$23),Painel!$I$51,0)</f>
        <v>0</v>
      </c>
      <c r="G22" s="100">
        <f>IF(AND(Painel!$I$47="Sim",Painel!$I$49=PREMISSAS!$O$22),IF(MOD(MONTH(B22),6)=0,Painel!$I$51,0),0)</f>
        <v>0</v>
      </c>
      <c r="H22" s="100">
        <f>IF(AND(Painel!$I$47="Sim",Painel!$I$49=PREMISSAS!$O$21),IF(MOD(MONTH(B22),12)=0,Painel!$I$51,0),0)</f>
        <v>0</v>
      </c>
      <c r="I22" s="4">
        <f ca="1">IFERROR(IF(RESULTADOS!$C$17="Normal",0,D22)*IF(RESULTADOS!$C$17="Normal",0,$D$3),0)</f>
        <v>0</v>
      </c>
      <c r="J22" s="4">
        <f>IF(RESULTADOS!$C$17="Normal",E22,0)</f>
        <v>0</v>
      </c>
      <c r="K22" s="4">
        <f ca="1">(E22+J22+I22)*PREMISSAS!$C$61</f>
        <v>0</v>
      </c>
      <c r="L22" s="4">
        <f ca="1">IFERROR(D22*IF(RESULTADOS!$C$17="Normal",IF(Painel!$G$8=PREMISSAS!$M$18,PREMISSAS!$C$63,PREMISSAS!$D$63),0),0)</f>
        <v>0</v>
      </c>
      <c r="M22" s="85">
        <f ca="1">IFERROR(M21*(1+$E$2)+(E22+J22-IF(RESULTADOS!$C$17="Normal",K22,0)-L22)*IF(MONTH(B22)=12,2,1),0)</f>
        <v>0</v>
      </c>
      <c r="N22" s="85">
        <f ca="1">IFERROR(N21*(1+$E$2)+(F22+I22-IF(RESULTADOS!$C$17="Normal",0,K22))*IF(MONTH(B22)=12,2,1)+G22+H22,0)</f>
        <v>0</v>
      </c>
      <c r="P22" s="43">
        <f t="shared" ca="1" si="0"/>
        <v>0</v>
      </c>
      <c r="R22" s="116" t="str">
        <f t="shared" ca="1" si="1"/>
        <v/>
      </c>
      <c r="S22" s="100" t="str">
        <f ca="1">IF(C22="","",S21+(E22+J22-IF(RESULTADOS!$C$17="Normal",K22,0)-L22)/2+(F22+G22+H22+I22-IF(RESULTADOS!$C$17="Normal",0,K22)))</f>
        <v/>
      </c>
      <c r="T22" s="100" t="str">
        <f ca="1">IF(C22="","",T21+(E22+J22-IF(RESULTADOS!$C$17="Normal",K22,0)-L22)/2)</f>
        <v/>
      </c>
      <c r="U22" s="100">
        <f t="shared" ca="1" si="5"/>
        <v>0</v>
      </c>
      <c r="W22" s="116">
        <f t="shared" ca="1" si="6"/>
        <v>43373</v>
      </c>
      <c r="X22" s="116">
        <f t="shared" ca="1" si="2"/>
        <v>43373</v>
      </c>
      <c r="Y22" s="100">
        <f ca="1">IF(OR((Y21-13/12*AB21)*(1+PREMISSAS!$C$16)&lt;0,Y21=""),0,(Y21-13/12*AB21)*(1+PREMISSAS!$C$16))</f>
        <v>0</v>
      </c>
      <c r="Z22" s="100">
        <f ca="1">IF(OR((Z21-13/12*AC21)*(1+PREMISSAS!$C$16)&lt;0,Z21=""),0,(Z21-13/12*AC21)*(1+PREMISSAS!$C$16))</f>
        <v>147.17984414702406</v>
      </c>
      <c r="AA22" s="100">
        <f t="shared" ca="1" si="3"/>
        <v>147.17984414702406</v>
      </c>
      <c r="AB22" s="119">
        <f t="shared" ca="1" si="7"/>
        <v>0</v>
      </c>
      <c r="AC22" s="119">
        <f t="shared" ca="1" si="8"/>
        <v>1.1787198661911809</v>
      </c>
    </row>
    <row r="23" spans="2:29" x14ac:dyDescent="0.25">
      <c r="B23" s="20" t="str">
        <f t="shared" ca="1" si="4"/>
        <v/>
      </c>
      <c r="C23" s="21" t="str">
        <f ca="1">IF(B23="","",IF(MONTH(B23)=1,C22*(1+PREMISSAS!$C$58),C22))</f>
        <v/>
      </c>
      <c r="D23" s="21" t="str">
        <f ca="1">IF(B23="","",IF(RESULTADOS!$C$17="Normal",IFERROR(MAX(C23-PREMISSAS!$C$13,0),0),MAX(10*PREMISSAS!$C$39,IF(MONTH(B23)=1,D22*(1+PREMISSAS!$C$58),D22))))</f>
        <v/>
      </c>
      <c r="E23" s="4">
        <f ca="1">IFERROR(D23*IF(RESULTADOS!$C$17="Normal",$D$3,0),0)</f>
        <v>0</v>
      </c>
      <c r="F23" s="4">
        <f>IF(AND(Painel!$I$47="Sim",Painel!$I$49=PREMISSAS!$O$23),Painel!$I$51,0)</f>
        <v>0</v>
      </c>
      <c r="G23" s="100">
        <f>IF(AND(Painel!$I$47="Sim",Painel!$I$49=PREMISSAS!$O$22),IF(MOD(MONTH(B23),6)=0,Painel!$I$51,0),0)</f>
        <v>0</v>
      </c>
      <c r="H23" s="100">
        <f>IF(AND(Painel!$I$47="Sim",Painel!$I$49=PREMISSAS!$O$21),IF(MOD(MONTH(B23),12)=0,Painel!$I$51,0),0)</f>
        <v>0</v>
      </c>
      <c r="I23" s="4">
        <f ca="1">IFERROR(IF(RESULTADOS!$C$17="Normal",0,D23)*IF(RESULTADOS!$C$17="Normal",0,$D$3),0)</f>
        <v>0</v>
      </c>
      <c r="J23" s="4">
        <f>IF(RESULTADOS!$C$17="Normal",E23,0)</f>
        <v>0</v>
      </c>
      <c r="K23" s="4">
        <f ca="1">(E23+J23+I23)*PREMISSAS!$C$61</f>
        <v>0</v>
      </c>
      <c r="L23" s="4">
        <f ca="1">IFERROR(D23*IF(RESULTADOS!$C$17="Normal",IF(Painel!$G$8=PREMISSAS!$M$18,PREMISSAS!$C$63,PREMISSAS!$D$63),0),0)</f>
        <v>0</v>
      </c>
      <c r="M23" s="85">
        <f ca="1">IFERROR(M22*(1+$E$2)+(E23+J23-IF(RESULTADOS!$C$17="Normal",K23,0)-L23)*IF(MONTH(B23)=12,2,1),0)</f>
        <v>0</v>
      </c>
      <c r="N23" s="85">
        <f ca="1">IFERROR(N22*(1+$E$2)+(F23+I23-IF(RESULTADOS!$C$17="Normal",0,K23))*IF(MONTH(B23)=12,2,1)+G23+H23,0)</f>
        <v>0</v>
      </c>
      <c r="P23" s="43">
        <f t="shared" ca="1" si="0"/>
        <v>0</v>
      </c>
      <c r="R23" s="116" t="str">
        <f t="shared" ca="1" si="1"/>
        <v/>
      </c>
      <c r="S23" s="100" t="str">
        <f ca="1">IF(C23="","",S22+(E23+J23-IF(RESULTADOS!$C$17="Normal",K23,0)-L23)/2+(F23+G23+H23+I23-IF(RESULTADOS!$C$17="Normal",0,K23)))</f>
        <v/>
      </c>
      <c r="T23" s="100" t="str">
        <f ca="1">IF(C23="","",T22+(E23+J23-IF(RESULTADOS!$C$17="Normal",K23,0)-L23)/2)</f>
        <v/>
      </c>
      <c r="U23" s="100">
        <f t="shared" ca="1" si="5"/>
        <v>0</v>
      </c>
      <c r="W23" s="116">
        <f t="shared" ca="1" si="6"/>
        <v>43404</v>
      </c>
      <c r="X23" s="116">
        <f t="shared" ca="1" si="2"/>
        <v>43404</v>
      </c>
      <c r="Y23" s="100">
        <f ca="1">IF(OR((Y22-13/12*AB22)*(1+PREMISSAS!$C$16)&lt;0,Y22=""),0,(Y22-13/12*AB22)*(1+PREMISSAS!$C$16))</f>
        <v>0</v>
      </c>
      <c r="Z23" s="100">
        <f ca="1">IF(OR((Z22-13/12*AC22)*(1+PREMISSAS!$C$16)&lt;0,Z22=""),0,(Z22-13/12*AC22)*(1+PREMISSAS!$C$16))</f>
        <v>146.38054574561104</v>
      </c>
      <c r="AA23" s="100">
        <f t="shared" ca="1" si="3"/>
        <v>146.38054574561104</v>
      </c>
      <c r="AB23" s="119">
        <f t="shared" ca="1" si="7"/>
        <v>0</v>
      </c>
      <c r="AC23" s="119">
        <f t="shared" ca="1" si="8"/>
        <v>1.1787198661911809</v>
      </c>
    </row>
    <row r="24" spans="2:29" x14ac:dyDescent="0.25">
      <c r="B24" s="20" t="str">
        <f t="shared" ca="1" si="4"/>
        <v/>
      </c>
      <c r="C24" s="21" t="str">
        <f ca="1">IF(B24="","",IF(MONTH(B24)=1,C23*(1+PREMISSAS!$C$58),C23))</f>
        <v/>
      </c>
      <c r="D24" s="21" t="str">
        <f ca="1">IF(B24="","",IF(RESULTADOS!$C$17="Normal",IFERROR(MAX(C24-PREMISSAS!$C$13,0),0),MAX(10*PREMISSAS!$C$39,IF(MONTH(B24)=1,D23*(1+PREMISSAS!$C$58),D23))))</f>
        <v/>
      </c>
      <c r="E24" s="4">
        <f ca="1">IFERROR(D24*IF(RESULTADOS!$C$17="Normal",$D$3,0),0)</f>
        <v>0</v>
      </c>
      <c r="F24" s="4">
        <f>IF(AND(Painel!$I$47="Sim",Painel!$I$49=PREMISSAS!$O$23),Painel!$I$51,0)</f>
        <v>0</v>
      </c>
      <c r="G24" s="100">
        <f>IF(AND(Painel!$I$47="Sim",Painel!$I$49=PREMISSAS!$O$22),IF(MOD(MONTH(B24),6)=0,Painel!$I$51,0),0)</f>
        <v>0</v>
      </c>
      <c r="H24" s="100">
        <f>IF(AND(Painel!$I$47="Sim",Painel!$I$49=PREMISSAS!$O$21),IF(MOD(MONTH(B24),12)=0,Painel!$I$51,0),0)</f>
        <v>0</v>
      </c>
      <c r="I24" s="4">
        <f ca="1">IFERROR(IF(RESULTADOS!$C$17="Normal",0,D24)*IF(RESULTADOS!$C$17="Normal",0,$D$3),0)</f>
        <v>0</v>
      </c>
      <c r="J24" s="4">
        <f>IF(RESULTADOS!$C$17="Normal",E24,0)</f>
        <v>0</v>
      </c>
      <c r="K24" s="4">
        <f ca="1">(E24+J24+I24)*PREMISSAS!$C$61</f>
        <v>0</v>
      </c>
      <c r="L24" s="4">
        <f ca="1">IFERROR(D24*IF(RESULTADOS!$C$17="Normal",IF(Painel!$G$8=PREMISSAS!$M$18,PREMISSAS!$C$63,PREMISSAS!$D$63),0),0)</f>
        <v>0</v>
      </c>
      <c r="M24" s="85">
        <f ca="1">IFERROR(M23*(1+$E$2)+(E24+J24-IF(RESULTADOS!$C$17="Normal",K24,0)-L24)*IF(MONTH(B24)=12,2,1),0)</f>
        <v>0</v>
      </c>
      <c r="N24" s="85">
        <f ca="1">IFERROR(N23*(1+$E$2)+(F24+I24-IF(RESULTADOS!$C$17="Normal",0,K24))*IF(MONTH(B24)=12,2,1)+G24+H24,0)</f>
        <v>0</v>
      </c>
      <c r="P24" s="43">
        <f t="shared" ca="1" si="0"/>
        <v>0</v>
      </c>
      <c r="R24" s="116" t="str">
        <f t="shared" ca="1" si="1"/>
        <v/>
      </c>
      <c r="S24" s="100" t="str">
        <f ca="1">IF(C24="","",S23+(E24+J24-IF(RESULTADOS!$C$17="Normal",K24,0)-L24)/2+(F24+G24+H24+I24-IF(RESULTADOS!$C$17="Normal",0,K24)))</f>
        <v/>
      </c>
      <c r="T24" s="100" t="str">
        <f ca="1">IF(C24="","",T23+(E24+J24-IF(RESULTADOS!$C$17="Normal",K24,0)-L24)/2)</f>
        <v/>
      </c>
      <c r="U24" s="100">
        <f t="shared" ca="1" si="5"/>
        <v>0</v>
      </c>
      <c r="W24" s="116">
        <f t="shared" ca="1" si="6"/>
        <v>43434</v>
      </c>
      <c r="X24" s="116">
        <f t="shared" ca="1" si="2"/>
        <v>43434</v>
      </c>
      <c r="Y24" s="100">
        <f ca="1">IF(OR((Y23-13/12*AB23)*(1+PREMISSAS!$C$16)&lt;0,Y23=""),0,(Y23-13/12*AB23)*(1+PREMISSAS!$C$16))</f>
        <v>0</v>
      </c>
      <c r="Z24" s="100">
        <f ca="1">IF(OR((Z23-13/12*AC23)*(1+PREMISSAS!$C$16)&lt;0,Z23=""),0,(Z23-13/12*AC23)*(1+PREMISSAS!$C$16))</f>
        <v>145.57863064922347</v>
      </c>
      <c r="AA24" s="100">
        <f t="shared" ca="1" si="3"/>
        <v>145.57863064922347</v>
      </c>
      <c r="AB24" s="119">
        <f t="shared" ca="1" si="7"/>
        <v>0</v>
      </c>
      <c r="AC24" s="119">
        <f t="shared" ca="1" si="8"/>
        <v>1.1787198661911809</v>
      </c>
    </row>
    <row r="25" spans="2:29" x14ac:dyDescent="0.25">
      <c r="B25" s="20" t="str">
        <f t="shared" ca="1" si="4"/>
        <v/>
      </c>
      <c r="C25" s="21" t="str">
        <f ca="1">IF(B25="","",IF(MONTH(B25)=1,C24*(1+PREMISSAS!$C$58),C24))</f>
        <v/>
      </c>
      <c r="D25" s="21" t="str">
        <f ca="1">IF(B25="","",IF(RESULTADOS!$C$17="Normal",IFERROR(MAX(C25-PREMISSAS!$C$13,0),0),MAX(10*PREMISSAS!$C$39,IF(MONTH(B25)=1,D24*(1+PREMISSAS!$C$58),D24))))</f>
        <v/>
      </c>
      <c r="E25" s="4">
        <f ca="1">IFERROR(D25*IF(RESULTADOS!$C$17="Normal",$D$3,0),0)</f>
        <v>0</v>
      </c>
      <c r="F25" s="4">
        <f>IF(AND(Painel!$I$47="Sim",Painel!$I$49=PREMISSAS!$O$23),Painel!$I$51,0)</f>
        <v>0</v>
      </c>
      <c r="G25" s="100">
        <f>IF(AND(Painel!$I$47="Sim",Painel!$I$49=PREMISSAS!$O$22),IF(MOD(MONTH(B25),6)=0,Painel!$I$51,0),0)</f>
        <v>0</v>
      </c>
      <c r="H25" s="100">
        <f>IF(AND(Painel!$I$47="Sim",Painel!$I$49=PREMISSAS!$O$21),IF(MOD(MONTH(B25),12)=0,Painel!$I$51,0),0)</f>
        <v>0</v>
      </c>
      <c r="I25" s="4">
        <f ca="1">IFERROR(IF(RESULTADOS!$C$17="Normal",0,D25)*IF(RESULTADOS!$C$17="Normal",0,$D$3),0)</f>
        <v>0</v>
      </c>
      <c r="J25" s="4">
        <f>IF(RESULTADOS!$C$17="Normal",E25,0)</f>
        <v>0</v>
      </c>
      <c r="K25" s="4">
        <f ca="1">(E25+J25+I25)*PREMISSAS!$C$61</f>
        <v>0</v>
      </c>
      <c r="L25" s="4">
        <f ca="1">IFERROR(D25*IF(RESULTADOS!$C$17="Normal",IF(Painel!$G$8=PREMISSAS!$M$18,PREMISSAS!$C$63,PREMISSAS!$D$63),0),0)</f>
        <v>0</v>
      </c>
      <c r="M25" s="85">
        <f ca="1">IFERROR(M24*(1+$E$2)+(E25+J25-IF(RESULTADOS!$C$17="Normal",K25,0)-L25)*IF(MONTH(B25)=12,2,1),0)</f>
        <v>0</v>
      </c>
      <c r="N25" s="85">
        <f ca="1">IFERROR(N24*(1+$E$2)+(F25+I25-IF(RESULTADOS!$C$17="Normal",0,K25))*IF(MONTH(B25)=12,2,1)+G25+H25,0)</f>
        <v>0</v>
      </c>
      <c r="P25" s="43">
        <f t="shared" ca="1" si="0"/>
        <v>0</v>
      </c>
      <c r="R25" s="116" t="str">
        <f t="shared" ca="1" si="1"/>
        <v/>
      </c>
      <c r="S25" s="100" t="str">
        <f ca="1">IF(C25="","",S24+(E25+J25-IF(RESULTADOS!$C$17="Normal",K25,0)-L25)/2+(F25+G25+H25+I25-IF(RESULTADOS!$C$17="Normal",0,K25)))</f>
        <v/>
      </c>
      <c r="T25" s="100" t="str">
        <f ca="1">IF(C25="","",T24+(E25+J25-IF(RESULTADOS!$C$17="Normal",K25,0)-L25)/2)</f>
        <v/>
      </c>
      <c r="U25" s="100">
        <f t="shared" ca="1" si="5"/>
        <v>0</v>
      </c>
      <c r="W25" s="116">
        <f t="shared" ca="1" si="6"/>
        <v>43465</v>
      </c>
      <c r="X25" s="116">
        <f t="shared" ca="1" si="2"/>
        <v>43465</v>
      </c>
      <c r="Y25" s="100">
        <f ca="1">IF(OR((Y24-13/12*AB24)*(1+PREMISSAS!$C$16)&lt;0,Y24=""),0,(Y24-13/12*AB24)*(1+PREMISSAS!$C$16))</f>
        <v>0</v>
      </c>
      <c r="Z25" s="100">
        <f ca="1">IF(OR((Z24-13/12*AC24)*(1+PREMISSAS!$C$16)&lt;0,Z24=""),0,(Z24-13/12*AC24)*(1+PREMISSAS!$C$16))</f>
        <v>144.77409029148291</v>
      </c>
      <c r="AA25" s="100">
        <f t="shared" ca="1" si="3"/>
        <v>144.77409029148291</v>
      </c>
      <c r="AB25" s="119">
        <f t="shared" ca="1" si="7"/>
        <v>0</v>
      </c>
      <c r="AC25" s="119">
        <f t="shared" ca="1" si="8"/>
        <v>1.1787198661911809</v>
      </c>
    </row>
    <row r="26" spans="2:29" x14ac:dyDescent="0.25">
      <c r="B26" s="20" t="str">
        <f t="shared" ca="1" si="4"/>
        <v/>
      </c>
      <c r="C26" s="21" t="str">
        <f ca="1">IF(B26="","",IF(MONTH(B26)=1,C25*(1+PREMISSAS!$C$58),C25))</f>
        <v/>
      </c>
      <c r="D26" s="21" t="str">
        <f ca="1">IF(B26="","",IF(RESULTADOS!$C$17="Normal",IFERROR(MAX(C26-PREMISSAS!$C$13,0),0),MAX(10*PREMISSAS!$C$39,IF(MONTH(B26)=1,D25*(1+PREMISSAS!$C$58),D25))))</f>
        <v/>
      </c>
      <c r="E26" s="4">
        <f ca="1">IFERROR(D26*IF(RESULTADOS!$C$17="Normal",$D$3,0),0)</f>
        <v>0</v>
      </c>
      <c r="F26" s="4">
        <f>IF(AND(Painel!$I$47="Sim",Painel!$I$49=PREMISSAS!$O$23),Painel!$I$51,0)</f>
        <v>0</v>
      </c>
      <c r="G26" s="100">
        <f>IF(AND(Painel!$I$47="Sim",Painel!$I$49=PREMISSAS!$O$22),IF(MOD(MONTH(B26),6)=0,Painel!$I$51,0),0)</f>
        <v>0</v>
      </c>
      <c r="H26" s="100">
        <f>IF(AND(Painel!$I$47="Sim",Painel!$I$49=PREMISSAS!$O$21),IF(MOD(MONTH(B26),12)=0,Painel!$I$51,0),0)</f>
        <v>0</v>
      </c>
      <c r="I26" s="4">
        <f ca="1">IFERROR(IF(RESULTADOS!$C$17="Normal",0,D26)*IF(RESULTADOS!$C$17="Normal",0,$D$3),0)</f>
        <v>0</v>
      </c>
      <c r="J26" s="4">
        <f>IF(RESULTADOS!$C$17="Normal",E26,0)</f>
        <v>0</v>
      </c>
      <c r="K26" s="4">
        <f ca="1">(E26+J26+I26)*PREMISSAS!$C$61</f>
        <v>0</v>
      </c>
      <c r="L26" s="4">
        <f ca="1">IFERROR(D26*IF(RESULTADOS!$C$17="Normal",IF(Painel!$G$8=PREMISSAS!$M$18,PREMISSAS!$C$63,PREMISSAS!$D$63),0),0)</f>
        <v>0</v>
      </c>
      <c r="M26" s="85">
        <f ca="1">IFERROR(M25*(1+$E$2)+(E26+J26-IF(RESULTADOS!$C$17="Normal",K26,0)-L26)*IF(MONTH(B26)=12,2,1),0)</f>
        <v>0</v>
      </c>
      <c r="N26" s="85">
        <f ca="1">IFERROR(N25*(1+$E$2)+(F26+I26-IF(RESULTADOS!$C$17="Normal",0,K26))*IF(MONTH(B26)=12,2,1)+G26+H26,0)</f>
        <v>0</v>
      </c>
      <c r="P26" s="43">
        <f t="shared" ca="1" si="0"/>
        <v>0</v>
      </c>
      <c r="R26" s="116" t="str">
        <f t="shared" ca="1" si="1"/>
        <v/>
      </c>
      <c r="S26" s="100" t="str">
        <f ca="1">IF(C26="","",S25+(E26+J26-IF(RESULTADOS!$C$17="Normal",K26,0)-L26)/2+(F26+G26+H26+I26-IF(RESULTADOS!$C$17="Normal",0,K26)))</f>
        <v/>
      </c>
      <c r="T26" s="100" t="str">
        <f ca="1">IF(C26="","",T25+(E26+J26-IF(RESULTADOS!$C$17="Normal",K26,0)-L26)/2)</f>
        <v/>
      </c>
      <c r="U26" s="100">
        <f t="shared" ca="1" si="5"/>
        <v>0</v>
      </c>
      <c r="W26" s="116">
        <f t="shared" ca="1" si="6"/>
        <v>43496</v>
      </c>
      <c r="X26" s="116">
        <f t="shared" ca="1" si="2"/>
        <v>43496</v>
      </c>
      <c r="Y26" s="100">
        <f ca="1">IF(OR((Y25-13/12*AB25)*(1+PREMISSAS!$C$16)&lt;0,Y25=""),0,(Y25-13/12*AB25)*(1+PREMISSAS!$C$16))</f>
        <v>0</v>
      </c>
      <c r="Z26" s="100">
        <f ca="1">IF(OR((Z25-13/12*AC25)*(1+PREMISSAS!$C$16)&lt;0,Z25=""),0,(Z25-13/12*AC25)*(1+PREMISSAS!$C$16))</f>
        <v>143.96691607796683</v>
      </c>
      <c r="AA26" s="100">
        <f t="shared" ca="1" si="3"/>
        <v>143.96691607796683</v>
      </c>
      <c r="AB26" s="119">
        <f t="shared" ca="1" si="7"/>
        <v>0</v>
      </c>
      <c r="AC26" s="119">
        <f t="shared" ca="1" si="8"/>
        <v>1.1787198661911809</v>
      </c>
    </row>
    <row r="27" spans="2:29" x14ac:dyDescent="0.25">
      <c r="B27" s="20" t="str">
        <f t="shared" ca="1" si="4"/>
        <v/>
      </c>
      <c r="C27" s="21" t="str">
        <f ca="1">IF(B27="","",IF(MONTH(B27)=1,C26*(1+PREMISSAS!$C$58),C26))</f>
        <v/>
      </c>
      <c r="D27" s="21" t="str">
        <f ca="1">IF(B27="","",IF(RESULTADOS!$C$17="Normal",IFERROR(MAX(C27-PREMISSAS!$C$13,0),0),MAX(10*PREMISSAS!$C$39,IF(MONTH(B27)=1,D26*(1+PREMISSAS!$C$58),D26))))</f>
        <v/>
      </c>
      <c r="E27" s="4">
        <f ca="1">IFERROR(D27*IF(RESULTADOS!$C$17="Normal",$D$3,0),0)</f>
        <v>0</v>
      </c>
      <c r="F27" s="4">
        <f>IF(AND(Painel!$I$47="Sim",Painel!$I$49=PREMISSAS!$O$23),Painel!$I$51,0)</f>
        <v>0</v>
      </c>
      <c r="G27" s="100">
        <f>IF(AND(Painel!$I$47="Sim",Painel!$I$49=PREMISSAS!$O$22),IF(MOD(MONTH(B27),6)=0,Painel!$I$51,0),0)</f>
        <v>0</v>
      </c>
      <c r="H27" s="100">
        <f>IF(AND(Painel!$I$47="Sim",Painel!$I$49=PREMISSAS!$O$21),IF(MOD(MONTH(B27),12)=0,Painel!$I$51,0),0)</f>
        <v>0</v>
      </c>
      <c r="I27" s="4">
        <f ca="1">IFERROR(IF(RESULTADOS!$C$17="Normal",0,D27)*IF(RESULTADOS!$C$17="Normal",0,$D$3),0)</f>
        <v>0</v>
      </c>
      <c r="J27" s="4">
        <f>IF(RESULTADOS!$C$17="Normal",E27,0)</f>
        <v>0</v>
      </c>
      <c r="K27" s="4">
        <f ca="1">(E27+J27+I27)*PREMISSAS!$C$61</f>
        <v>0</v>
      </c>
      <c r="L27" s="4">
        <f ca="1">IFERROR(D27*IF(RESULTADOS!$C$17="Normal",IF(Painel!$G$8=PREMISSAS!$M$18,PREMISSAS!$C$63,PREMISSAS!$D$63),0),0)</f>
        <v>0</v>
      </c>
      <c r="M27" s="85">
        <f ca="1">IFERROR(M26*(1+$E$2)+(E27+J27-IF(RESULTADOS!$C$17="Normal",K27,0)-L27)*IF(MONTH(B27)=12,2,1),0)</f>
        <v>0</v>
      </c>
      <c r="N27" s="85">
        <f ca="1">IFERROR(N26*(1+$E$2)+(F27+I27-IF(RESULTADOS!$C$17="Normal",0,K27))*IF(MONTH(B27)=12,2,1)+G27+H27,0)</f>
        <v>0</v>
      </c>
      <c r="P27" s="43">
        <f t="shared" ca="1" si="0"/>
        <v>0</v>
      </c>
      <c r="R27" s="116" t="str">
        <f t="shared" ca="1" si="1"/>
        <v/>
      </c>
      <c r="S27" s="100" t="str">
        <f ca="1">IF(C27="","",S26+(E27+J27-IF(RESULTADOS!$C$17="Normal",K27,0)-L27)/2+(F27+G27+H27+I27-IF(RESULTADOS!$C$17="Normal",0,K27)))</f>
        <v/>
      </c>
      <c r="T27" s="100" t="str">
        <f ca="1">IF(C27="","",T26+(E27+J27-IF(RESULTADOS!$C$17="Normal",K27,0)-L27)/2)</f>
        <v/>
      </c>
      <c r="U27" s="100">
        <f t="shared" ca="1" si="5"/>
        <v>0</v>
      </c>
      <c r="W27" s="116">
        <f t="shared" ca="1" si="6"/>
        <v>43524</v>
      </c>
      <c r="X27" s="116">
        <f t="shared" ca="1" si="2"/>
        <v>43524</v>
      </c>
      <c r="Y27" s="100">
        <f ca="1">IF(OR((Y26-13/12*AB26)*(1+PREMISSAS!$C$16)&lt;0,Y26=""),0,(Y26-13/12*AB26)*(1+PREMISSAS!$C$16))</f>
        <v>0</v>
      </c>
      <c r="Z27" s="100">
        <f ca="1">IF(OR((Z26-13/12*AC26)*(1+PREMISSAS!$C$16)&lt;0,Z26=""),0,(Z26-13/12*AC26)*(1+PREMISSAS!$C$16))</f>
        <v>143.15709938611678</v>
      </c>
      <c r="AA27" s="100">
        <f t="shared" ca="1" si="3"/>
        <v>143.15709938611678</v>
      </c>
      <c r="AB27" s="119">
        <f t="shared" ca="1" si="7"/>
        <v>0</v>
      </c>
      <c r="AC27" s="119">
        <f t="shared" ca="1" si="8"/>
        <v>1.1787198661911809</v>
      </c>
    </row>
    <row r="28" spans="2:29" x14ac:dyDescent="0.25">
      <c r="B28" s="20" t="str">
        <f t="shared" ca="1" si="4"/>
        <v/>
      </c>
      <c r="C28" s="21" t="str">
        <f ca="1">IF(B28="","",IF(MONTH(B28)=1,C27*(1+PREMISSAS!$C$58),C27))</f>
        <v/>
      </c>
      <c r="D28" s="21" t="str">
        <f ca="1">IF(B28="","",IF(RESULTADOS!$C$17="Normal",IFERROR(MAX(C28-PREMISSAS!$C$13,0),0),MAX(10*PREMISSAS!$C$39,IF(MONTH(B28)=1,D27*(1+PREMISSAS!$C$58),D27))))</f>
        <v/>
      </c>
      <c r="E28" s="4">
        <f ca="1">IFERROR(D28*IF(RESULTADOS!$C$17="Normal",$D$3,0),0)</f>
        <v>0</v>
      </c>
      <c r="F28" s="4">
        <f>IF(AND(Painel!$I$47="Sim",Painel!$I$49=PREMISSAS!$O$23),Painel!$I$51,0)</f>
        <v>0</v>
      </c>
      <c r="G28" s="100">
        <f>IF(AND(Painel!$I$47="Sim",Painel!$I$49=PREMISSAS!$O$22),IF(MOD(MONTH(B28),6)=0,Painel!$I$51,0),0)</f>
        <v>0</v>
      </c>
      <c r="H28" s="100">
        <f>IF(AND(Painel!$I$47="Sim",Painel!$I$49=PREMISSAS!$O$21),IF(MOD(MONTH(B28),12)=0,Painel!$I$51,0),0)</f>
        <v>0</v>
      </c>
      <c r="I28" s="4">
        <f ca="1">IFERROR(IF(RESULTADOS!$C$17="Normal",0,D28)*IF(RESULTADOS!$C$17="Normal",0,$D$3),0)</f>
        <v>0</v>
      </c>
      <c r="J28" s="4">
        <f>IF(RESULTADOS!$C$17="Normal",E28,0)</f>
        <v>0</v>
      </c>
      <c r="K28" s="4">
        <f ca="1">(E28+J28+I28)*PREMISSAS!$C$61</f>
        <v>0</v>
      </c>
      <c r="L28" s="4">
        <f ca="1">IFERROR(D28*IF(RESULTADOS!$C$17="Normal",IF(Painel!$G$8=PREMISSAS!$M$18,PREMISSAS!$C$63,PREMISSAS!$D$63),0),0)</f>
        <v>0</v>
      </c>
      <c r="M28" s="85">
        <f ca="1">IFERROR(M27*(1+$E$2)+(E28+J28-IF(RESULTADOS!$C$17="Normal",K28,0)-L28)*IF(MONTH(B28)=12,2,1),0)</f>
        <v>0</v>
      </c>
      <c r="N28" s="85">
        <f ca="1">IFERROR(N27*(1+$E$2)+(F28+I28-IF(RESULTADOS!$C$17="Normal",0,K28))*IF(MONTH(B28)=12,2,1)+G28+H28,0)</f>
        <v>0</v>
      </c>
      <c r="P28" s="43">
        <f t="shared" ca="1" si="0"/>
        <v>0</v>
      </c>
      <c r="R28" s="116" t="str">
        <f t="shared" ca="1" si="1"/>
        <v/>
      </c>
      <c r="S28" s="100" t="str">
        <f ca="1">IF(C28="","",S27+(E28+J28-IF(RESULTADOS!$C$17="Normal",K28,0)-L28)/2+(F28+G28+H28+I28-IF(RESULTADOS!$C$17="Normal",0,K28)))</f>
        <v/>
      </c>
      <c r="T28" s="100" t="str">
        <f ca="1">IF(C28="","",T27+(E28+J28-IF(RESULTADOS!$C$17="Normal",K28,0)-L28)/2)</f>
        <v/>
      </c>
      <c r="U28" s="100">
        <f t="shared" ca="1" si="5"/>
        <v>0</v>
      </c>
      <c r="W28" s="116">
        <f t="shared" ca="1" si="6"/>
        <v>43555</v>
      </c>
      <c r="X28" s="116">
        <f t="shared" ca="1" si="2"/>
        <v>43555</v>
      </c>
      <c r="Y28" s="100">
        <f ca="1">IF(OR((Y27-13/12*AB27)*(1+PREMISSAS!$C$16)&lt;0,Y27=""),0,(Y27-13/12*AB27)*(1+PREMISSAS!$C$16))</f>
        <v>0</v>
      </c>
      <c r="Z28" s="100">
        <f ca="1">IF(OR((Z27-13/12*AC27)*(1+PREMISSAS!$C$16)&lt;0,Z27=""),0,(Z27-13/12*AC27)*(1+PREMISSAS!$C$16))</f>
        <v>142.34463156514636</v>
      </c>
      <c r="AA28" s="100">
        <f t="shared" ca="1" si="3"/>
        <v>142.34463156514636</v>
      </c>
      <c r="AB28" s="119">
        <f t="shared" ca="1" si="7"/>
        <v>0</v>
      </c>
      <c r="AC28" s="119">
        <f t="shared" ca="1" si="8"/>
        <v>1.1787198661911809</v>
      </c>
    </row>
    <row r="29" spans="2:29" x14ac:dyDescent="0.25">
      <c r="B29" s="20" t="str">
        <f t="shared" ca="1" si="4"/>
        <v/>
      </c>
      <c r="C29" s="21" t="str">
        <f ca="1">IF(B29="","",IF(MONTH(B29)=1,C28*(1+PREMISSAS!$C$58),C28))</f>
        <v/>
      </c>
      <c r="D29" s="21" t="str">
        <f ca="1">IF(B29="","",IF(RESULTADOS!$C$17="Normal",IFERROR(MAX(C29-PREMISSAS!$C$13,0),0),MAX(10*PREMISSAS!$C$39,IF(MONTH(B29)=1,D28*(1+PREMISSAS!$C$58),D28))))</f>
        <v/>
      </c>
      <c r="E29" s="4">
        <f ca="1">IFERROR(D29*IF(RESULTADOS!$C$17="Normal",$D$3,0),0)</f>
        <v>0</v>
      </c>
      <c r="F29" s="4">
        <f>IF(AND(Painel!$I$47="Sim",Painel!$I$49=PREMISSAS!$O$23),Painel!$I$51,0)</f>
        <v>0</v>
      </c>
      <c r="G29" s="100">
        <f>IF(AND(Painel!$I$47="Sim",Painel!$I$49=PREMISSAS!$O$22),IF(MOD(MONTH(B29),6)=0,Painel!$I$51,0),0)</f>
        <v>0</v>
      </c>
      <c r="H29" s="100">
        <f>IF(AND(Painel!$I$47="Sim",Painel!$I$49=PREMISSAS!$O$21),IF(MOD(MONTH(B29),12)=0,Painel!$I$51,0),0)</f>
        <v>0</v>
      </c>
      <c r="I29" s="4">
        <f ca="1">IFERROR(IF(RESULTADOS!$C$17="Normal",0,D29)*IF(RESULTADOS!$C$17="Normal",0,$D$3),0)</f>
        <v>0</v>
      </c>
      <c r="J29" s="4">
        <f>IF(RESULTADOS!$C$17="Normal",E29,0)</f>
        <v>0</v>
      </c>
      <c r="K29" s="4">
        <f ca="1">(E29+J29+I29)*PREMISSAS!$C$61</f>
        <v>0</v>
      </c>
      <c r="L29" s="4">
        <f ca="1">IFERROR(D29*IF(RESULTADOS!$C$17="Normal",IF(Painel!$G$8=PREMISSAS!$M$18,PREMISSAS!$C$63,PREMISSAS!$D$63),0),0)</f>
        <v>0</v>
      </c>
      <c r="M29" s="85">
        <f ca="1">IFERROR(M28*(1+$E$2)+(E29+J29-IF(RESULTADOS!$C$17="Normal",K29,0)-L29)*IF(MONTH(B29)=12,2,1),0)</f>
        <v>0</v>
      </c>
      <c r="N29" s="85">
        <f ca="1">IFERROR(N28*(1+$E$2)+(F29+I29-IF(RESULTADOS!$C$17="Normal",0,K29))*IF(MONTH(B29)=12,2,1)+G29+H29,0)</f>
        <v>0</v>
      </c>
      <c r="P29" s="43">
        <f t="shared" ca="1" si="0"/>
        <v>0</v>
      </c>
      <c r="R29" s="116" t="str">
        <f t="shared" ca="1" si="1"/>
        <v/>
      </c>
      <c r="S29" s="100" t="str">
        <f ca="1">IF(C29="","",S28+(E29+J29-IF(RESULTADOS!$C$17="Normal",K29,0)-L29)/2+(F29+G29+H29+I29-IF(RESULTADOS!$C$17="Normal",0,K29)))</f>
        <v/>
      </c>
      <c r="T29" s="100" t="str">
        <f ca="1">IF(C29="","",T28+(E29+J29-IF(RESULTADOS!$C$17="Normal",K29,0)-L29)/2)</f>
        <v/>
      </c>
      <c r="U29" s="100">
        <f t="shared" ca="1" si="5"/>
        <v>0</v>
      </c>
      <c r="W29" s="116">
        <f t="shared" ca="1" si="6"/>
        <v>43585</v>
      </c>
      <c r="X29" s="116">
        <f t="shared" ca="1" si="2"/>
        <v>43585</v>
      </c>
      <c r="Y29" s="100">
        <f ca="1">IF(OR((Y28-13/12*AB28)*(1+PREMISSAS!$C$16)&lt;0,Y28=""),0,(Y28-13/12*AB28)*(1+PREMISSAS!$C$16))</f>
        <v>0</v>
      </c>
      <c r="Z29" s="100">
        <f ca="1">IF(OR((Z28-13/12*AC28)*(1+PREMISSAS!$C$16)&lt;0,Z28=""),0,(Z28-13/12*AC28)*(1+PREMISSAS!$C$16))</f>
        <v>141.52950393594867</v>
      </c>
      <c r="AA29" s="100">
        <f t="shared" ca="1" si="3"/>
        <v>141.52950393594867</v>
      </c>
      <c r="AB29" s="119">
        <f t="shared" ca="1" si="7"/>
        <v>0</v>
      </c>
      <c r="AC29" s="119">
        <f t="shared" ca="1" si="8"/>
        <v>1.1787198661911809</v>
      </c>
    </row>
    <row r="30" spans="2:29" x14ac:dyDescent="0.25">
      <c r="B30" s="20" t="str">
        <f t="shared" ca="1" si="4"/>
        <v/>
      </c>
      <c r="C30" s="21" t="str">
        <f ca="1">IF(B30="","",IF(MONTH(B30)=1,C29*(1+PREMISSAS!$C$58),C29))</f>
        <v/>
      </c>
      <c r="D30" s="21" t="str">
        <f ca="1">IF(B30="","",IF(RESULTADOS!$C$17="Normal",IFERROR(MAX(C30-PREMISSAS!$C$13,0),0),MAX(10*PREMISSAS!$C$39,IF(MONTH(B30)=1,D29*(1+PREMISSAS!$C$58),D29))))</f>
        <v/>
      </c>
      <c r="E30" s="4">
        <f ca="1">IFERROR(D30*IF(RESULTADOS!$C$17="Normal",$D$3,0),0)</f>
        <v>0</v>
      </c>
      <c r="F30" s="4">
        <f>IF(AND(Painel!$I$47="Sim",Painel!$I$49=PREMISSAS!$O$23),Painel!$I$51,0)</f>
        <v>0</v>
      </c>
      <c r="G30" s="100">
        <f>IF(AND(Painel!$I$47="Sim",Painel!$I$49=PREMISSAS!$O$22),IF(MOD(MONTH(B30),6)=0,Painel!$I$51,0),0)</f>
        <v>0</v>
      </c>
      <c r="H30" s="100">
        <f>IF(AND(Painel!$I$47="Sim",Painel!$I$49=PREMISSAS!$O$21),IF(MOD(MONTH(B30),12)=0,Painel!$I$51,0),0)</f>
        <v>0</v>
      </c>
      <c r="I30" s="4">
        <f ca="1">IFERROR(IF(RESULTADOS!$C$17="Normal",0,D30)*IF(RESULTADOS!$C$17="Normal",0,$D$3),0)</f>
        <v>0</v>
      </c>
      <c r="J30" s="4">
        <f>IF(RESULTADOS!$C$17="Normal",E30,0)</f>
        <v>0</v>
      </c>
      <c r="K30" s="4">
        <f ca="1">(E30+J30+I30)*PREMISSAS!$C$61</f>
        <v>0</v>
      </c>
      <c r="L30" s="4">
        <f ca="1">IFERROR(D30*IF(RESULTADOS!$C$17="Normal",IF(Painel!$G$8=PREMISSAS!$M$18,PREMISSAS!$C$63,PREMISSAS!$D$63),0),0)</f>
        <v>0</v>
      </c>
      <c r="M30" s="85">
        <f ca="1">IFERROR(M29*(1+$E$2)+(E30+J30-IF(RESULTADOS!$C$17="Normal",K30,0)-L30)*IF(MONTH(B30)=12,2,1),0)</f>
        <v>0</v>
      </c>
      <c r="N30" s="85">
        <f ca="1">IFERROR(N29*(1+$E$2)+(F30+I30-IF(RESULTADOS!$C$17="Normal",0,K30))*IF(MONTH(B30)=12,2,1)+G30+H30,0)</f>
        <v>0</v>
      </c>
      <c r="P30" s="43">
        <f t="shared" ca="1" si="0"/>
        <v>0</v>
      </c>
      <c r="R30" s="116" t="str">
        <f t="shared" ca="1" si="1"/>
        <v/>
      </c>
      <c r="S30" s="100" t="str">
        <f ca="1">IF(C30="","",S29+(E30+J30-IF(RESULTADOS!$C$17="Normal",K30,0)-L30)/2+(F30+G30+H30+I30-IF(RESULTADOS!$C$17="Normal",0,K30)))</f>
        <v/>
      </c>
      <c r="T30" s="100" t="str">
        <f ca="1">IF(C30="","",T29+(E30+J30-IF(RESULTADOS!$C$17="Normal",K30,0)-L30)/2)</f>
        <v/>
      </c>
      <c r="U30" s="100">
        <f t="shared" ca="1" si="5"/>
        <v>0</v>
      </c>
      <c r="W30" s="116">
        <f t="shared" ca="1" si="6"/>
        <v>43616</v>
      </c>
      <c r="X30" s="116">
        <f t="shared" ca="1" si="2"/>
        <v>43616</v>
      </c>
      <c r="Y30" s="100">
        <f ca="1">IF(OR((Y29-13/12*AB29)*(1+PREMISSAS!$C$16)&lt;0,Y29=""),0,(Y29-13/12*AB29)*(1+PREMISSAS!$C$16))</f>
        <v>0</v>
      </c>
      <c r="Z30" s="100">
        <f ca="1">IF(OR((Z29-13/12*AC29)*(1+PREMISSAS!$C$16)&lt;0,Z29=""),0,(Z29-13/12*AC29)*(1+PREMISSAS!$C$16))</f>
        <v>140.7117077910037</v>
      </c>
      <c r="AA30" s="100">
        <f t="shared" ca="1" si="3"/>
        <v>140.7117077910037</v>
      </c>
      <c r="AB30" s="119">
        <f t="shared" ca="1" si="7"/>
        <v>0</v>
      </c>
      <c r="AC30" s="119">
        <f t="shared" ca="1" si="8"/>
        <v>1.1787198661911809</v>
      </c>
    </row>
    <row r="31" spans="2:29" x14ac:dyDescent="0.25">
      <c r="B31" s="20" t="str">
        <f t="shared" ca="1" si="4"/>
        <v/>
      </c>
      <c r="C31" s="21" t="str">
        <f ca="1">IF(B31="","",IF(MONTH(B31)=1,C30*(1+PREMISSAS!$C$58),C30))</f>
        <v/>
      </c>
      <c r="D31" s="21" t="str">
        <f ca="1">IF(B31="","",IF(RESULTADOS!$C$17="Normal",IFERROR(MAX(C31-PREMISSAS!$C$13,0),0),MAX(10*PREMISSAS!$C$39,IF(MONTH(B31)=1,D30*(1+PREMISSAS!$C$58),D30))))</f>
        <v/>
      </c>
      <c r="E31" s="4">
        <f ca="1">IFERROR(D31*IF(RESULTADOS!$C$17="Normal",$D$3,0),0)</f>
        <v>0</v>
      </c>
      <c r="F31" s="4">
        <f>IF(AND(Painel!$I$47="Sim",Painel!$I$49=PREMISSAS!$O$23),Painel!$I$51,0)</f>
        <v>0</v>
      </c>
      <c r="G31" s="100">
        <f>IF(AND(Painel!$I$47="Sim",Painel!$I$49=PREMISSAS!$O$22),IF(MOD(MONTH(B31),6)=0,Painel!$I$51,0),0)</f>
        <v>0</v>
      </c>
      <c r="H31" s="100">
        <f>IF(AND(Painel!$I$47="Sim",Painel!$I$49=PREMISSAS!$O$21),IF(MOD(MONTH(B31),12)=0,Painel!$I$51,0),0)</f>
        <v>0</v>
      </c>
      <c r="I31" s="4">
        <f ca="1">IFERROR(IF(RESULTADOS!$C$17="Normal",0,D31)*IF(RESULTADOS!$C$17="Normal",0,$D$3),0)</f>
        <v>0</v>
      </c>
      <c r="J31" s="4">
        <f>IF(RESULTADOS!$C$17="Normal",E31,0)</f>
        <v>0</v>
      </c>
      <c r="K31" s="4">
        <f ca="1">(E31+J31+I31)*PREMISSAS!$C$61</f>
        <v>0</v>
      </c>
      <c r="L31" s="4">
        <f ca="1">IFERROR(D31*IF(RESULTADOS!$C$17="Normal",IF(Painel!$G$8=PREMISSAS!$M$18,PREMISSAS!$C$63,PREMISSAS!$D$63),0),0)</f>
        <v>0</v>
      </c>
      <c r="M31" s="85">
        <f ca="1">IFERROR(M30*(1+$E$2)+(E31+J31-IF(RESULTADOS!$C$17="Normal",K31,0)-L31)*IF(MONTH(B31)=12,2,1),0)</f>
        <v>0</v>
      </c>
      <c r="N31" s="85">
        <f ca="1">IFERROR(N30*(1+$E$2)+(F31+I31-IF(RESULTADOS!$C$17="Normal",0,K31))*IF(MONTH(B31)=12,2,1)+G31+H31,0)</f>
        <v>0</v>
      </c>
      <c r="P31" s="43">
        <f t="shared" ca="1" si="0"/>
        <v>0</v>
      </c>
      <c r="R31" s="116" t="str">
        <f t="shared" ca="1" si="1"/>
        <v/>
      </c>
      <c r="S31" s="100" t="str">
        <f ca="1">IF(C31="","",S30+(E31+J31-IF(RESULTADOS!$C$17="Normal",K31,0)-L31)/2+(F31+G31+H31+I31-IF(RESULTADOS!$C$17="Normal",0,K31)))</f>
        <v/>
      </c>
      <c r="T31" s="100" t="str">
        <f ca="1">IF(C31="","",T30+(E31+J31-IF(RESULTADOS!$C$17="Normal",K31,0)-L31)/2)</f>
        <v/>
      </c>
      <c r="U31" s="100">
        <f t="shared" ca="1" si="5"/>
        <v>0</v>
      </c>
      <c r="W31" s="116">
        <f t="shared" ca="1" si="6"/>
        <v>43646</v>
      </c>
      <c r="X31" s="116">
        <f t="shared" ca="1" si="2"/>
        <v>43646</v>
      </c>
      <c r="Y31" s="100">
        <f ca="1">IF(OR((Y30-13/12*AB30)*(1+PREMISSAS!$C$16)&lt;0,Y30=""),0,(Y30-13/12*AB30)*(1+PREMISSAS!$C$16))</f>
        <v>0</v>
      </c>
      <c r="Z31" s="100">
        <f ca="1">IF(OR((Z30-13/12*AC30)*(1+PREMISSAS!$C$16)&lt;0,Z30=""),0,(Z30-13/12*AC30)*(1+PREMISSAS!$C$16))</f>
        <v>139.89123439428531</v>
      </c>
      <c r="AA31" s="100">
        <f t="shared" ca="1" si="3"/>
        <v>139.89123439428531</v>
      </c>
      <c r="AB31" s="119">
        <f t="shared" ca="1" si="7"/>
        <v>0</v>
      </c>
      <c r="AC31" s="119">
        <f t="shared" ca="1" si="8"/>
        <v>1.1787198661911809</v>
      </c>
    </row>
    <row r="32" spans="2:29" x14ac:dyDescent="0.25">
      <c r="B32" s="20" t="str">
        <f t="shared" ca="1" si="4"/>
        <v/>
      </c>
      <c r="C32" s="21" t="str">
        <f ca="1">IF(B32="","",IF(MONTH(B32)=1,C31*(1+PREMISSAS!$C$58),C31))</f>
        <v/>
      </c>
      <c r="D32" s="21" t="str">
        <f ca="1">IF(B32="","",IF(RESULTADOS!$C$17="Normal",IFERROR(MAX(C32-PREMISSAS!$C$13,0),0),MAX(10*PREMISSAS!$C$39,IF(MONTH(B32)=1,D31*(1+PREMISSAS!$C$58),D31))))</f>
        <v/>
      </c>
      <c r="E32" s="4">
        <f ca="1">IFERROR(D32*IF(RESULTADOS!$C$17="Normal",$D$3,0),0)</f>
        <v>0</v>
      </c>
      <c r="F32" s="4">
        <f>IF(AND(Painel!$I$47="Sim",Painel!$I$49=PREMISSAS!$O$23),Painel!$I$51,0)</f>
        <v>0</v>
      </c>
      <c r="G32" s="100">
        <f>IF(AND(Painel!$I$47="Sim",Painel!$I$49=PREMISSAS!$O$22),IF(MOD(MONTH(B32),6)=0,Painel!$I$51,0),0)</f>
        <v>0</v>
      </c>
      <c r="H32" s="100">
        <f>IF(AND(Painel!$I$47="Sim",Painel!$I$49=PREMISSAS!$O$21),IF(MOD(MONTH(B32),12)=0,Painel!$I$51,0),0)</f>
        <v>0</v>
      </c>
      <c r="I32" s="4">
        <f ca="1">IFERROR(IF(RESULTADOS!$C$17="Normal",0,D32)*IF(RESULTADOS!$C$17="Normal",0,$D$3),0)</f>
        <v>0</v>
      </c>
      <c r="J32" s="4">
        <f>IF(RESULTADOS!$C$17="Normal",E32,0)</f>
        <v>0</v>
      </c>
      <c r="K32" s="4">
        <f ca="1">(E32+J32+I32)*PREMISSAS!$C$61</f>
        <v>0</v>
      </c>
      <c r="L32" s="4">
        <f ca="1">IFERROR(D32*IF(RESULTADOS!$C$17="Normal",IF(Painel!$G$8=PREMISSAS!$M$18,PREMISSAS!$C$63,PREMISSAS!$D$63),0),0)</f>
        <v>0</v>
      </c>
      <c r="M32" s="85">
        <f ca="1">IFERROR(M31*(1+$E$2)+(E32+J32-IF(RESULTADOS!$C$17="Normal",K32,0)-L32)*IF(MONTH(B32)=12,2,1),0)</f>
        <v>0</v>
      </c>
      <c r="N32" s="85">
        <f ca="1">IFERROR(N31*(1+$E$2)+(F32+I32-IF(RESULTADOS!$C$17="Normal",0,K32))*IF(MONTH(B32)=12,2,1)+G32+H32,0)</f>
        <v>0</v>
      </c>
      <c r="P32" s="43">
        <f t="shared" ca="1" si="0"/>
        <v>0</v>
      </c>
      <c r="R32" s="116" t="str">
        <f t="shared" ca="1" si="1"/>
        <v/>
      </c>
      <c r="S32" s="100" t="str">
        <f ca="1">IF(C32="","",S31+(E32+J32-IF(RESULTADOS!$C$17="Normal",K32,0)-L32)/2+(F32+G32+H32+I32-IF(RESULTADOS!$C$17="Normal",0,K32)))</f>
        <v/>
      </c>
      <c r="T32" s="100" t="str">
        <f ca="1">IF(C32="","",T31+(E32+J32-IF(RESULTADOS!$C$17="Normal",K32,0)-L32)/2)</f>
        <v/>
      </c>
      <c r="U32" s="100">
        <f t="shared" ca="1" si="5"/>
        <v>0</v>
      </c>
      <c r="W32" s="116">
        <f t="shared" ca="1" si="6"/>
        <v>43677</v>
      </c>
      <c r="X32" s="116">
        <f t="shared" ca="1" si="2"/>
        <v>43677</v>
      </c>
      <c r="Y32" s="100">
        <f ca="1">IF(OR((Y31-13/12*AB31)*(1+PREMISSAS!$C$16)&lt;0,Y31=""),0,(Y31-13/12*AB31)*(1+PREMISSAS!$C$16))</f>
        <v>0</v>
      </c>
      <c r="Z32" s="100">
        <f ca="1">IF(OR((Z31-13/12*AC31)*(1+PREMISSAS!$C$16)&lt;0,Z31=""),0,(Z31-13/12*AC31)*(1+PREMISSAS!$C$16))</f>
        <v>139.06807498116783</v>
      </c>
      <c r="AA32" s="100">
        <f t="shared" ca="1" si="3"/>
        <v>139.06807498116783</v>
      </c>
      <c r="AB32" s="119">
        <f t="shared" ca="1" si="7"/>
        <v>0</v>
      </c>
      <c r="AC32" s="119">
        <f t="shared" ca="1" si="8"/>
        <v>1.1787198661911809</v>
      </c>
    </row>
    <row r="33" spans="2:29" x14ac:dyDescent="0.25">
      <c r="B33" s="20" t="str">
        <f t="shared" ca="1" si="4"/>
        <v/>
      </c>
      <c r="C33" s="21" t="str">
        <f ca="1">IF(B33="","",IF(MONTH(B33)=1,C32*(1+PREMISSAS!$C$58),C32))</f>
        <v/>
      </c>
      <c r="D33" s="21" t="str">
        <f ca="1">IF(B33="","",IF(RESULTADOS!$C$17="Normal",IFERROR(MAX(C33-PREMISSAS!$C$13,0),0),MAX(10*PREMISSAS!$C$39,IF(MONTH(B33)=1,D32*(1+PREMISSAS!$C$58),D32))))</f>
        <v/>
      </c>
      <c r="E33" s="4">
        <f ca="1">IFERROR(D33*IF(RESULTADOS!$C$17="Normal",$D$3,0),0)</f>
        <v>0</v>
      </c>
      <c r="F33" s="4">
        <f>IF(AND(Painel!$I$47="Sim",Painel!$I$49=PREMISSAS!$O$23),Painel!$I$51,0)</f>
        <v>0</v>
      </c>
      <c r="G33" s="100">
        <f>IF(AND(Painel!$I$47="Sim",Painel!$I$49=PREMISSAS!$O$22),IF(MOD(MONTH(B33),6)=0,Painel!$I$51,0),0)</f>
        <v>0</v>
      </c>
      <c r="H33" s="100">
        <f>IF(AND(Painel!$I$47="Sim",Painel!$I$49=PREMISSAS!$O$21),IF(MOD(MONTH(B33),12)=0,Painel!$I$51,0),0)</f>
        <v>0</v>
      </c>
      <c r="I33" s="4">
        <f ca="1">IFERROR(IF(RESULTADOS!$C$17="Normal",0,D33)*IF(RESULTADOS!$C$17="Normal",0,$D$3),0)</f>
        <v>0</v>
      </c>
      <c r="J33" s="4">
        <f>IF(RESULTADOS!$C$17="Normal",E33,0)</f>
        <v>0</v>
      </c>
      <c r="K33" s="4">
        <f ca="1">(E33+J33+I33)*PREMISSAS!$C$61</f>
        <v>0</v>
      </c>
      <c r="L33" s="4">
        <f ca="1">IFERROR(D33*IF(RESULTADOS!$C$17="Normal",IF(Painel!$G$8=PREMISSAS!$M$18,PREMISSAS!$C$63,PREMISSAS!$D$63),0),0)</f>
        <v>0</v>
      </c>
      <c r="M33" s="85">
        <f ca="1">IFERROR(M32*(1+$E$2)+(E33+J33-IF(RESULTADOS!$C$17="Normal",K33,0)-L33)*IF(MONTH(B33)=12,2,1),0)</f>
        <v>0</v>
      </c>
      <c r="N33" s="85">
        <f ca="1">IFERROR(N32*(1+$E$2)+(F33+I33-IF(RESULTADOS!$C$17="Normal",0,K33))*IF(MONTH(B33)=12,2,1)+G33+H33,0)</f>
        <v>0</v>
      </c>
      <c r="P33" s="43">
        <f t="shared" ca="1" si="0"/>
        <v>0</v>
      </c>
      <c r="R33" s="116" t="str">
        <f t="shared" ca="1" si="1"/>
        <v/>
      </c>
      <c r="S33" s="100" t="str">
        <f ca="1">IF(C33="","",S32+(E33+J33-IF(RESULTADOS!$C$17="Normal",K33,0)-L33)/2+(F33+G33+H33+I33-IF(RESULTADOS!$C$17="Normal",0,K33)))</f>
        <v/>
      </c>
      <c r="T33" s="100" t="str">
        <f ca="1">IF(C33="","",T32+(E33+J33-IF(RESULTADOS!$C$17="Normal",K33,0)-L33)/2)</f>
        <v/>
      </c>
      <c r="U33" s="100">
        <f t="shared" ca="1" si="5"/>
        <v>0</v>
      </c>
      <c r="W33" s="116">
        <f t="shared" ca="1" si="6"/>
        <v>43708</v>
      </c>
      <c r="X33" s="116">
        <f t="shared" ca="1" si="2"/>
        <v>43708</v>
      </c>
      <c r="Y33" s="100">
        <f ca="1">IF(OR((Y32-13/12*AB32)*(1+PREMISSAS!$C$16)&lt;0,Y32=""),0,(Y32-13/12*AB32)*(1+PREMISSAS!$C$16))</f>
        <v>0</v>
      </c>
      <c r="Z33" s="100">
        <f ca="1">IF(OR((Z32-13/12*AC32)*(1+PREMISSAS!$C$16)&lt;0,Z32=""),0,(Z32-13/12*AC32)*(1+PREMISSAS!$C$16))</f>
        <v>138.24222075833254</v>
      </c>
      <c r="AA33" s="100">
        <f t="shared" ca="1" si="3"/>
        <v>138.24222075833254</v>
      </c>
      <c r="AB33" s="119">
        <f t="shared" ca="1" si="7"/>
        <v>0</v>
      </c>
      <c r="AC33" s="119">
        <f t="shared" ca="1" si="8"/>
        <v>1.1787198661911809</v>
      </c>
    </row>
    <row r="34" spans="2:29" x14ac:dyDescent="0.25">
      <c r="B34" s="20" t="str">
        <f t="shared" ca="1" si="4"/>
        <v/>
      </c>
      <c r="C34" s="21" t="str">
        <f ca="1">IF(B34="","",IF(MONTH(B34)=1,C33*(1+PREMISSAS!$C$58),C33))</f>
        <v/>
      </c>
      <c r="D34" s="21" t="str">
        <f ca="1">IF(B34="","",IF(RESULTADOS!$C$17="Normal",IFERROR(MAX(C34-PREMISSAS!$C$13,0),0),MAX(10*PREMISSAS!$C$39,IF(MONTH(B34)=1,D33*(1+PREMISSAS!$C$58),D33))))</f>
        <v/>
      </c>
      <c r="E34" s="4">
        <f ca="1">IFERROR(D34*IF(RESULTADOS!$C$17="Normal",$D$3,0),0)</f>
        <v>0</v>
      </c>
      <c r="F34" s="4">
        <f>IF(AND(Painel!$I$47="Sim",Painel!$I$49=PREMISSAS!$O$23),Painel!$I$51,0)</f>
        <v>0</v>
      </c>
      <c r="G34" s="100">
        <f>IF(AND(Painel!$I$47="Sim",Painel!$I$49=PREMISSAS!$O$22),IF(MOD(MONTH(B34),6)=0,Painel!$I$51,0),0)</f>
        <v>0</v>
      </c>
      <c r="H34" s="100">
        <f>IF(AND(Painel!$I$47="Sim",Painel!$I$49=PREMISSAS!$O$21),IF(MOD(MONTH(B34),12)=0,Painel!$I$51,0),0)</f>
        <v>0</v>
      </c>
      <c r="I34" s="4">
        <f ca="1">IFERROR(IF(RESULTADOS!$C$17="Normal",0,D34)*IF(RESULTADOS!$C$17="Normal",0,$D$3),0)</f>
        <v>0</v>
      </c>
      <c r="J34" s="4">
        <f>IF(RESULTADOS!$C$17="Normal",E34,0)</f>
        <v>0</v>
      </c>
      <c r="K34" s="4">
        <f ca="1">(E34+J34+I34)*PREMISSAS!$C$61</f>
        <v>0</v>
      </c>
      <c r="L34" s="4">
        <f ca="1">IFERROR(D34*IF(RESULTADOS!$C$17="Normal",IF(Painel!$G$8=PREMISSAS!$M$18,PREMISSAS!$C$63,PREMISSAS!$D$63),0),0)</f>
        <v>0</v>
      </c>
      <c r="M34" s="85">
        <f ca="1">IFERROR(M33*(1+$E$2)+(E34+J34-IF(RESULTADOS!$C$17="Normal",K34,0)-L34)*IF(MONTH(B34)=12,2,1),0)</f>
        <v>0</v>
      </c>
      <c r="N34" s="85">
        <f ca="1">IFERROR(N33*(1+$E$2)+(F34+I34-IF(RESULTADOS!$C$17="Normal",0,K34))*IF(MONTH(B34)=12,2,1)+G34+H34,0)</f>
        <v>0</v>
      </c>
      <c r="P34" s="43">
        <f t="shared" ca="1" si="0"/>
        <v>0</v>
      </c>
      <c r="R34" s="116" t="str">
        <f t="shared" ca="1" si="1"/>
        <v/>
      </c>
      <c r="S34" s="100" t="str">
        <f ca="1">IF(C34="","",S33+(E34+J34-IF(RESULTADOS!$C$17="Normal",K34,0)-L34)/2+(F34+G34+H34+I34-IF(RESULTADOS!$C$17="Normal",0,K34)))</f>
        <v/>
      </c>
      <c r="T34" s="100" t="str">
        <f ca="1">IF(C34="","",T33+(E34+J34-IF(RESULTADOS!$C$17="Normal",K34,0)-L34)/2)</f>
        <v/>
      </c>
      <c r="U34" s="100">
        <f t="shared" ca="1" si="5"/>
        <v>0</v>
      </c>
      <c r="W34" s="116">
        <f t="shared" ca="1" si="6"/>
        <v>43738</v>
      </c>
      <c r="X34" s="116">
        <f t="shared" ca="1" si="2"/>
        <v>43738</v>
      </c>
      <c r="Y34" s="100">
        <f ca="1">IF(OR((Y33-13/12*AB33)*(1+PREMISSAS!$C$16)&lt;0,Y33=""),0,(Y33-13/12*AB33)*(1+PREMISSAS!$C$16))</f>
        <v>0</v>
      </c>
      <c r="Z34" s="100">
        <f ca="1">IF(OR((Z33-13/12*AC33)*(1+PREMISSAS!$C$16)&lt;0,Z33=""),0,(Z33-13/12*AC33)*(1+PREMISSAS!$C$16))</f>
        <v>137.41366290367364</v>
      </c>
      <c r="AA34" s="100">
        <f t="shared" ca="1" si="3"/>
        <v>137.41366290367364</v>
      </c>
      <c r="AB34" s="119">
        <f t="shared" ca="1" si="7"/>
        <v>0</v>
      </c>
      <c r="AC34" s="119">
        <f t="shared" ca="1" si="8"/>
        <v>1.1787198661911809</v>
      </c>
    </row>
    <row r="35" spans="2:29" x14ac:dyDescent="0.25">
      <c r="B35" s="20" t="str">
        <f t="shared" ca="1" si="4"/>
        <v/>
      </c>
      <c r="C35" s="21" t="str">
        <f ca="1">IF(B35="","",IF(MONTH(B35)=1,C34*(1+PREMISSAS!$C$58),C34))</f>
        <v/>
      </c>
      <c r="D35" s="21" t="str">
        <f ca="1">IF(B35="","",IF(RESULTADOS!$C$17="Normal",IFERROR(MAX(C35-PREMISSAS!$C$13,0),0),MAX(10*PREMISSAS!$C$39,IF(MONTH(B35)=1,D34*(1+PREMISSAS!$C$58),D34))))</f>
        <v/>
      </c>
      <c r="E35" s="4">
        <f ca="1">IFERROR(D35*IF(RESULTADOS!$C$17="Normal",$D$3,0),0)</f>
        <v>0</v>
      </c>
      <c r="F35" s="4">
        <f>IF(AND(Painel!$I$47="Sim",Painel!$I$49=PREMISSAS!$O$23),Painel!$I$51,0)</f>
        <v>0</v>
      </c>
      <c r="G35" s="100">
        <f>IF(AND(Painel!$I$47="Sim",Painel!$I$49=PREMISSAS!$O$22),IF(MOD(MONTH(B35),6)=0,Painel!$I$51,0),0)</f>
        <v>0</v>
      </c>
      <c r="H35" s="100">
        <f>IF(AND(Painel!$I$47="Sim",Painel!$I$49=PREMISSAS!$O$21),IF(MOD(MONTH(B35),12)=0,Painel!$I$51,0),0)</f>
        <v>0</v>
      </c>
      <c r="I35" s="4">
        <f ca="1">IFERROR(IF(RESULTADOS!$C$17="Normal",0,D35)*IF(RESULTADOS!$C$17="Normal",0,$D$3),0)</f>
        <v>0</v>
      </c>
      <c r="J35" s="4">
        <f>IF(RESULTADOS!$C$17="Normal",E35,0)</f>
        <v>0</v>
      </c>
      <c r="K35" s="4">
        <f ca="1">(E35+J35+I35)*PREMISSAS!$C$61</f>
        <v>0</v>
      </c>
      <c r="L35" s="4">
        <f ca="1">IFERROR(D35*IF(RESULTADOS!$C$17="Normal",IF(Painel!$G$8=PREMISSAS!$M$18,PREMISSAS!$C$63,PREMISSAS!$D$63),0),0)</f>
        <v>0</v>
      </c>
      <c r="M35" s="85">
        <f ca="1">IFERROR(M34*(1+$E$2)+(E35+J35-IF(RESULTADOS!$C$17="Normal",K35,0)-L35)*IF(MONTH(B35)=12,2,1),0)</f>
        <v>0</v>
      </c>
      <c r="N35" s="85">
        <f ca="1">IFERROR(N34*(1+$E$2)+(F35+I35-IF(RESULTADOS!$C$17="Normal",0,K35))*IF(MONTH(B35)=12,2,1)+G35+H35,0)</f>
        <v>0</v>
      </c>
      <c r="P35" s="43">
        <f t="shared" ca="1" si="0"/>
        <v>0</v>
      </c>
      <c r="R35" s="116" t="str">
        <f t="shared" ca="1" si="1"/>
        <v/>
      </c>
      <c r="S35" s="100" t="str">
        <f ca="1">IF(C35="","",S34+(E35+J35-IF(RESULTADOS!$C$17="Normal",K35,0)-L35)/2+(F35+G35+H35+I35-IF(RESULTADOS!$C$17="Normal",0,K35)))</f>
        <v/>
      </c>
      <c r="T35" s="100" t="str">
        <f ca="1">IF(C35="","",T34+(E35+J35-IF(RESULTADOS!$C$17="Normal",K35,0)-L35)/2)</f>
        <v/>
      </c>
      <c r="U35" s="100">
        <f t="shared" ca="1" si="5"/>
        <v>0</v>
      </c>
      <c r="W35" s="116">
        <f t="shared" ca="1" si="6"/>
        <v>43769</v>
      </c>
      <c r="X35" s="116">
        <f t="shared" ca="1" si="2"/>
        <v>43769</v>
      </c>
      <c r="Y35" s="100">
        <f ca="1">IF(OR((Y34-13/12*AB34)*(1+PREMISSAS!$C$16)&lt;0,Y34=""),0,(Y34-13/12*AB34)*(1+PREMISSAS!$C$16))</f>
        <v>0</v>
      </c>
      <c r="Z35" s="100">
        <f ca="1">IF(OR((Z34-13/12*AC34)*(1+PREMISSAS!$C$16)&lt;0,Z34=""),0,(Z34-13/12*AC34)*(1+PREMISSAS!$C$16))</f>
        <v>136.58239256620411</v>
      </c>
      <c r="AA35" s="100">
        <f t="shared" ca="1" si="3"/>
        <v>136.58239256620411</v>
      </c>
      <c r="AB35" s="119">
        <f t="shared" ca="1" si="7"/>
        <v>0</v>
      </c>
      <c r="AC35" s="119">
        <f t="shared" ca="1" si="8"/>
        <v>1.1787198661911809</v>
      </c>
    </row>
    <row r="36" spans="2:29" x14ac:dyDescent="0.25">
      <c r="B36" s="20" t="str">
        <f t="shared" ca="1" si="4"/>
        <v/>
      </c>
      <c r="C36" s="21" t="str">
        <f ca="1">IF(B36="","",IF(MONTH(B36)=1,C35*(1+PREMISSAS!$C$58),C35))</f>
        <v/>
      </c>
      <c r="D36" s="21" t="str">
        <f ca="1">IF(B36="","",IF(RESULTADOS!$C$17="Normal",IFERROR(MAX(C36-PREMISSAS!$C$13,0),0),MAX(10*PREMISSAS!$C$39,IF(MONTH(B36)=1,D35*(1+PREMISSAS!$C$58),D35))))</f>
        <v/>
      </c>
      <c r="E36" s="4">
        <f ca="1">IFERROR(D36*IF(RESULTADOS!$C$17="Normal",$D$3,0),0)</f>
        <v>0</v>
      </c>
      <c r="F36" s="4">
        <f>IF(AND(Painel!$I$47="Sim",Painel!$I$49=PREMISSAS!$O$23),Painel!$I$51,0)</f>
        <v>0</v>
      </c>
      <c r="G36" s="100">
        <f>IF(AND(Painel!$I$47="Sim",Painel!$I$49=PREMISSAS!$O$22),IF(MOD(MONTH(B36),6)=0,Painel!$I$51,0),0)</f>
        <v>0</v>
      </c>
      <c r="H36" s="100">
        <f>IF(AND(Painel!$I$47="Sim",Painel!$I$49=PREMISSAS!$O$21),IF(MOD(MONTH(B36),12)=0,Painel!$I$51,0),0)</f>
        <v>0</v>
      </c>
      <c r="I36" s="4">
        <f ca="1">IFERROR(IF(RESULTADOS!$C$17="Normal",0,D36)*IF(RESULTADOS!$C$17="Normal",0,$D$3),0)</f>
        <v>0</v>
      </c>
      <c r="J36" s="4">
        <f>IF(RESULTADOS!$C$17="Normal",E36,0)</f>
        <v>0</v>
      </c>
      <c r="K36" s="4">
        <f ca="1">(E36+J36+I36)*PREMISSAS!$C$61</f>
        <v>0</v>
      </c>
      <c r="L36" s="4">
        <f ca="1">IFERROR(D36*IF(RESULTADOS!$C$17="Normal",IF(Painel!$G$8=PREMISSAS!$M$18,PREMISSAS!$C$63,PREMISSAS!$D$63),0),0)</f>
        <v>0</v>
      </c>
      <c r="M36" s="85">
        <f ca="1">IFERROR(M35*(1+$E$2)+(E36+J36-IF(RESULTADOS!$C$17="Normal",K36,0)-L36)*IF(MONTH(B36)=12,2,1),0)</f>
        <v>0</v>
      </c>
      <c r="N36" s="85">
        <f ca="1">IFERROR(N35*(1+$E$2)+(F36+I36-IF(RESULTADOS!$C$17="Normal",0,K36))*IF(MONTH(B36)=12,2,1)+G36+H36,0)</f>
        <v>0</v>
      </c>
      <c r="P36" s="43">
        <f t="shared" ca="1" si="0"/>
        <v>0</v>
      </c>
      <c r="R36" s="116" t="str">
        <f t="shared" ca="1" si="1"/>
        <v/>
      </c>
      <c r="S36" s="100" t="str">
        <f ca="1">IF(C36="","",S35+(E36+J36-IF(RESULTADOS!$C$17="Normal",K36,0)-L36)/2+(F36+G36+H36+I36-IF(RESULTADOS!$C$17="Normal",0,K36)))</f>
        <v/>
      </c>
      <c r="T36" s="100" t="str">
        <f ca="1">IF(C36="","",T35+(E36+J36-IF(RESULTADOS!$C$17="Normal",K36,0)-L36)/2)</f>
        <v/>
      </c>
      <c r="U36" s="100">
        <f t="shared" ca="1" si="5"/>
        <v>0</v>
      </c>
      <c r="W36" s="116">
        <f t="shared" ca="1" si="6"/>
        <v>43799</v>
      </c>
      <c r="X36" s="116">
        <f t="shared" ca="1" si="2"/>
        <v>43799</v>
      </c>
      <c r="Y36" s="100">
        <f ca="1">IF(OR((Y35-13/12*AB35)*(1+PREMISSAS!$C$16)&lt;0,Y35=""),0,(Y35-13/12*AB35)*(1+PREMISSAS!$C$16))</f>
        <v>0</v>
      </c>
      <c r="Z36" s="100">
        <f ca="1">IF(OR((Z35-13/12*AC35)*(1+PREMISSAS!$C$16)&lt;0,Z35=""),0,(Z35-13/12*AC35)*(1+PREMISSAS!$C$16))</f>
        <v>135.74840086596103</v>
      </c>
      <c r="AA36" s="100">
        <f t="shared" ca="1" si="3"/>
        <v>135.74840086596103</v>
      </c>
      <c r="AB36" s="119">
        <f t="shared" ca="1" si="7"/>
        <v>0</v>
      </c>
      <c r="AC36" s="119">
        <f t="shared" ca="1" si="8"/>
        <v>1.1787198661911809</v>
      </c>
    </row>
    <row r="37" spans="2:29" x14ac:dyDescent="0.25">
      <c r="B37" s="20" t="str">
        <f t="shared" ca="1" si="4"/>
        <v/>
      </c>
      <c r="C37" s="21" t="str">
        <f ca="1">IF(B37="","",IF(MONTH(B37)=1,C36*(1+PREMISSAS!$C$58),C36))</f>
        <v/>
      </c>
      <c r="D37" s="21" t="str">
        <f ca="1">IF(B37="","",IF(RESULTADOS!$C$17="Normal",IFERROR(MAX(C37-PREMISSAS!$C$13,0),0),MAX(10*PREMISSAS!$C$39,IF(MONTH(B37)=1,D36*(1+PREMISSAS!$C$58),D36))))</f>
        <v/>
      </c>
      <c r="E37" s="4">
        <f ca="1">IFERROR(D37*IF(RESULTADOS!$C$17="Normal",$D$3,0),0)</f>
        <v>0</v>
      </c>
      <c r="F37" s="4">
        <f>IF(AND(Painel!$I$47="Sim",Painel!$I$49=PREMISSAS!$O$23),Painel!$I$51,0)</f>
        <v>0</v>
      </c>
      <c r="G37" s="100">
        <f>IF(AND(Painel!$I$47="Sim",Painel!$I$49=PREMISSAS!$O$22),IF(MOD(MONTH(B37),6)=0,Painel!$I$51,0),0)</f>
        <v>0</v>
      </c>
      <c r="H37" s="100">
        <f>IF(AND(Painel!$I$47="Sim",Painel!$I$49=PREMISSAS!$O$21),IF(MOD(MONTH(B37),12)=0,Painel!$I$51,0),0)</f>
        <v>0</v>
      </c>
      <c r="I37" s="4">
        <f ca="1">IFERROR(IF(RESULTADOS!$C$17="Normal",0,D37)*IF(RESULTADOS!$C$17="Normal",0,$D$3),0)</f>
        <v>0</v>
      </c>
      <c r="J37" s="4">
        <f>IF(RESULTADOS!$C$17="Normal",E37,0)</f>
        <v>0</v>
      </c>
      <c r="K37" s="4">
        <f ca="1">(E37+J37+I37)*PREMISSAS!$C$61</f>
        <v>0</v>
      </c>
      <c r="L37" s="4">
        <f ca="1">IFERROR(D37*IF(RESULTADOS!$C$17="Normal",IF(Painel!$G$8=PREMISSAS!$M$18,PREMISSAS!$C$63,PREMISSAS!$D$63),0),0)</f>
        <v>0</v>
      </c>
      <c r="M37" s="85">
        <f ca="1">IFERROR(M36*(1+$E$2)+(E37+J37-IF(RESULTADOS!$C$17="Normal",K37,0)-L37)*IF(MONTH(B37)=12,2,1),0)</f>
        <v>0</v>
      </c>
      <c r="N37" s="85">
        <f ca="1">IFERROR(N36*(1+$E$2)+(F37+I37-IF(RESULTADOS!$C$17="Normal",0,K37))*IF(MONTH(B37)=12,2,1)+G37+H37,0)</f>
        <v>0</v>
      </c>
      <c r="P37" s="43">
        <f t="shared" ca="1" si="0"/>
        <v>0</v>
      </c>
      <c r="R37" s="116" t="str">
        <f t="shared" ca="1" si="1"/>
        <v/>
      </c>
      <c r="S37" s="100" t="str">
        <f ca="1">IF(C37="","",S36+(E37+J37-IF(RESULTADOS!$C$17="Normal",K37,0)-L37)/2+(F37+G37+H37+I37-IF(RESULTADOS!$C$17="Normal",0,K37)))</f>
        <v/>
      </c>
      <c r="T37" s="100" t="str">
        <f ca="1">IF(C37="","",T36+(E37+J37-IF(RESULTADOS!$C$17="Normal",K37,0)-L37)/2)</f>
        <v/>
      </c>
      <c r="U37" s="100">
        <f t="shared" ca="1" si="5"/>
        <v>0</v>
      </c>
      <c r="W37" s="116">
        <f t="shared" ca="1" si="6"/>
        <v>43830</v>
      </c>
      <c r="X37" s="116">
        <f t="shared" ca="1" si="2"/>
        <v>43830</v>
      </c>
      <c r="Y37" s="100">
        <f ca="1">IF(OR((Y36-13/12*AB36)*(1+PREMISSAS!$C$16)&lt;0,Y36=""),0,(Y36-13/12*AB36)*(1+PREMISSAS!$C$16))</f>
        <v>0</v>
      </c>
      <c r="Z37" s="100">
        <f ca="1">IF(OR((Z36-13/12*AC36)*(1+PREMISSAS!$C$16)&lt;0,Z36=""),0,(Z36-13/12*AC36)*(1+PREMISSAS!$C$16))</f>
        <v>134.91167889391085</v>
      </c>
      <c r="AA37" s="100">
        <f t="shared" ca="1" si="3"/>
        <v>134.91167889391085</v>
      </c>
      <c r="AB37" s="119">
        <f t="shared" ca="1" si="7"/>
        <v>0</v>
      </c>
      <c r="AC37" s="119">
        <f t="shared" ca="1" si="8"/>
        <v>1.1787198661911809</v>
      </c>
    </row>
    <row r="38" spans="2:29" x14ac:dyDescent="0.25">
      <c r="B38" s="20" t="str">
        <f t="shared" ca="1" si="4"/>
        <v/>
      </c>
      <c r="C38" s="21" t="str">
        <f ca="1">IF(B38="","",IF(MONTH(B38)=1,C37*(1+PREMISSAS!$C$58),C37))</f>
        <v/>
      </c>
      <c r="D38" s="21" t="str">
        <f ca="1">IF(B38="","",IF(RESULTADOS!$C$17="Normal",IFERROR(MAX(C38-PREMISSAS!$C$13,0),0),MAX(10*PREMISSAS!$C$39,IF(MONTH(B38)=1,D37*(1+PREMISSAS!$C$58),D37))))</f>
        <v/>
      </c>
      <c r="E38" s="4">
        <f ca="1">IFERROR(D38*IF(RESULTADOS!$C$17="Normal",$D$3,0),0)</f>
        <v>0</v>
      </c>
      <c r="F38" s="4">
        <f>IF(AND(Painel!$I$47="Sim",Painel!$I$49=PREMISSAS!$O$23),Painel!$I$51,0)</f>
        <v>0</v>
      </c>
      <c r="G38" s="100">
        <f>IF(AND(Painel!$I$47="Sim",Painel!$I$49=PREMISSAS!$O$22),IF(MOD(MONTH(B38),6)=0,Painel!$I$51,0),0)</f>
        <v>0</v>
      </c>
      <c r="H38" s="100">
        <f>IF(AND(Painel!$I$47="Sim",Painel!$I$49=PREMISSAS!$O$21),IF(MOD(MONTH(B38),12)=0,Painel!$I$51,0),0)</f>
        <v>0</v>
      </c>
      <c r="I38" s="4">
        <f ca="1">IFERROR(IF(RESULTADOS!$C$17="Normal",0,D38)*IF(RESULTADOS!$C$17="Normal",0,$D$3),0)</f>
        <v>0</v>
      </c>
      <c r="J38" s="4">
        <f>IF(RESULTADOS!$C$17="Normal",E38,0)</f>
        <v>0</v>
      </c>
      <c r="K38" s="4">
        <f ca="1">(E38+J38+I38)*PREMISSAS!$C$61</f>
        <v>0</v>
      </c>
      <c r="L38" s="4">
        <f ca="1">IFERROR(D38*IF(RESULTADOS!$C$17="Normal",IF(Painel!$G$8=PREMISSAS!$M$18,PREMISSAS!$C$63,PREMISSAS!$D$63),0),0)</f>
        <v>0</v>
      </c>
      <c r="M38" s="85">
        <f ca="1">IFERROR(M37*(1+$E$2)+(E38+J38-IF(RESULTADOS!$C$17="Normal",K38,0)-L38)*IF(MONTH(B38)=12,2,1),0)</f>
        <v>0</v>
      </c>
      <c r="N38" s="85">
        <f ca="1">IFERROR(N37*(1+$E$2)+(F38+I38-IF(RESULTADOS!$C$17="Normal",0,K38))*IF(MONTH(B38)=12,2,1)+G38+H38,0)</f>
        <v>0</v>
      </c>
      <c r="P38" s="43">
        <f t="shared" ca="1" si="0"/>
        <v>0</v>
      </c>
      <c r="R38" s="116" t="str">
        <f t="shared" ca="1" si="1"/>
        <v/>
      </c>
      <c r="S38" s="100" t="str">
        <f ca="1">IF(C38="","",S37+(E38+J38-IF(RESULTADOS!$C$17="Normal",K38,0)-L38)/2+(F38+G38+H38+I38-IF(RESULTADOS!$C$17="Normal",0,K38)))</f>
        <v/>
      </c>
      <c r="T38" s="100" t="str">
        <f ca="1">IF(C38="","",T37+(E38+J38-IF(RESULTADOS!$C$17="Normal",K38,0)-L38)/2)</f>
        <v/>
      </c>
      <c r="U38" s="100">
        <f t="shared" ca="1" si="5"/>
        <v>0</v>
      </c>
      <c r="W38" s="116">
        <f t="shared" ca="1" si="6"/>
        <v>43861</v>
      </c>
      <c r="X38" s="116">
        <f t="shared" ca="1" si="2"/>
        <v>43861</v>
      </c>
      <c r="Y38" s="100">
        <f ca="1">IF(OR((Y37-13/12*AB37)*(1+PREMISSAS!$C$16)&lt;0,Y37=""),0,(Y37-13/12*AB37)*(1+PREMISSAS!$C$16))</f>
        <v>0</v>
      </c>
      <c r="Z38" s="100">
        <f ca="1">IF(OR((Z37-13/12*AC37)*(1+PREMISSAS!$C$16)&lt;0,Z37=""),0,(Z37-13/12*AC37)*(1+PREMISSAS!$C$16))</f>
        <v>134.07221771185411</v>
      </c>
      <c r="AA38" s="100">
        <f t="shared" ca="1" si="3"/>
        <v>134.07221771185411</v>
      </c>
      <c r="AB38" s="119">
        <f t="shared" ca="1" si="7"/>
        <v>0</v>
      </c>
      <c r="AC38" s="119">
        <f t="shared" ca="1" si="8"/>
        <v>1.1787198661911809</v>
      </c>
    </row>
    <row r="39" spans="2:29" x14ac:dyDescent="0.25">
      <c r="B39" s="20" t="str">
        <f t="shared" ca="1" si="4"/>
        <v/>
      </c>
      <c r="C39" s="21" t="str">
        <f ca="1">IF(B39="","",IF(MONTH(B39)=1,C38*(1+PREMISSAS!$C$58),C38))</f>
        <v/>
      </c>
      <c r="D39" s="21" t="str">
        <f ca="1">IF(B39="","",IF(RESULTADOS!$C$17="Normal",IFERROR(MAX(C39-PREMISSAS!$C$13,0),0),MAX(10*PREMISSAS!$C$39,IF(MONTH(B39)=1,D38*(1+PREMISSAS!$C$58),D38))))</f>
        <v/>
      </c>
      <c r="E39" s="4">
        <f ca="1">IFERROR(D39*IF(RESULTADOS!$C$17="Normal",$D$3,0),0)</f>
        <v>0</v>
      </c>
      <c r="F39" s="4">
        <f>IF(AND(Painel!$I$47="Sim",Painel!$I$49=PREMISSAS!$O$23),Painel!$I$51,0)</f>
        <v>0</v>
      </c>
      <c r="G39" s="100">
        <f>IF(AND(Painel!$I$47="Sim",Painel!$I$49=PREMISSAS!$O$22),IF(MOD(MONTH(B39),6)=0,Painel!$I$51,0),0)</f>
        <v>0</v>
      </c>
      <c r="H39" s="100">
        <f>IF(AND(Painel!$I$47="Sim",Painel!$I$49=PREMISSAS!$O$21),IF(MOD(MONTH(B39),12)=0,Painel!$I$51,0),0)</f>
        <v>0</v>
      </c>
      <c r="I39" s="4">
        <f ca="1">IFERROR(IF(RESULTADOS!$C$17="Normal",0,D39)*IF(RESULTADOS!$C$17="Normal",0,$D$3),0)</f>
        <v>0</v>
      </c>
      <c r="J39" s="4">
        <f>IF(RESULTADOS!$C$17="Normal",E39,0)</f>
        <v>0</v>
      </c>
      <c r="K39" s="4">
        <f ca="1">(E39+J39+I39)*PREMISSAS!$C$61</f>
        <v>0</v>
      </c>
      <c r="L39" s="4">
        <f ca="1">IFERROR(D39*IF(RESULTADOS!$C$17="Normal",IF(Painel!$G$8=PREMISSAS!$M$18,PREMISSAS!$C$63,PREMISSAS!$D$63),0),0)</f>
        <v>0</v>
      </c>
      <c r="M39" s="85">
        <f ca="1">IFERROR(M38*(1+$E$2)+(E39+J39-IF(RESULTADOS!$C$17="Normal",K39,0)-L39)*IF(MONTH(B39)=12,2,1),0)</f>
        <v>0</v>
      </c>
      <c r="N39" s="85">
        <f ca="1">IFERROR(N38*(1+$E$2)+(F39+I39-IF(RESULTADOS!$C$17="Normal",0,K39))*IF(MONTH(B39)=12,2,1)+G39+H39,0)</f>
        <v>0</v>
      </c>
      <c r="P39" s="43">
        <f t="shared" ca="1" si="0"/>
        <v>0</v>
      </c>
      <c r="R39" s="116" t="str">
        <f t="shared" ca="1" si="1"/>
        <v/>
      </c>
      <c r="S39" s="100" t="str">
        <f ca="1">IF(C39="","",S38+(E39+J39-IF(RESULTADOS!$C$17="Normal",K39,0)-L39)/2+(F39+G39+H39+I39-IF(RESULTADOS!$C$17="Normal",0,K39)))</f>
        <v/>
      </c>
      <c r="T39" s="100" t="str">
        <f ca="1">IF(C39="","",T38+(E39+J39-IF(RESULTADOS!$C$17="Normal",K39,0)-L39)/2)</f>
        <v/>
      </c>
      <c r="U39" s="100">
        <f t="shared" ca="1" si="5"/>
        <v>0</v>
      </c>
      <c r="W39" s="116">
        <f t="shared" ca="1" si="6"/>
        <v>43890</v>
      </c>
      <c r="X39" s="116">
        <f t="shared" ca="1" si="2"/>
        <v>43890</v>
      </c>
      <c r="Y39" s="100">
        <f ca="1">IF(OR((Y38-13/12*AB38)*(1+PREMISSAS!$C$16)&lt;0,Y38=""),0,(Y38-13/12*AB38)*(1+PREMISSAS!$C$16))</f>
        <v>0</v>
      </c>
      <c r="Z39" s="100">
        <f ca="1">IF(OR((Z38-13/12*AC38)*(1+PREMISSAS!$C$16)&lt;0,Z38=""),0,(Z38-13/12*AC38)*(1+PREMISSAS!$C$16))</f>
        <v>133.23000835233006</v>
      </c>
      <c r="AA39" s="100">
        <f t="shared" ca="1" si="3"/>
        <v>133.23000835233006</v>
      </c>
      <c r="AB39" s="119">
        <f t="shared" ca="1" si="7"/>
        <v>0</v>
      </c>
      <c r="AC39" s="119">
        <f t="shared" ca="1" si="8"/>
        <v>1.1787198661911809</v>
      </c>
    </row>
    <row r="40" spans="2:29" x14ac:dyDescent="0.25">
      <c r="B40" s="20" t="str">
        <f t="shared" ca="1" si="4"/>
        <v/>
      </c>
      <c r="C40" s="21" t="str">
        <f ca="1">IF(B40="","",IF(MONTH(B40)=1,C39*(1+PREMISSAS!$C$58),C39))</f>
        <v/>
      </c>
      <c r="D40" s="21" t="str">
        <f ca="1">IF(B40="","",IF(RESULTADOS!$C$17="Normal",IFERROR(MAX(C40-PREMISSAS!$C$13,0),0),MAX(10*PREMISSAS!$C$39,IF(MONTH(B40)=1,D39*(1+PREMISSAS!$C$58),D39))))</f>
        <v/>
      </c>
      <c r="E40" s="4">
        <f ca="1">IFERROR(D40*IF(RESULTADOS!$C$17="Normal",$D$3,0),0)</f>
        <v>0</v>
      </c>
      <c r="F40" s="4">
        <f>IF(AND(Painel!$I$47="Sim",Painel!$I$49=PREMISSAS!$O$23),Painel!$I$51,0)</f>
        <v>0</v>
      </c>
      <c r="G40" s="100">
        <f>IF(AND(Painel!$I$47="Sim",Painel!$I$49=PREMISSAS!$O$22),IF(MOD(MONTH(B40),6)=0,Painel!$I$51,0),0)</f>
        <v>0</v>
      </c>
      <c r="H40" s="100">
        <f>IF(AND(Painel!$I$47="Sim",Painel!$I$49=PREMISSAS!$O$21),IF(MOD(MONTH(B40),12)=0,Painel!$I$51,0),0)</f>
        <v>0</v>
      </c>
      <c r="I40" s="4">
        <f ca="1">IFERROR(IF(RESULTADOS!$C$17="Normal",0,D40)*IF(RESULTADOS!$C$17="Normal",0,$D$3),0)</f>
        <v>0</v>
      </c>
      <c r="J40" s="4">
        <f>IF(RESULTADOS!$C$17="Normal",E40,0)</f>
        <v>0</v>
      </c>
      <c r="K40" s="4">
        <f ca="1">(E40+J40+I40)*PREMISSAS!$C$61</f>
        <v>0</v>
      </c>
      <c r="L40" s="4">
        <f ca="1">IFERROR(D40*IF(RESULTADOS!$C$17="Normal",IF(Painel!$G$8=PREMISSAS!$M$18,PREMISSAS!$C$63,PREMISSAS!$D$63),0),0)</f>
        <v>0</v>
      </c>
      <c r="M40" s="85">
        <f ca="1">IFERROR(M39*(1+$E$2)+(E40+J40-IF(RESULTADOS!$C$17="Normal",K40,0)-L40)*IF(MONTH(B40)=12,2,1),0)</f>
        <v>0</v>
      </c>
      <c r="N40" s="85">
        <f ca="1">IFERROR(N39*(1+$E$2)+(F40+I40-IF(RESULTADOS!$C$17="Normal",0,K40))*IF(MONTH(B40)=12,2,1)+G40+H40,0)</f>
        <v>0</v>
      </c>
      <c r="P40" s="43">
        <f t="shared" ca="1" si="0"/>
        <v>0</v>
      </c>
      <c r="R40" s="116" t="str">
        <f t="shared" ca="1" si="1"/>
        <v/>
      </c>
      <c r="S40" s="100" t="str">
        <f ca="1">IF(C40="","",S39+(E40+J40-IF(RESULTADOS!$C$17="Normal",K40,0)-L40)/2+(F40+G40+H40+I40-IF(RESULTADOS!$C$17="Normal",0,K40)))</f>
        <v/>
      </c>
      <c r="T40" s="100" t="str">
        <f ca="1">IF(C40="","",T39+(E40+J40-IF(RESULTADOS!$C$17="Normal",K40,0)-L40)/2)</f>
        <v/>
      </c>
      <c r="U40" s="100">
        <f t="shared" ca="1" si="5"/>
        <v>0</v>
      </c>
      <c r="W40" s="116">
        <f t="shared" ca="1" si="6"/>
        <v>43921</v>
      </c>
      <c r="X40" s="116">
        <f t="shared" ca="1" si="2"/>
        <v>43921</v>
      </c>
      <c r="Y40" s="100">
        <f ca="1">IF(OR((Y39-13/12*AB39)*(1+PREMISSAS!$C$16)&lt;0,Y39=""),0,(Y39-13/12*AB39)*(1+PREMISSAS!$C$16))</f>
        <v>0</v>
      </c>
      <c r="Z40" s="100">
        <f ca="1">IF(OR((Z39-13/12*AC39)*(1+PREMISSAS!$C$16)&lt;0,Z39=""),0,(Z39-13/12*AC39)*(1+PREMISSAS!$C$16))</f>
        <v>132.38504181852082</v>
      </c>
      <c r="AA40" s="100">
        <f t="shared" ca="1" si="3"/>
        <v>132.38504181852082</v>
      </c>
      <c r="AB40" s="119">
        <f t="shared" ca="1" si="7"/>
        <v>0</v>
      </c>
      <c r="AC40" s="119">
        <f t="shared" ca="1" si="8"/>
        <v>1.1787198661911809</v>
      </c>
    </row>
    <row r="41" spans="2:29" x14ac:dyDescent="0.25">
      <c r="B41" s="20" t="str">
        <f t="shared" ca="1" si="4"/>
        <v/>
      </c>
      <c r="C41" s="21" t="str">
        <f ca="1">IF(B41="","",IF(MONTH(B41)=1,C40*(1+PREMISSAS!$C$58),C40))</f>
        <v/>
      </c>
      <c r="D41" s="21" t="str">
        <f ca="1">IF(B41="","",IF(RESULTADOS!$C$17="Normal",IFERROR(MAX(C41-PREMISSAS!$C$13,0),0),MAX(10*PREMISSAS!$C$39,IF(MONTH(B41)=1,D40*(1+PREMISSAS!$C$58),D40))))</f>
        <v/>
      </c>
      <c r="E41" s="4">
        <f ca="1">IFERROR(D41*IF(RESULTADOS!$C$17="Normal",$D$3,0),0)</f>
        <v>0</v>
      </c>
      <c r="F41" s="4">
        <f>IF(AND(Painel!$I$47="Sim",Painel!$I$49=PREMISSAS!$O$23),Painel!$I$51,0)</f>
        <v>0</v>
      </c>
      <c r="G41" s="100">
        <f>IF(AND(Painel!$I$47="Sim",Painel!$I$49=PREMISSAS!$O$22),IF(MOD(MONTH(B41),6)=0,Painel!$I$51,0),0)</f>
        <v>0</v>
      </c>
      <c r="H41" s="100">
        <f>IF(AND(Painel!$I$47="Sim",Painel!$I$49=PREMISSAS!$O$21),IF(MOD(MONTH(B41),12)=0,Painel!$I$51,0),0)</f>
        <v>0</v>
      </c>
      <c r="I41" s="4">
        <f ca="1">IFERROR(IF(RESULTADOS!$C$17="Normal",0,D41)*IF(RESULTADOS!$C$17="Normal",0,$D$3),0)</f>
        <v>0</v>
      </c>
      <c r="J41" s="4">
        <f>IF(RESULTADOS!$C$17="Normal",E41,0)</f>
        <v>0</v>
      </c>
      <c r="K41" s="4">
        <f ca="1">(E41+J41+I41)*PREMISSAS!$C$61</f>
        <v>0</v>
      </c>
      <c r="L41" s="4">
        <f ca="1">IFERROR(D41*IF(RESULTADOS!$C$17="Normal",IF(Painel!$G$8=PREMISSAS!$M$18,PREMISSAS!$C$63,PREMISSAS!$D$63),0),0)</f>
        <v>0</v>
      </c>
      <c r="M41" s="85">
        <f ca="1">IFERROR(M40*(1+$E$2)+(E41+J41-IF(RESULTADOS!$C$17="Normal",K41,0)-L41)*IF(MONTH(B41)=12,2,1),0)</f>
        <v>0</v>
      </c>
      <c r="N41" s="85">
        <f ca="1">IFERROR(N40*(1+$E$2)+(F41+I41-IF(RESULTADOS!$C$17="Normal",0,K41))*IF(MONTH(B41)=12,2,1)+G41+H41,0)</f>
        <v>0</v>
      </c>
      <c r="P41" s="43">
        <f t="shared" ca="1" si="0"/>
        <v>0</v>
      </c>
      <c r="R41" s="116" t="str">
        <f t="shared" ca="1" si="1"/>
        <v/>
      </c>
      <c r="S41" s="100" t="str">
        <f ca="1">IF(C41="","",S40+(E41+J41-IF(RESULTADOS!$C$17="Normal",K41,0)-L41)/2+(F41+G41+H41+I41-IF(RESULTADOS!$C$17="Normal",0,K41)))</f>
        <v/>
      </c>
      <c r="T41" s="100" t="str">
        <f ca="1">IF(C41="","",T40+(E41+J41-IF(RESULTADOS!$C$17="Normal",K41,0)-L41)/2)</f>
        <v/>
      </c>
      <c r="U41" s="100">
        <f t="shared" ca="1" si="5"/>
        <v>0</v>
      </c>
      <c r="W41" s="116">
        <f t="shared" ca="1" si="6"/>
        <v>43951</v>
      </c>
      <c r="X41" s="116">
        <f t="shared" ca="1" si="2"/>
        <v>43951</v>
      </c>
      <c r="Y41" s="100">
        <f ca="1">IF(OR((Y40-13/12*AB40)*(1+PREMISSAS!$C$16)&lt;0,Y40=""),0,(Y40-13/12*AB40)*(1+PREMISSAS!$C$16))</f>
        <v>0</v>
      </c>
      <c r="Z41" s="100">
        <f ca="1">IF(OR((Z40-13/12*AC40)*(1+PREMISSAS!$C$16)&lt;0,Z40=""),0,(Z40-13/12*AC40)*(1+PREMISSAS!$C$16))</f>
        <v>131.5373090841552</v>
      </c>
      <c r="AA41" s="100">
        <f t="shared" ca="1" si="3"/>
        <v>131.5373090841552</v>
      </c>
      <c r="AB41" s="119">
        <f t="shared" ca="1" si="7"/>
        <v>0</v>
      </c>
      <c r="AC41" s="119">
        <f t="shared" ca="1" si="8"/>
        <v>1.1787198661911809</v>
      </c>
    </row>
    <row r="42" spans="2:29" x14ac:dyDescent="0.25">
      <c r="B42" s="20" t="str">
        <f t="shared" ca="1" si="4"/>
        <v/>
      </c>
      <c r="C42" s="21" t="str">
        <f ca="1">IF(B42="","",IF(MONTH(B42)=1,C41*(1+PREMISSAS!$C$58),C41))</f>
        <v/>
      </c>
      <c r="D42" s="21" t="str">
        <f ca="1">IF(B42="","",IF(RESULTADOS!$C$17="Normal",IFERROR(MAX(C42-PREMISSAS!$C$13,0),0),MAX(10*PREMISSAS!$C$39,IF(MONTH(B42)=1,D41*(1+PREMISSAS!$C$58),D41))))</f>
        <v/>
      </c>
      <c r="E42" s="4">
        <f ca="1">IFERROR(D42*IF(RESULTADOS!$C$17="Normal",$D$3,0),0)</f>
        <v>0</v>
      </c>
      <c r="F42" s="4">
        <f>IF(AND(Painel!$I$47="Sim",Painel!$I$49=PREMISSAS!$O$23),Painel!$I$51,0)</f>
        <v>0</v>
      </c>
      <c r="G42" s="100">
        <f>IF(AND(Painel!$I$47="Sim",Painel!$I$49=PREMISSAS!$O$22),IF(MOD(MONTH(B42),6)=0,Painel!$I$51,0),0)</f>
        <v>0</v>
      </c>
      <c r="H42" s="100">
        <f>IF(AND(Painel!$I$47="Sim",Painel!$I$49=PREMISSAS!$O$21),IF(MOD(MONTH(B42),12)=0,Painel!$I$51,0),0)</f>
        <v>0</v>
      </c>
      <c r="I42" s="4">
        <f ca="1">IFERROR(IF(RESULTADOS!$C$17="Normal",0,D42)*IF(RESULTADOS!$C$17="Normal",0,$D$3),0)</f>
        <v>0</v>
      </c>
      <c r="J42" s="4">
        <f>IF(RESULTADOS!$C$17="Normal",E42,0)</f>
        <v>0</v>
      </c>
      <c r="K42" s="4">
        <f ca="1">(E42+J42+I42)*PREMISSAS!$C$61</f>
        <v>0</v>
      </c>
      <c r="L42" s="4">
        <f ca="1">IFERROR(D42*IF(RESULTADOS!$C$17="Normal",IF(Painel!$G$8=PREMISSAS!$M$18,PREMISSAS!$C$63,PREMISSAS!$D$63),0),0)</f>
        <v>0</v>
      </c>
      <c r="M42" s="85">
        <f ca="1">IFERROR(M41*(1+$E$2)+(E42+J42-IF(RESULTADOS!$C$17="Normal",K42,0)-L42)*IF(MONTH(B42)=12,2,1),0)</f>
        <v>0</v>
      </c>
      <c r="N42" s="85">
        <f ca="1">IFERROR(N41*(1+$E$2)+(F42+I42-IF(RESULTADOS!$C$17="Normal",0,K42))*IF(MONTH(B42)=12,2,1)+G42+H42,0)</f>
        <v>0</v>
      </c>
      <c r="P42" s="43">
        <f t="shared" ca="1" si="0"/>
        <v>0</v>
      </c>
      <c r="R42" s="116" t="str">
        <f t="shared" ca="1" si="1"/>
        <v/>
      </c>
      <c r="S42" s="100" t="str">
        <f ca="1">IF(C42="","",S41+(E42+J42-IF(RESULTADOS!$C$17="Normal",K42,0)-L42)/2+(F42+G42+H42+I42-IF(RESULTADOS!$C$17="Normal",0,K42)))</f>
        <v/>
      </c>
      <c r="T42" s="100" t="str">
        <f ca="1">IF(C42="","",T41+(E42+J42-IF(RESULTADOS!$C$17="Normal",K42,0)-L42)/2)</f>
        <v/>
      </c>
      <c r="U42" s="100">
        <f t="shared" ca="1" si="5"/>
        <v>0</v>
      </c>
      <c r="W42" s="116">
        <f t="shared" ca="1" si="6"/>
        <v>43982</v>
      </c>
      <c r="X42" s="116">
        <f t="shared" ca="1" si="2"/>
        <v>43982</v>
      </c>
      <c r="Y42" s="100">
        <f ca="1">IF(OR((Y41-13/12*AB41)*(1+PREMISSAS!$C$16)&lt;0,Y41=""),0,(Y41-13/12*AB41)*(1+PREMISSAS!$C$16))</f>
        <v>0</v>
      </c>
      <c r="Z42" s="100">
        <f ca="1">IF(OR((Z41-13/12*AC41)*(1+PREMISSAS!$C$16)&lt;0,Z41=""),0,(Z41-13/12*AC41)*(1+PREMISSAS!$C$16))</f>
        <v>130.68680109341241</v>
      </c>
      <c r="AA42" s="100">
        <f t="shared" ca="1" si="3"/>
        <v>130.68680109341241</v>
      </c>
      <c r="AB42" s="119">
        <f t="shared" ca="1" si="7"/>
        <v>0</v>
      </c>
      <c r="AC42" s="119">
        <f t="shared" ca="1" si="8"/>
        <v>1.1787198661911809</v>
      </c>
    </row>
    <row r="43" spans="2:29" x14ac:dyDescent="0.25">
      <c r="B43" s="20" t="str">
        <f t="shared" ca="1" si="4"/>
        <v/>
      </c>
      <c r="C43" s="21" t="str">
        <f ca="1">IF(B43="","",IF(MONTH(B43)=1,C42*(1+PREMISSAS!$C$58),C42))</f>
        <v/>
      </c>
      <c r="D43" s="21" t="str">
        <f ca="1">IF(B43="","",IF(RESULTADOS!$C$17="Normal",IFERROR(MAX(C43-PREMISSAS!$C$13,0),0),MAX(10*PREMISSAS!$C$39,IF(MONTH(B43)=1,D42*(1+PREMISSAS!$C$58),D42))))</f>
        <v/>
      </c>
      <c r="E43" s="4">
        <f ca="1">IFERROR(D43*IF(RESULTADOS!$C$17="Normal",$D$3,0),0)</f>
        <v>0</v>
      </c>
      <c r="F43" s="4">
        <f>IF(AND(Painel!$I$47="Sim",Painel!$I$49=PREMISSAS!$O$23),Painel!$I$51,0)</f>
        <v>0</v>
      </c>
      <c r="G43" s="100">
        <f>IF(AND(Painel!$I$47="Sim",Painel!$I$49=PREMISSAS!$O$22),IF(MOD(MONTH(B43),6)=0,Painel!$I$51,0),0)</f>
        <v>0</v>
      </c>
      <c r="H43" s="100">
        <f>IF(AND(Painel!$I$47="Sim",Painel!$I$49=PREMISSAS!$O$21),IF(MOD(MONTH(B43),12)=0,Painel!$I$51,0),0)</f>
        <v>0</v>
      </c>
      <c r="I43" s="4">
        <f ca="1">IFERROR(IF(RESULTADOS!$C$17="Normal",0,D43)*IF(RESULTADOS!$C$17="Normal",0,$D$3),0)</f>
        <v>0</v>
      </c>
      <c r="J43" s="4">
        <f>IF(RESULTADOS!$C$17="Normal",E43,0)</f>
        <v>0</v>
      </c>
      <c r="K43" s="4">
        <f ca="1">(E43+J43+I43)*PREMISSAS!$C$61</f>
        <v>0</v>
      </c>
      <c r="L43" s="4">
        <f ca="1">IFERROR(D43*IF(RESULTADOS!$C$17="Normal",IF(Painel!$G$8=PREMISSAS!$M$18,PREMISSAS!$C$63,PREMISSAS!$D$63),0),0)</f>
        <v>0</v>
      </c>
      <c r="M43" s="85">
        <f ca="1">IFERROR(M42*(1+$E$2)+(E43+J43-IF(RESULTADOS!$C$17="Normal",K43,0)-L43)*IF(MONTH(B43)=12,2,1),0)</f>
        <v>0</v>
      </c>
      <c r="N43" s="85">
        <f ca="1">IFERROR(N42*(1+$E$2)+(F43+I43-IF(RESULTADOS!$C$17="Normal",0,K43))*IF(MONTH(B43)=12,2,1)+G43+H43,0)</f>
        <v>0</v>
      </c>
      <c r="P43" s="43">
        <f t="shared" ca="1" si="0"/>
        <v>0</v>
      </c>
      <c r="R43" s="116" t="str">
        <f t="shared" ca="1" si="1"/>
        <v/>
      </c>
      <c r="S43" s="100" t="str">
        <f ca="1">IF(C43="","",S42+(E43+J43-IF(RESULTADOS!$C$17="Normal",K43,0)-L43)/2+(F43+G43+H43+I43-IF(RESULTADOS!$C$17="Normal",0,K43)))</f>
        <v/>
      </c>
      <c r="T43" s="100" t="str">
        <f ca="1">IF(C43="","",T42+(E43+J43-IF(RESULTADOS!$C$17="Normal",K43,0)-L43)/2)</f>
        <v/>
      </c>
      <c r="U43" s="100">
        <f t="shared" ca="1" si="5"/>
        <v>0</v>
      </c>
      <c r="W43" s="116">
        <f t="shared" ca="1" si="6"/>
        <v>44012</v>
      </c>
      <c r="X43" s="116">
        <f t="shared" ca="1" si="2"/>
        <v>44012</v>
      </c>
      <c r="Y43" s="100">
        <f ca="1">IF(OR((Y42-13/12*AB42)*(1+PREMISSAS!$C$16)&lt;0,Y42=""),0,(Y42-13/12*AB42)*(1+PREMISSAS!$C$16))</f>
        <v>0</v>
      </c>
      <c r="Z43" s="100">
        <f ca="1">IF(OR((Z42-13/12*AC42)*(1+PREMISSAS!$C$16)&lt;0,Z42=""),0,(Z42-13/12*AC42)*(1+PREMISSAS!$C$16))</f>
        <v>129.83350876082525</v>
      </c>
      <c r="AA43" s="100">
        <f t="shared" ca="1" si="3"/>
        <v>129.83350876082525</v>
      </c>
      <c r="AB43" s="119">
        <f t="shared" ca="1" si="7"/>
        <v>0</v>
      </c>
      <c r="AC43" s="119">
        <f t="shared" ca="1" si="8"/>
        <v>1.1787198661911809</v>
      </c>
    </row>
    <row r="44" spans="2:29" x14ac:dyDescent="0.25">
      <c r="B44" s="20" t="str">
        <f t="shared" ca="1" si="4"/>
        <v/>
      </c>
      <c r="C44" s="21" t="str">
        <f ca="1">IF(B44="","",IF(MONTH(B44)=1,C43*(1+PREMISSAS!$C$58),C43))</f>
        <v/>
      </c>
      <c r="D44" s="21" t="str">
        <f ca="1">IF(B44="","",IF(RESULTADOS!$C$17="Normal",IFERROR(MAX(C44-PREMISSAS!$C$13,0),0),MAX(10*PREMISSAS!$C$39,IF(MONTH(B44)=1,D43*(1+PREMISSAS!$C$58),D43))))</f>
        <v/>
      </c>
      <c r="E44" s="4">
        <f ca="1">IFERROR(D44*IF(RESULTADOS!$C$17="Normal",$D$3,0),0)</f>
        <v>0</v>
      </c>
      <c r="F44" s="4">
        <f>IF(AND(Painel!$I$47="Sim",Painel!$I$49=PREMISSAS!$O$23),Painel!$I$51,0)</f>
        <v>0</v>
      </c>
      <c r="G44" s="100">
        <f>IF(AND(Painel!$I$47="Sim",Painel!$I$49=PREMISSAS!$O$22),IF(MOD(MONTH(B44),6)=0,Painel!$I$51,0),0)</f>
        <v>0</v>
      </c>
      <c r="H44" s="100">
        <f>IF(AND(Painel!$I$47="Sim",Painel!$I$49=PREMISSAS!$O$21),IF(MOD(MONTH(B44),12)=0,Painel!$I$51,0),0)</f>
        <v>0</v>
      </c>
      <c r="I44" s="4">
        <f ca="1">IFERROR(IF(RESULTADOS!$C$17="Normal",0,D44)*IF(RESULTADOS!$C$17="Normal",0,$D$3),0)</f>
        <v>0</v>
      </c>
      <c r="J44" s="4">
        <f>IF(RESULTADOS!$C$17="Normal",E44,0)</f>
        <v>0</v>
      </c>
      <c r="K44" s="4">
        <f ca="1">(E44+J44+I44)*PREMISSAS!$C$61</f>
        <v>0</v>
      </c>
      <c r="L44" s="4">
        <f ca="1">IFERROR(D44*IF(RESULTADOS!$C$17="Normal",IF(Painel!$G$8=PREMISSAS!$M$18,PREMISSAS!$C$63,PREMISSAS!$D$63),0),0)</f>
        <v>0</v>
      </c>
      <c r="M44" s="85">
        <f ca="1">IFERROR(M43*(1+$E$2)+(E44+J44-IF(RESULTADOS!$C$17="Normal",K44,0)-L44)*IF(MONTH(B44)=12,2,1),0)</f>
        <v>0</v>
      </c>
      <c r="N44" s="85">
        <f ca="1">IFERROR(N43*(1+$E$2)+(F44+I44-IF(RESULTADOS!$C$17="Normal",0,K44))*IF(MONTH(B44)=12,2,1)+G44+H44,0)</f>
        <v>0</v>
      </c>
      <c r="P44" s="43">
        <f t="shared" ca="1" si="0"/>
        <v>0</v>
      </c>
      <c r="R44" s="116" t="str">
        <f t="shared" ca="1" si="1"/>
        <v/>
      </c>
      <c r="S44" s="100" t="str">
        <f ca="1">IF(C44="","",S43+(E44+J44-IF(RESULTADOS!$C$17="Normal",K44,0)-L44)/2+(F44+G44+H44+I44-IF(RESULTADOS!$C$17="Normal",0,K44)))</f>
        <v/>
      </c>
      <c r="T44" s="100" t="str">
        <f ca="1">IF(C44="","",T43+(E44+J44-IF(RESULTADOS!$C$17="Normal",K44,0)-L44)/2)</f>
        <v/>
      </c>
      <c r="U44" s="100">
        <f t="shared" ca="1" si="5"/>
        <v>0</v>
      </c>
      <c r="W44" s="116">
        <f t="shared" ca="1" si="6"/>
        <v>44043</v>
      </c>
      <c r="X44" s="116">
        <f t="shared" ca="1" si="2"/>
        <v>44043</v>
      </c>
      <c r="Y44" s="100">
        <f ca="1">IF(OR((Y43-13/12*AB43)*(1+PREMISSAS!$C$16)&lt;0,Y43=""),0,(Y43-13/12*AB43)*(1+PREMISSAS!$C$16))</f>
        <v>0</v>
      </c>
      <c r="Z44" s="100">
        <f ca="1">IF(OR((Z43-13/12*AC43)*(1+PREMISSAS!$C$16)&lt;0,Z43=""),0,(Z43-13/12*AC43)*(1+PREMISSAS!$C$16))</f>
        <v>128.97742297118307</v>
      </c>
      <c r="AA44" s="100">
        <f t="shared" ca="1" si="3"/>
        <v>128.97742297118307</v>
      </c>
      <c r="AB44" s="119">
        <f t="shared" ca="1" si="7"/>
        <v>0</v>
      </c>
      <c r="AC44" s="119">
        <f t="shared" ca="1" si="8"/>
        <v>1.1787198661911809</v>
      </c>
    </row>
    <row r="45" spans="2:29" x14ac:dyDescent="0.25">
      <c r="B45" s="20" t="str">
        <f t="shared" ca="1" si="4"/>
        <v/>
      </c>
      <c r="C45" s="21" t="str">
        <f ca="1">IF(B45="","",IF(MONTH(B45)=1,C44*(1+PREMISSAS!$C$58),C44))</f>
        <v/>
      </c>
      <c r="D45" s="21" t="str">
        <f ca="1">IF(B45="","",IF(RESULTADOS!$C$17="Normal",IFERROR(MAX(C45-PREMISSAS!$C$13,0),0),MAX(10*PREMISSAS!$C$39,IF(MONTH(B45)=1,D44*(1+PREMISSAS!$C$58),D44))))</f>
        <v/>
      </c>
      <c r="E45" s="4">
        <f ca="1">IFERROR(D45*IF(RESULTADOS!$C$17="Normal",$D$3,0),0)</f>
        <v>0</v>
      </c>
      <c r="F45" s="4">
        <f>IF(AND(Painel!$I$47="Sim",Painel!$I$49=PREMISSAS!$O$23),Painel!$I$51,0)</f>
        <v>0</v>
      </c>
      <c r="G45" s="100">
        <f>IF(AND(Painel!$I$47="Sim",Painel!$I$49=PREMISSAS!$O$22),IF(MOD(MONTH(B45),6)=0,Painel!$I$51,0),0)</f>
        <v>0</v>
      </c>
      <c r="H45" s="100">
        <f>IF(AND(Painel!$I$47="Sim",Painel!$I$49=PREMISSAS!$O$21),IF(MOD(MONTH(B45),12)=0,Painel!$I$51,0),0)</f>
        <v>0</v>
      </c>
      <c r="I45" s="4">
        <f ca="1">IFERROR(IF(RESULTADOS!$C$17="Normal",0,D45)*IF(RESULTADOS!$C$17="Normal",0,$D$3),0)</f>
        <v>0</v>
      </c>
      <c r="J45" s="4">
        <f>IF(RESULTADOS!$C$17="Normal",E45,0)</f>
        <v>0</v>
      </c>
      <c r="K45" s="4">
        <f ca="1">(E45+J45+I45)*PREMISSAS!$C$61</f>
        <v>0</v>
      </c>
      <c r="L45" s="4">
        <f ca="1">IFERROR(D45*IF(RESULTADOS!$C$17="Normal",IF(Painel!$G$8=PREMISSAS!$M$18,PREMISSAS!$C$63,PREMISSAS!$D$63),0),0)</f>
        <v>0</v>
      </c>
      <c r="M45" s="85">
        <f ca="1">IFERROR(M44*(1+$E$2)+(E45+J45-IF(RESULTADOS!$C$17="Normal",K45,0)-L45)*IF(MONTH(B45)=12,2,1),0)</f>
        <v>0</v>
      </c>
      <c r="N45" s="85">
        <f ca="1">IFERROR(N44*(1+$E$2)+(F45+I45-IF(RESULTADOS!$C$17="Normal",0,K45))*IF(MONTH(B45)=12,2,1)+G45+H45,0)</f>
        <v>0</v>
      </c>
      <c r="P45" s="43">
        <f t="shared" ca="1" si="0"/>
        <v>0</v>
      </c>
      <c r="R45" s="116" t="str">
        <f t="shared" ca="1" si="1"/>
        <v/>
      </c>
      <c r="S45" s="100" t="str">
        <f ca="1">IF(C45="","",S44+(E45+J45-IF(RESULTADOS!$C$17="Normal",K45,0)-L45)/2+(F45+G45+H45+I45-IF(RESULTADOS!$C$17="Normal",0,K45)))</f>
        <v/>
      </c>
      <c r="T45" s="100" t="str">
        <f ca="1">IF(C45="","",T44+(E45+J45-IF(RESULTADOS!$C$17="Normal",K45,0)-L45)/2)</f>
        <v/>
      </c>
      <c r="U45" s="100">
        <f t="shared" ca="1" si="5"/>
        <v>0</v>
      </c>
      <c r="W45" s="116">
        <f t="shared" ca="1" si="6"/>
        <v>44074</v>
      </c>
      <c r="X45" s="116">
        <f t="shared" ca="1" si="2"/>
        <v>44074</v>
      </c>
      <c r="Y45" s="100">
        <f ca="1">IF(OR((Y44-13/12*AB44)*(1+PREMISSAS!$C$16)&lt;0,Y44=""),0,(Y44-13/12*AB44)*(1+PREMISSAS!$C$16))</f>
        <v>0</v>
      </c>
      <c r="Z45" s="100">
        <f ca="1">IF(OR((Z44-13/12*AC44)*(1+PREMISSAS!$C$16)&lt;0,Z44=""),0,(Z44-13/12*AC44)*(1+PREMISSAS!$C$16))</f>
        <v>128.11853457943437</v>
      </c>
      <c r="AA45" s="100">
        <f t="shared" ca="1" si="3"/>
        <v>128.11853457943437</v>
      </c>
      <c r="AB45" s="119">
        <f t="shared" ca="1" si="7"/>
        <v>0</v>
      </c>
      <c r="AC45" s="119">
        <f t="shared" ca="1" si="8"/>
        <v>1.1787198661911809</v>
      </c>
    </row>
    <row r="46" spans="2:29" x14ac:dyDescent="0.25">
      <c r="B46" s="20" t="str">
        <f t="shared" ca="1" si="4"/>
        <v/>
      </c>
      <c r="C46" s="21" t="str">
        <f ca="1">IF(B46="","",IF(MONTH(B46)=1,C45*(1+PREMISSAS!$C$58),C45))</f>
        <v/>
      </c>
      <c r="D46" s="21" t="str">
        <f ca="1">IF(B46="","",IF(RESULTADOS!$C$17="Normal",IFERROR(MAX(C46-PREMISSAS!$C$13,0),0),MAX(10*PREMISSAS!$C$39,IF(MONTH(B46)=1,D45*(1+PREMISSAS!$C$58),D45))))</f>
        <v/>
      </c>
      <c r="E46" s="4">
        <f ca="1">IFERROR(D46*IF(RESULTADOS!$C$17="Normal",$D$3,0),0)</f>
        <v>0</v>
      </c>
      <c r="F46" s="4">
        <f>IF(AND(Painel!$I$47="Sim",Painel!$I$49=PREMISSAS!$O$23),Painel!$I$51,0)</f>
        <v>0</v>
      </c>
      <c r="G46" s="100">
        <f>IF(AND(Painel!$I$47="Sim",Painel!$I$49=PREMISSAS!$O$22),IF(MOD(MONTH(B46),6)=0,Painel!$I$51,0),0)</f>
        <v>0</v>
      </c>
      <c r="H46" s="100">
        <f>IF(AND(Painel!$I$47="Sim",Painel!$I$49=PREMISSAS!$O$21),IF(MOD(MONTH(B46),12)=0,Painel!$I$51,0),0)</f>
        <v>0</v>
      </c>
      <c r="I46" s="4">
        <f ca="1">IFERROR(IF(RESULTADOS!$C$17="Normal",0,D46)*IF(RESULTADOS!$C$17="Normal",0,$D$3),0)</f>
        <v>0</v>
      </c>
      <c r="J46" s="4">
        <f>IF(RESULTADOS!$C$17="Normal",E46,0)</f>
        <v>0</v>
      </c>
      <c r="K46" s="4">
        <f ca="1">(E46+J46+I46)*PREMISSAS!$C$61</f>
        <v>0</v>
      </c>
      <c r="L46" s="4">
        <f ca="1">IFERROR(D46*IF(RESULTADOS!$C$17="Normal",IF(Painel!$G$8=PREMISSAS!$M$18,PREMISSAS!$C$63,PREMISSAS!$D$63),0),0)</f>
        <v>0</v>
      </c>
      <c r="M46" s="85">
        <f ca="1">IFERROR(M45*(1+$E$2)+(E46+J46-IF(RESULTADOS!$C$17="Normal",K46,0)-L46)*IF(MONTH(B46)=12,2,1),0)</f>
        <v>0</v>
      </c>
      <c r="N46" s="85">
        <f ca="1">IFERROR(N45*(1+$E$2)+(F46+I46-IF(RESULTADOS!$C$17="Normal",0,K46))*IF(MONTH(B46)=12,2,1)+G46+H46,0)</f>
        <v>0</v>
      </c>
      <c r="P46" s="43">
        <f t="shared" ca="1" si="0"/>
        <v>0</v>
      </c>
      <c r="R46" s="116" t="str">
        <f t="shared" ca="1" si="1"/>
        <v/>
      </c>
      <c r="S46" s="100" t="str">
        <f ca="1">IF(C46="","",S45+(E46+J46-IF(RESULTADOS!$C$17="Normal",K46,0)-L46)/2+(F46+G46+H46+I46-IF(RESULTADOS!$C$17="Normal",0,K46)))</f>
        <v/>
      </c>
      <c r="T46" s="100" t="str">
        <f ca="1">IF(C46="","",T45+(E46+J46-IF(RESULTADOS!$C$17="Normal",K46,0)-L46)/2)</f>
        <v/>
      </c>
      <c r="U46" s="100">
        <f t="shared" ca="1" si="5"/>
        <v>0</v>
      </c>
      <c r="W46" s="116">
        <f t="shared" ca="1" si="6"/>
        <v>44104</v>
      </c>
      <c r="X46" s="116">
        <f t="shared" ca="1" si="2"/>
        <v>44104</v>
      </c>
      <c r="Y46" s="100">
        <f ca="1">IF(OR((Y45-13/12*AB45)*(1+PREMISSAS!$C$16)&lt;0,Y45=""),0,(Y45-13/12*AB45)*(1+PREMISSAS!$C$16))</f>
        <v>0</v>
      </c>
      <c r="Z46" s="100">
        <f ca="1">IF(OR((Z45-13/12*AC45)*(1+PREMISSAS!$C$16)&lt;0,Z45=""),0,(Z45-13/12*AC45)*(1+PREMISSAS!$C$16))</f>
        <v>127.25683441058912</v>
      </c>
      <c r="AA46" s="100">
        <f t="shared" ca="1" si="3"/>
        <v>127.25683441058912</v>
      </c>
      <c r="AB46" s="119">
        <f t="shared" ca="1" si="7"/>
        <v>0</v>
      </c>
      <c r="AC46" s="119">
        <f t="shared" ca="1" si="8"/>
        <v>1.1787198661911809</v>
      </c>
    </row>
    <row r="47" spans="2:29" x14ac:dyDescent="0.25">
      <c r="B47" s="20" t="str">
        <f t="shared" ca="1" si="4"/>
        <v/>
      </c>
      <c r="C47" s="21" t="str">
        <f ca="1">IF(B47="","",IF(MONTH(B47)=1,C46*(1+PREMISSAS!$C$58),C46))</f>
        <v/>
      </c>
      <c r="D47" s="21" t="str">
        <f ca="1">IF(B47="","",IF(RESULTADOS!$C$17="Normal",IFERROR(MAX(C47-PREMISSAS!$C$13,0),0),MAX(10*PREMISSAS!$C$39,IF(MONTH(B47)=1,D46*(1+PREMISSAS!$C$58),D46))))</f>
        <v/>
      </c>
      <c r="E47" s="4">
        <f ca="1">IFERROR(D47*IF(RESULTADOS!$C$17="Normal",$D$3,0),0)</f>
        <v>0</v>
      </c>
      <c r="F47" s="4">
        <f>IF(AND(Painel!$I$47="Sim",Painel!$I$49=PREMISSAS!$O$23),Painel!$I$51,0)</f>
        <v>0</v>
      </c>
      <c r="G47" s="100">
        <f>IF(AND(Painel!$I$47="Sim",Painel!$I$49=PREMISSAS!$O$22),IF(MOD(MONTH(B47),6)=0,Painel!$I$51,0),0)</f>
        <v>0</v>
      </c>
      <c r="H47" s="100">
        <f>IF(AND(Painel!$I$47="Sim",Painel!$I$49=PREMISSAS!$O$21),IF(MOD(MONTH(B47),12)=0,Painel!$I$51,0),0)</f>
        <v>0</v>
      </c>
      <c r="I47" s="4">
        <f ca="1">IFERROR(IF(RESULTADOS!$C$17="Normal",0,D47)*IF(RESULTADOS!$C$17="Normal",0,$D$3),0)</f>
        <v>0</v>
      </c>
      <c r="J47" s="4">
        <f>IF(RESULTADOS!$C$17="Normal",E47,0)</f>
        <v>0</v>
      </c>
      <c r="K47" s="4">
        <f ca="1">(E47+J47+I47)*PREMISSAS!$C$61</f>
        <v>0</v>
      </c>
      <c r="L47" s="4">
        <f ca="1">IFERROR(D47*IF(RESULTADOS!$C$17="Normal",IF(Painel!$G$8=PREMISSAS!$M$18,PREMISSAS!$C$63,PREMISSAS!$D$63),0),0)</f>
        <v>0</v>
      </c>
      <c r="M47" s="85">
        <f ca="1">IFERROR(M46*(1+$E$2)+(E47+J47-IF(RESULTADOS!$C$17="Normal",K47,0)-L47)*IF(MONTH(B47)=12,2,1),0)</f>
        <v>0</v>
      </c>
      <c r="N47" s="85">
        <f ca="1">IFERROR(N46*(1+$E$2)+(F47+I47-IF(RESULTADOS!$C$17="Normal",0,K47))*IF(MONTH(B47)=12,2,1)+G47+H47,0)</f>
        <v>0</v>
      </c>
      <c r="P47" s="43">
        <f t="shared" ca="1" si="0"/>
        <v>0</v>
      </c>
      <c r="R47" s="116" t="str">
        <f t="shared" ca="1" si="1"/>
        <v/>
      </c>
      <c r="S47" s="100" t="str">
        <f ca="1">IF(C47="","",S46+(E47+J47-IF(RESULTADOS!$C$17="Normal",K47,0)-L47)/2+(F47+G47+H47+I47-IF(RESULTADOS!$C$17="Normal",0,K47)))</f>
        <v/>
      </c>
      <c r="T47" s="100" t="str">
        <f ca="1">IF(C47="","",T46+(E47+J47-IF(RESULTADOS!$C$17="Normal",K47,0)-L47)/2)</f>
        <v/>
      </c>
      <c r="U47" s="100">
        <f t="shared" ca="1" si="5"/>
        <v>0</v>
      </c>
      <c r="W47" s="116">
        <f t="shared" ca="1" si="6"/>
        <v>44135</v>
      </c>
      <c r="X47" s="116">
        <f t="shared" ca="1" si="2"/>
        <v>44135</v>
      </c>
      <c r="Y47" s="100">
        <f ca="1">IF(OR((Y46-13/12*AB46)*(1+PREMISSAS!$C$16)&lt;0,Y46=""),0,(Y46-13/12*AB46)*(1+PREMISSAS!$C$16))</f>
        <v>0</v>
      </c>
      <c r="Z47" s="100">
        <f ca="1">IF(OR((Z46-13/12*AC46)*(1+PREMISSAS!$C$16)&lt;0,Z46=""),0,(Z46-13/12*AC46)*(1+PREMISSAS!$C$16))</f>
        <v>126.39231325962079</v>
      </c>
      <c r="AA47" s="100">
        <f t="shared" ca="1" si="3"/>
        <v>126.39231325962079</v>
      </c>
      <c r="AB47" s="119">
        <f t="shared" ca="1" si="7"/>
        <v>0</v>
      </c>
      <c r="AC47" s="119">
        <f t="shared" ca="1" si="8"/>
        <v>1.1787198661911809</v>
      </c>
    </row>
    <row r="48" spans="2:29" x14ac:dyDescent="0.25">
      <c r="B48" s="20" t="str">
        <f t="shared" ca="1" si="4"/>
        <v/>
      </c>
      <c r="C48" s="21" t="str">
        <f ca="1">IF(B48="","",IF(MONTH(B48)=1,C47*(1+PREMISSAS!$C$58),C47))</f>
        <v/>
      </c>
      <c r="D48" s="21" t="str">
        <f ca="1">IF(B48="","",IF(RESULTADOS!$C$17="Normal",IFERROR(MAX(C48-PREMISSAS!$C$13,0),0),MAX(10*PREMISSAS!$C$39,IF(MONTH(B48)=1,D47*(1+PREMISSAS!$C$58),D47))))</f>
        <v/>
      </c>
      <c r="E48" s="4">
        <f ca="1">IFERROR(D48*IF(RESULTADOS!$C$17="Normal",$D$3,0),0)</f>
        <v>0</v>
      </c>
      <c r="F48" s="4">
        <f>IF(AND(Painel!$I$47="Sim",Painel!$I$49=PREMISSAS!$O$23),Painel!$I$51,0)</f>
        <v>0</v>
      </c>
      <c r="G48" s="100">
        <f>IF(AND(Painel!$I$47="Sim",Painel!$I$49=PREMISSAS!$O$22),IF(MOD(MONTH(B48),6)=0,Painel!$I$51,0),0)</f>
        <v>0</v>
      </c>
      <c r="H48" s="100">
        <f>IF(AND(Painel!$I$47="Sim",Painel!$I$49=PREMISSAS!$O$21),IF(MOD(MONTH(B48),12)=0,Painel!$I$51,0),0)</f>
        <v>0</v>
      </c>
      <c r="I48" s="4">
        <f ca="1">IFERROR(IF(RESULTADOS!$C$17="Normal",0,D48)*IF(RESULTADOS!$C$17="Normal",0,$D$3),0)</f>
        <v>0</v>
      </c>
      <c r="J48" s="4">
        <f>IF(RESULTADOS!$C$17="Normal",E48,0)</f>
        <v>0</v>
      </c>
      <c r="K48" s="4">
        <f ca="1">(E48+J48+I48)*PREMISSAS!$C$61</f>
        <v>0</v>
      </c>
      <c r="L48" s="4">
        <f ca="1">IFERROR(D48*IF(RESULTADOS!$C$17="Normal",IF(Painel!$G$8=PREMISSAS!$M$18,PREMISSAS!$C$63,PREMISSAS!$D$63),0),0)</f>
        <v>0</v>
      </c>
      <c r="M48" s="85">
        <f ca="1">IFERROR(M47*(1+$E$2)+(E48+J48-IF(RESULTADOS!$C$17="Normal",K48,0)-L48)*IF(MONTH(B48)=12,2,1),0)</f>
        <v>0</v>
      </c>
      <c r="N48" s="85">
        <f ca="1">IFERROR(N47*(1+$E$2)+(F48+I48-IF(RESULTADOS!$C$17="Normal",0,K48))*IF(MONTH(B48)=12,2,1)+G48+H48,0)</f>
        <v>0</v>
      </c>
      <c r="P48" s="43">
        <f t="shared" ca="1" si="0"/>
        <v>0</v>
      </c>
      <c r="R48" s="116" t="str">
        <f t="shared" ca="1" si="1"/>
        <v/>
      </c>
      <c r="S48" s="100" t="str">
        <f ca="1">IF(C48="","",S47+(E48+J48-IF(RESULTADOS!$C$17="Normal",K48,0)-L48)/2+(F48+G48+H48+I48-IF(RESULTADOS!$C$17="Normal",0,K48)))</f>
        <v/>
      </c>
      <c r="T48" s="100" t="str">
        <f ca="1">IF(C48="","",T47+(E48+J48-IF(RESULTADOS!$C$17="Normal",K48,0)-L48)/2)</f>
        <v/>
      </c>
      <c r="U48" s="100">
        <f t="shared" ca="1" si="5"/>
        <v>0</v>
      </c>
      <c r="W48" s="116">
        <f t="shared" ca="1" si="6"/>
        <v>44165</v>
      </c>
      <c r="X48" s="116">
        <f t="shared" ca="1" si="2"/>
        <v>44165</v>
      </c>
      <c r="Y48" s="100">
        <f ca="1">IF(OR((Y47-13/12*AB47)*(1+PREMISSAS!$C$16)&lt;0,Y47=""),0,(Y47-13/12*AB47)*(1+PREMISSAS!$C$16))</f>
        <v>0</v>
      </c>
      <c r="Z48" s="100">
        <f ca="1">IF(OR((Z47-13/12*AC47)*(1+PREMISSAS!$C$16)&lt;0,Z47=""),0,(Z47-13/12*AC47)*(1+PREMISSAS!$C$16))</f>
        <v>125.52496189136799</v>
      </c>
      <c r="AA48" s="100">
        <f t="shared" ca="1" si="3"/>
        <v>125.52496189136799</v>
      </c>
      <c r="AB48" s="119">
        <f t="shared" ca="1" si="7"/>
        <v>0</v>
      </c>
      <c r="AC48" s="119">
        <f t="shared" ca="1" si="8"/>
        <v>1.1787198661911809</v>
      </c>
    </row>
    <row r="49" spans="2:29" x14ac:dyDescent="0.25">
      <c r="B49" s="20" t="str">
        <f t="shared" ca="1" si="4"/>
        <v/>
      </c>
      <c r="C49" s="21" t="str">
        <f ca="1">IF(B49="","",IF(MONTH(B49)=1,C48*(1+PREMISSAS!$C$58),C48))</f>
        <v/>
      </c>
      <c r="D49" s="21" t="str">
        <f ca="1">IF(B49="","",IF(RESULTADOS!$C$17="Normal",IFERROR(MAX(C49-PREMISSAS!$C$13,0),0),MAX(10*PREMISSAS!$C$39,IF(MONTH(B49)=1,D48*(1+PREMISSAS!$C$58),D48))))</f>
        <v/>
      </c>
      <c r="E49" s="4">
        <f ca="1">IFERROR(D49*IF(RESULTADOS!$C$17="Normal",$D$3,0),0)</f>
        <v>0</v>
      </c>
      <c r="F49" s="4">
        <f>IF(AND(Painel!$I$47="Sim",Painel!$I$49=PREMISSAS!$O$23),Painel!$I$51,0)</f>
        <v>0</v>
      </c>
      <c r="G49" s="100">
        <f>IF(AND(Painel!$I$47="Sim",Painel!$I$49=PREMISSAS!$O$22),IF(MOD(MONTH(B49),6)=0,Painel!$I$51,0),0)</f>
        <v>0</v>
      </c>
      <c r="H49" s="100">
        <f>IF(AND(Painel!$I$47="Sim",Painel!$I$49=PREMISSAS!$O$21),IF(MOD(MONTH(B49),12)=0,Painel!$I$51,0),0)</f>
        <v>0</v>
      </c>
      <c r="I49" s="4">
        <f ca="1">IFERROR(IF(RESULTADOS!$C$17="Normal",0,D49)*IF(RESULTADOS!$C$17="Normal",0,$D$3),0)</f>
        <v>0</v>
      </c>
      <c r="J49" s="4">
        <f>IF(RESULTADOS!$C$17="Normal",E49,0)</f>
        <v>0</v>
      </c>
      <c r="K49" s="4">
        <f ca="1">(E49+J49+I49)*PREMISSAS!$C$61</f>
        <v>0</v>
      </c>
      <c r="L49" s="4">
        <f ca="1">IFERROR(D49*IF(RESULTADOS!$C$17="Normal",IF(Painel!$G$8=PREMISSAS!$M$18,PREMISSAS!$C$63,PREMISSAS!$D$63),0),0)</f>
        <v>0</v>
      </c>
      <c r="M49" s="85">
        <f ca="1">IFERROR(M48*(1+$E$2)+(E49+J49-IF(RESULTADOS!$C$17="Normal",K49,0)-L49)*IF(MONTH(B49)=12,2,1),0)</f>
        <v>0</v>
      </c>
      <c r="N49" s="85">
        <f ca="1">IFERROR(N48*(1+$E$2)+(F49+I49-IF(RESULTADOS!$C$17="Normal",0,K49))*IF(MONTH(B49)=12,2,1)+G49+H49,0)</f>
        <v>0</v>
      </c>
      <c r="P49" s="43">
        <f t="shared" ca="1" si="0"/>
        <v>0</v>
      </c>
      <c r="R49" s="116" t="str">
        <f t="shared" ca="1" si="1"/>
        <v/>
      </c>
      <c r="S49" s="100" t="str">
        <f ca="1">IF(C49="","",S48+(E49+J49-IF(RESULTADOS!$C$17="Normal",K49,0)-L49)/2+(F49+G49+H49+I49-IF(RESULTADOS!$C$17="Normal",0,K49)))</f>
        <v/>
      </c>
      <c r="T49" s="100" t="str">
        <f ca="1">IF(C49="","",T48+(E49+J49-IF(RESULTADOS!$C$17="Normal",K49,0)-L49)/2)</f>
        <v/>
      </c>
      <c r="U49" s="100">
        <f t="shared" ca="1" si="5"/>
        <v>0</v>
      </c>
      <c r="W49" s="116">
        <f t="shared" ca="1" si="6"/>
        <v>44196</v>
      </c>
      <c r="X49" s="116">
        <f t="shared" ca="1" si="2"/>
        <v>44196</v>
      </c>
      <c r="Y49" s="100">
        <f ca="1">IF(OR((Y48-13/12*AB48)*(1+PREMISSAS!$C$16)&lt;0,Y48=""),0,(Y48-13/12*AB48)*(1+PREMISSAS!$C$16))</f>
        <v>0</v>
      </c>
      <c r="Z49" s="100">
        <f ca="1">IF(OR((Z48-13/12*AC48)*(1+PREMISSAS!$C$16)&lt;0,Z48=""),0,(Z48-13/12*AC48)*(1+PREMISSAS!$C$16))</f>
        <v>124.6547710404358</v>
      </c>
      <c r="AA49" s="100">
        <f t="shared" ca="1" si="3"/>
        <v>124.6547710404358</v>
      </c>
      <c r="AB49" s="119">
        <f t="shared" ca="1" si="7"/>
        <v>0</v>
      </c>
      <c r="AC49" s="119">
        <f t="shared" ca="1" si="8"/>
        <v>1.1787198661911809</v>
      </c>
    </row>
    <row r="50" spans="2:29" x14ac:dyDescent="0.25">
      <c r="B50" s="20" t="str">
        <f t="shared" ca="1" si="4"/>
        <v/>
      </c>
      <c r="C50" s="21" t="str">
        <f ca="1">IF(B50="","",IF(MONTH(B50)=1,C49*(1+PREMISSAS!$C$58),C49))</f>
        <v/>
      </c>
      <c r="D50" s="21" t="str">
        <f ca="1">IF(B50="","",IF(RESULTADOS!$C$17="Normal",IFERROR(MAX(C50-PREMISSAS!$C$13,0),0),MAX(10*PREMISSAS!$C$39,IF(MONTH(B50)=1,D49*(1+PREMISSAS!$C$58),D49))))</f>
        <v/>
      </c>
      <c r="E50" s="4">
        <f ca="1">IFERROR(D50*IF(RESULTADOS!$C$17="Normal",$D$3,0),0)</f>
        <v>0</v>
      </c>
      <c r="F50" s="4">
        <f>IF(AND(Painel!$I$47="Sim",Painel!$I$49=PREMISSAS!$O$23),Painel!$I$51,0)</f>
        <v>0</v>
      </c>
      <c r="G50" s="100">
        <f>IF(AND(Painel!$I$47="Sim",Painel!$I$49=PREMISSAS!$O$22),IF(MOD(MONTH(B50),6)=0,Painel!$I$51,0),0)</f>
        <v>0</v>
      </c>
      <c r="H50" s="100">
        <f>IF(AND(Painel!$I$47="Sim",Painel!$I$49=PREMISSAS!$O$21),IF(MOD(MONTH(B50),12)=0,Painel!$I$51,0),0)</f>
        <v>0</v>
      </c>
      <c r="I50" s="4">
        <f ca="1">IFERROR(IF(RESULTADOS!$C$17="Normal",0,D50)*IF(RESULTADOS!$C$17="Normal",0,$D$3),0)</f>
        <v>0</v>
      </c>
      <c r="J50" s="4">
        <f>IF(RESULTADOS!$C$17="Normal",E50,0)</f>
        <v>0</v>
      </c>
      <c r="K50" s="4">
        <f ca="1">(E50+J50+I50)*PREMISSAS!$C$61</f>
        <v>0</v>
      </c>
      <c r="L50" s="4">
        <f ca="1">IFERROR(D50*IF(RESULTADOS!$C$17="Normal",IF(Painel!$G$8=PREMISSAS!$M$18,PREMISSAS!$C$63,PREMISSAS!$D$63),0),0)</f>
        <v>0</v>
      </c>
      <c r="M50" s="85">
        <f ca="1">IFERROR(M49*(1+$E$2)+(E50+J50-IF(RESULTADOS!$C$17="Normal",K50,0)-L50)*IF(MONTH(B50)=12,2,1),0)</f>
        <v>0</v>
      </c>
      <c r="N50" s="85">
        <f ca="1">IFERROR(N49*(1+$E$2)+(F50+I50-IF(RESULTADOS!$C$17="Normal",0,K50))*IF(MONTH(B50)=12,2,1)+G50+H50,0)</f>
        <v>0</v>
      </c>
      <c r="P50" s="43">
        <f t="shared" ca="1" si="0"/>
        <v>0</v>
      </c>
      <c r="R50" s="116" t="str">
        <f t="shared" ca="1" si="1"/>
        <v/>
      </c>
      <c r="S50" s="100" t="str">
        <f ca="1">IF(C50="","",S49+(E50+J50-IF(RESULTADOS!$C$17="Normal",K50,0)-L50)/2+(F50+G50+H50+I50-IF(RESULTADOS!$C$17="Normal",0,K50)))</f>
        <v/>
      </c>
      <c r="T50" s="100" t="str">
        <f ca="1">IF(C50="","",T49+(E50+J50-IF(RESULTADOS!$C$17="Normal",K50,0)-L50)/2)</f>
        <v/>
      </c>
      <c r="U50" s="100">
        <f t="shared" ca="1" si="5"/>
        <v>0</v>
      </c>
      <c r="W50" s="116">
        <f t="shared" ca="1" si="6"/>
        <v>44227</v>
      </c>
      <c r="X50" s="116">
        <f t="shared" ca="1" si="2"/>
        <v>44227</v>
      </c>
      <c r="Y50" s="100">
        <f ca="1">IF(OR((Y49-13/12*AB49)*(1+PREMISSAS!$C$16)&lt;0,Y49=""),0,(Y49-13/12*AB49)*(1+PREMISSAS!$C$16))</f>
        <v>0</v>
      </c>
      <c r="Z50" s="100">
        <f ca="1">IF(OR((Z49-13/12*AC49)*(1+PREMISSAS!$C$16)&lt;0,Z49=""),0,(Z49-13/12*AC49)*(1+PREMISSAS!$C$16))</f>
        <v>123.7817314110968</v>
      </c>
      <c r="AA50" s="100">
        <f t="shared" ca="1" si="3"/>
        <v>123.7817314110968</v>
      </c>
      <c r="AB50" s="119">
        <f t="shared" ca="1" si="7"/>
        <v>0</v>
      </c>
      <c r="AC50" s="119">
        <f t="shared" ca="1" si="8"/>
        <v>1.1787198661911809</v>
      </c>
    </row>
    <row r="51" spans="2:29" x14ac:dyDescent="0.25">
      <c r="B51" s="20" t="str">
        <f t="shared" ca="1" si="4"/>
        <v/>
      </c>
      <c r="C51" s="21" t="str">
        <f ca="1">IF(B51="","",IF(MONTH(B51)=1,C50*(1+PREMISSAS!$C$58),C50))</f>
        <v/>
      </c>
      <c r="D51" s="21" t="str">
        <f ca="1">IF(B51="","",IF(RESULTADOS!$C$17="Normal",IFERROR(MAX(C51-PREMISSAS!$C$13,0),0),MAX(10*PREMISSAS!$C$39,IF(MONTH(B51)=1,D50*(1+PREMISSAS!$C$58),D50))))</f>
        <v/>
      </c>
      <c r="E51" s="4">
        <f ca="1">IFERROR(D51*IF(RESULTADOS!$C$17="Normal",$D$3,0),0)</f>
        <v>0</v>
      </c>
      <c r="F51" s="4">
        <f>IF(AND(Painel!$I$47="Sim",Painel!$I$49=PREMISSAS!$O$23),Painel!$I$51,0)</f>
        <v>0</v>
      </c>
      <c r="G51" s="100">
        <f>IF(AND(Painel!$I$47="Sim",Painel!$I$49=PREMISSAS!$O$22),IF(MOD(MONTH(B51),6)=0,Painel!$I$51,0),0)</f>
        <v>0</v>
      </c>
      <c r="H51" s="100">
        <f>IF(AND(Painel!$I$47="Sim",Painel!$I$49=PREMISSAS!$O$21),IF(MOD(MONTH(B51),12)=0,Painel!$I$51,0),0)</f>
        <v>0</v>
      </c>
      <c r="I51" s="4">
        <f ca="1">IFERROR(IF(RESULTADOS!$C$17="Normal",0,D51)*IF(RESULTADOS!$C$17="Normal",0,$D$3),0)</f>
        <v>0</v>
      </c>
      <c r="J51" s="4">
        <f>IF(RESULTADOS!$C$17="Normal",E51,0)</f>
        <v>0</v>
      </c>
      <c r="K51" s="4">
        <f ca="1">(E51+J51+I51)*PREMISSAS!$C$61</f>
        <v>0</v>
      </c>
      <c r="L51" s="4">
        <f ca="1">IFERROR(D51*IF(RESULTADOS!$C$17="Normal",IF(Painel!$G$8=PREMISSAS!$M$18,PREMISSAS!$C$63,PREMISSAS!$D$63),0),0)</f>
        <v>0</v>
      </c>
      <c r="M51" s="85">
        <f ca="1">IFERROR(M50*(1+$E$2)+(E51+J51-IF(RESULTADOS!$C$17="Normal",K51,0)-L51)*IF(MONTH(B51)=12,2,1),0)</f>
        <v>0</v>
      </c>
      <c r="N51" s="85">
        <f ca="1">IFERROR(N50*(1+$E$2)+(F51+I51-IF(RESULTADOS!$C$17="Normal",0,K51))*IF(MONTH(B51)=12,2,1)+G51+H51,0)</f>
        <v>0</v>
      </c>
      <c r="P51" s="43">
        <f t="shared" ca="1" si="0"/>
        <v>0</v>
      </c>
      <c r="R51" s="116" t="str">
        <f t="shared" ca="1" si="1"/>
        <v/>
      </c>
      <c r="S51" s="100" t="str">
        <f ca="1">IF(C51="","",S50+(E51+J51-IF(RESULTADOS!$C$17="Normal",K51,0)-L51)/2+(F51+G51+H51+I51-IF(RESULTADOS!$C$17="Normal",0,K51)))</f>
        <v/>
      </c>
      <c r="T51" s="100" t="str">
        <f ca="1">IF(C51="","",T50+(E51+J51-IF(RESULTADOS!$C$17="Normal",K51,0)-L51)/2)</f>
        <v/>
      </c>
      <c r="U51" s="100">
        <f t="shared" ca="1" si="5"/>
        <v>0</v>
      </c>
      <c r="W51" s="116">
        <f t="shared" ca="1" si="6"/>
        <v>44255</v>
      </c>
      <c r="X51" s="116">
        <f t="shared" ca="1" si="2"/>
        <v>44255</v>
      </c>
      <c r="Y51" s="100">
        <f ca="1">IF(OR((Y50-13/12*AB50)*(1+PREMISSAS!$C$16)&lt;0,Y50=""),0,(Y50-13/12*AB50)*(1+PREMISSAS!$C$16))</f>
        <v>0</v>
      </c>
      <c r="Z51" s="100">
        <f ca="1">IF(OR((Z50-13/12*AC50)*(1+PREMISSAS!$C$16)&lt;0,Z50=""),0,(Z50-13/12*AC50)*(1+PREMISSAS!$C$16))</f>
        <v>122.90583367719179</v>
      </c>
      <c r="AA51" s="100">
        <f t="shared" ca="1" si="3"/>
        <v>122.90583367719179</v>
      </c>
      <c r="AB51" s="119">
        <f t="shared" ca="1" si="7"/>
        <v>0</v>
      </c>
      <c r="AC51" s="119">
        <f t="shared" ca="1" si="8"/>
        <v>1.1787198661911809</v>
      </c>
    </row>
    <row r="52" spans="2:29" x14ac:dyDescent="0.25">
      <c r="B52" s="20" t="str">
        <f t="shared" ca="1" si="4"/>
        <v/>
      </c>
      <c r="C52" s="21" t="str">
        <f ca="1">IF(B52="","",IF(MONTH(B52)=1,C51*(1+PREMISSAS!$C$58),C51))</f>
        <v/>
      </c>
      <c r="D52" s="21" t="str">
        <f ca="1">IF(B52="","",IF(RESULTADOS!$C$17="Normal",IFERROR(MAX(C52-PREMISSAS!$C$13,0),0),MAX(10*PREMISSAS!$C$39,IF(MONTH(B52)=1,D51*(1+PREMISSAS!$C$58),D51))))</f>
        <v/>
      </c>
      <c r="E52" s="4">
        <f ca="1">IFERROR(D52*IF(RESULTADOS!$C$17="Normal",$D$3,0),0)</f>
        <v>0</v>
      </c>
      <c r="F52" s="4">
        <f>IF(AND(Painel!$I$47="Sim",Painel!$I$49=PREMISSAS!$O$23),Painel!$I$51,0)</f>
        <v>0</v>
      </c>
      <c r="G52" s="100">
        <f>IF(AND(Painel!$I$47="Sim",Painel!$I$49=PREMISSAS!$O$22),IF(MOD(MONTH(B52),6)=0,Painel!$I$51,0),0)</f>
        <v>0</v>
      </c>
      <c r="H52" s="100">
        <f>IF(AND(Painel!$I$47="Sim",Painel!$I$49=PREMISSAS!$O$21),IF(MOD(MONTH(B52),12)=0,Painel!$I$51,0),0)</f>
        <v>0</v>
      </c>
      <c r="I52" s="4">
        <f ca="1">IFERROR(IF(RESULTADOS!$C$17="Normal",0,D52)*IF(RESULTADOS!$C$17="Normal",0,$D$3),0)</f>
        <v>0</v>
      </c>
      <c r="J52" s="4">
        <f>IF(RESULTADOS!$C$17="Normal",E52,0)</f>
        <v>0</v>
      </c>
      <c r="K52" s="4">
        <f ca="1">(E52+J52+I52)*PREMISSAS!$C$61</f>
        <v>0</v>
      </c>
      <c r="L52" s="4">
        <f ca="1">IFERROR(D52*IF(RESULTADOS!$C$17="Normal",IF(Painel!$G$8=PREMISSAS!$M$18,PREMISSAS!$C$63,PREMISSAS!$D$63),0),0)</f>
        <v>0</v>
      </c>
      <c r="M52" s="85">
        <f ca="1">IFERROR(M51*(1+$E$2)+(E52+J52-IF(RESULTADOS!$C$17="Normal",K52,0)-L52)*IF(MONTH(B52)=12,2,1),0)</f>
        <v>0</v>
      </c>
      <c r="N52" s="85">
        <f ca="1">IFERROR(N51*(1+$E$2)+(F52+I52-IF(RESULTADOS!$C$17="Normal",0,K52))*IF(MONTH(B52)=12,2,1)+G52+H52,0)</f>
        <v>0</v>
      </c>
      <c r="P52" s="43">
        <f t="shared" ca="1" si="0"/>
        <v>0</v>
      </c>
      <c r="R52" s="116" t="str">
        <f t="shared" ca="1" si="1"/>
        <v/>
      </c>
      <c r="S52" s="100" t="str">
        <f ca="1">IF(C52="","",S51+(E52+J52-IF(RESULTADOS!$C$17="Normal",K52,0)-L52)/2+(F52+G52+H52+I52-IF(RESULTADOS!$C$17="Normal",0,K52)))</f>
        <v/>
      </c>
      <c r="T52" s="100" t="str">
        <f ca="1">IF(C52="","",T51+(E52+J52-IF(RESULTADOS!$C$17="Normal",K52,0)-L52)/2)</f>
        <v/>
      </c>
      <c r="U52" s="100">
        <f t="shared" ca="1" si="5"/>
        <v>0</v>
      </c>
      <c r="W52" s="116">
        <f t="shared" ca="1" si="6"/>
        <v>44286</v>
      </c>
      <c r="X52" s="116">
        <f t="shared" ca="1" si="2"/>
        <v>44286</v>
      </c>
      <c r="Y52" s="100">
        <f ca="1">IF(OR((Y51-13/12*AB51)*(1+PREMISSAS!$C$16)&lt;0,Y51=""),0,(Y51-13/12*AB51)*(1+PREMISSAS!$C$16))</f>
        <v>0</v>
      </c>
      <c r="Z52" s="100">
        <f ca="1">IF(OR((Z51-13/12*AC51)*(1+PREMISSAS!$C$16)&lt;0,Z51=""),0,(Z51-13/12*AC51)*(1+PREMISSAS!$C$16))</f>
        <v>122.02706848203017</v>
      </c>
      <c r="AA52" s="100">
        <f t="shared" ca="1" si="3"/>
        <v>122.02706848203017</v>
      </c>
      <c r="AB52" s="119">
        <f t="shared" ca="1" si="7"/>
        <v>0</v>
      </c>
      <c r="AC52" s="119">
        <f t="shared" ca="1" si="8"/>
        <v>1.1787198661911809</v>
      </c>
    </row>
    <row r="53" spans="2:29" x14ac:dyDescent="0.25">
      <c r="B53" s="20" t="str">
        <f t="shared" ca="1" si="4"/>
        <v/>
      </c>
      <c r="C53" s="21" t="str">
        <f ca="1">IF(B53="","",IF(MONTH(B53)=1,C52*(1+PREMISSAS!$C$58),C52))</f>
        <v/>
      </c>
      <c r="D53" s="21" t="str">
        <f ca="1">IF(B53="","",IF(RESULTADOS!$C$17="Normal",IFERROR(MAX(C53-PREMISSAS!$C$13,0),0),MAX(10*PREMISSAS!$C$39,IF(MONTH(B53)=1,D52*(1+PREMISSAS!$C$58),D52))))</f>
        <v/>
      </c>
      <c r="E53" s="4">
        <f ca="1">IFERROR(D53*IF(RESULTADOS!$C$17="Normal",$D$3,0),0)</f>
        <v>0</v>
      </c>
      <c r="F53" s="4">
        <f>IF(AND(Painel!$I$47="Sim",Painel!$I$49=PREMISSAS!$O$23),Painel!$I$51,0)</f>
        <v>0</v>
      </c>
      <c r="G53" s="100">
        <f>IF(AND(Painel!$I$47="Sim",Painel!$I$49=PREMISSAS!$O$22),IF(MOD(MONTH(B53),6)=0,Painel!$I$51,0),0)</f>
        <v>0</v>
      </c>
      <c r="H53" s="100">
        <f>IF(AND(Painel!$I$47="Sim",Painel!$I$49=PREMISSAS!$O$21),IF(MOD(MONTH(B53),12)=0,Painel!$I$51,0),0)</f>
        <v>0</v>
      </c>
      <c r="I53" s="4">
        <f ca="1">IFERROR(IF(RESULTADOS!$C$17="Normal",0,D53)*IF(RESULTADOS!$C$17="Normal",0,$D$3),0)</f>
        <v>0</v>
      </c>
      <c r="J53" s="4">
        <f>IF(RESULTADOS!$C$17="Normal",E53,0)</f>
        <v>0</v>
      </c>
      <c r="K53" s="4">
        <f ca="1">(E53+J53+I53)*PREMISSAS!$C$61</f>
        <v>0</v>
      </c>
      <c r="L53" s="4">
        <f ca="1">IFERROR(D53*IF(RESULTADOS!$C$17="Normal",IF(Painel!$G$8=PREMISSAS!$M$18,PREMISSAS!$C$63,PREMISSAS!$D$63),0),0)</f>
        <v>0</v>
      </c>
      <c r="M53" s="85">
        <f ca="1">IFERROR(M52*(1+$E$2)+(E53+J53-IF(RESULTADOS!$C$17="Normal",K53,0)-L53)*IF(MONTH(B53)=12,2,1),0)</f>
        <v>0</v>
      </c>
      <c r="N53" s="85">
        <f ca="1">IFERROR(N52*(1+$E$2)+(F53+I53-IF(RESULTADOS!$C$17="Normal",0,K53))*IF(MONTH(B53)=12,2,1)+G53+H53,0)</f>
        <v>0</v>
      </c>
      <c r="P53" s="43">
        <f t="shared" ca="1" si="0"/>
        <v>0</v>
      </c>
      <c r="R53" s="116" t="str">
        <f t="shared" ca="1" si="1"/>
        <v/>
      </c>
      <c r="S53" s="100" t="str">
        <f ca="1">IF(C53="","",S52+(E53+J53-IF(RESULTADOS!$C$17="Normal",K53,0)-L53)/2+(F53+G53+H53+I53-IF(RESULTADOS!$C$17="Normal",0,K53)))</f>
        <v/>
      </c>
      <c r="T53" s="100" t="str">
        <f ca="1">IF(C53="","",T52+(E53+J53-IF(RESULTADOS!$C$17="Normal",K53,0)-L53)/2)</f>
        <v/>
      </c>
      <c r="U53" s="100">
        <f t="shared" ca="1" si="5"/>
        <v>0</v>
      </c>
      <c r="W53" s="116">
        <f t="shared" ca="1" si="6"/>
        <v>44316</v>
      </c>
      <c r="X53" s="116">
        <f t="shared" ca="1" si="2"/>
        <v>44316</v>
      </c>
      <c r="Y53" s="100">
        <f ca="1">IF(OR((Y52-13/12*AB52)*(1+PREMISSAS!$C$16)&lt;0,Y52=""),0,(Y52-13/12*AB52)*(1+PREMISSAS!$C$16))</f>
        <v>0</v>
      </c>
      <c r="Z53" s="100">
        <f ca="1">IF(OR((Z52-13/12*AC52)*(1+PREMISSAS!$C$16)&lt;0,Z52=""),0,(Z52-13/12*AC52)*(1+PREMISSAS!$C$16))</f>
        <v>121.14542643828993</v>
      </c>
      <c r="AA53" s="100">
        <f t="shared" ca="1" si="3"/>
        <v>121.14542643828993</v>
      </c>
      <c r="AB53" s="119">
        <f t="shared" ca="1" si="7"/>
        <v>0</v>
      </c>
      <c r="AC53" s="119">
        <f t="shared" ca="1" si="8"/>
        <v>1.1787198661911809</v>
      </c>
    </row>
    <row r="54" spans="2:29" x14ac:dyDescent="0.25">
      <c r="B54" s="20" t="str">
        <f t="shared" ca="1" si="4"/>
        <v/>
      </c>
      <c r="C54" s="21" t="str">
        <f ca="1">IF(B54="","",IF(MONTH(B54)=1,C53*(1+PREMISSAS!$C$58),C53))</f>
        <v/>
      </c>
      <c r="D54" s="21" t="str">
        <f ca="1">IF(B54="","",IF(RESULTADOS!$C$17="Normal",IFERROR(MAX(C54-PREMISSAS!$C$13,0),0),MAX(10*PREMISSAS!$C$39,IF(MONTH(B54)=1,D53*(1+PREMISSAS!$C$58),D53))))</f>
        <v/>
      </c>
      <c r="E54" s="4">
        <f ca="1">IFERROR(D54*IF(RESULTADOS!$C$17="Normal",$D$3,0),0)</f>
        <v>0</v>
      </c>
      <c r="F54" s="4">
        <f>IF(AND(Painel!$I$47="Sim",Painel!$I$49=PREMISSAS!$O$23),Painel!$I$51,0)</f>
        <v>0</v>
      </c>
      <c r="G54" s="100">
        <f>IF(AND(Painel!$I$47="Sim",Painel!$I$49=PREMISSAS!$O$22),IF(MOD(MONTH(B54),6)=0,Painel!$I$51,0),0)</f>
        <v>0</v>
      </c>
      <c r="H54" s="100">
        <f>IF(AND(Painel!$I$47="Sim",Painel!$I$49=PREMISSAS!$O$21),IF(MOD(MONTH(B54),12)=0,Painel!$I$51,0),0)</f>
        <v>0</v>
      </c>
      <c r="I54" s="4">
        <f ca="1">IFERROR(IF(RESULTADOS!$C$17="Normal",0,D54)*IF(RESULTADOS!$C$17="Normal",0,$D$3),0)</f>
        <v>0</v>
      </c>
      <c r="J54" s="4">
        <f>IF(RESULTADOS!$C$17="Normal",E54,0)</f>
        <v>0</v>
      </c>
      <c r="K54" s="4">
        <f ca="1">(E54+J54+I54)*PREMISSAS!$C$61</f>
        <v>0</v>
      </c>
      <c r="L54" s="4">
        <f ca="1">IFERROR(D54*IF(RESULTADOS!$C$17="Normal",IF(Painel!$G$8=PREMISSAS!$M$18,PREMISSAS!$C$63,PREMISSAS!$D$63),0),0)</f>
        <v>0</v>
      </c>
      <c r="M54" s="85">
        <f ca="1">IFERROR(M53*(1+$E$2)+(E54+J54-IF(RESULTADOS!$C$17="Normal",K54,0)-L54)*IF(MONTH(B54)=12,2,1),0)</f>
        <v>0</v>
      </c>
      <c r="N54" s="85">
        <f ca="1">IFERROR(N53*(1+$E$2)+(F54+I54-IF(RESULTADOS!$C$17="Normal",0,K54))*IF(MONTH(B54)=12,2,1)+G54+H54,0)</f>
        <v>0</v>
      </c>
      <c r="P54" s="43">
        <f t="shared" ca="1" si="0"/>
        <v>0</v>
      </c>
      <c r="R54" s="116" t="str">
        <f t="shared" ca="1" si="1"/>
        <v/>
      </c>
      <c r="S54" s="100" t="str">
        <f ca="1">IF(C54="","",S53+(E54+J54-IF(RESULTADOS!$C$17="Normal",K54,0)-L54)/2+(F54+G54+H54+I54-IF(RESULTADOS!$C$17="Normal",0,K54)))</f>
        <v/>
      </c>
      <c r="T54" s="100" t="str">
        <f ca="1">IF(C54="","",T53+(E54+J54-IF(RESULTADOS!$C$17="Normal",K54,0)-L54)/2)</f>
        <v/>
      </c>
      <c r="U54" s="100">
        <f t="shared" ca="1" si="5"/>
        <v>0</v>
      </c>
      <c r="W54" s="116">
        <f t="shared" ca="1" si="6"/>
        <v>44347</v>
      </c>
      <c r="X54" s="116">
        <f t="shared" ca="1" si="2"/>
        <v>44347</v>
      </c>
      <c r="Y54" s="100">
        <f ca="1">IF(OR((Y53-13/12*AB53)*(1+PREMISSAS!$C$16)&lt;0,Y53=""),0,(Y53-13/12*AB53)*(1+PREMISSAS!$C$16))</f>
        <v>0</v>
      </c>
      <c r="Z54" s="100">
        <f ca="1">IF(OR((Z53-13/12*AC53)*(1+PREMISSAS!$C$16)&lt;0,Z53=""),0,(Z53-13/12*AC53)*(1+PREMISSAS!$C$16))</f>
        <v>120.26089812791744</v>
      </c>
      <c r="AA54" s="100">
        <f t="shared" ca="1" si="3"/>
        <v>120.26089812791744</v>
      </c>
      <c r="AB54" s="119">
        <f t="shared" ca="1" si="7"/>
        <v>0</v>
      </c>
      <c r="AC54" s="119">
        <f t="shared" ca="1" si="8"/>
        <v>1.1787198661911809</v>
      </c>
    </row>
    <row r="55" spans="2:29" x14ac:dyDescent="0.25">
      <c r="B55" s="20" t="str">
        <f t="shared" ca="1" si="4"/>
        <v/>
      </c>
      <c r="C55" s="21" t="str">
        <f ca="1">IF(B55="","",IF(MONTH(B55)=1,C54*(1+PREMISSAS!$C$58),C54))</f>
        <v/>
      </c>
      <c r="D55" s="21" t="str">
        <f ca="1">IF(B55="","",IF(RESULTADOS!$C$17="Normal",IFERROR(MAX(C55-PREMISSAS!$C$13,0),0),MAX(10*PREMISSAS!$C$39,IF(MONTH(B55)=1,D54*(1+PREMISSAS!$C$58),D54))))</f>
        <v/>
      </c>
      <c r="E55" s="4">
        <f ca="1">IFERROR(D55*IF(RESULTADOS!$C$17="Normal",$D$3,0),0)</f>
        <v>0</v>
      </c>
      <c r="F55" s="4">
        <f>IF(AND(Painel!$I$47="Sim",Painel!$I$49=PREMISSAS!$O$23),Painel!$I$51,0)</f>
        <v>0</v>
      </c>
      <c r="G55" s="100">
        <f>IF(AND(Painel!$I$47="Sim",Painel!$I$49=PREMISSAS!$O$22),IF(MOD(MONTH(B55),6)=0,Painel!$I$51,0),0)</f>
        <v>0</v>
      </c>
      <c r="H55" s="100">
        <f>IF(AND(Painel!$I$47="Sim",Painel!$I$49=PREMISSAS!$O$21),IF(MOD(MONTH(B55),12)=0,Painel!$I$51,0),0)</f>
        <v>0</v>
      </c>
      <c r="I55" s="4">
        <f ca="1">IFERROR(IF(RESULTADOS!$C$17="Normal",0,D55)*IF(RESULTADOS!$C$17="Normal",0,$D$3),0)</f>
        <v>0</v>
      </c>
      <c r="J55" s="4">
        <f>IF(RESULTADOS!$C$17="Normal",E55,0)</f>
        <v>0</v>
      </c>
      <c r="K55" s="4">
        <f ca="1">(E55+J55+I55)*PREMISSAS!$C$61</f>
        <v>0</v>
      </c>
      <c r="L55" s="4">
        <f ca="1">IFERROR(D55*IF(RESULTADOS!$C$17="Normal",IF(Painel!$G$8=PREMISSAS!$M$18,PREMISSAS!$C$63,PREMISSAS!$D$63),0),0)</f>
        <v>0</v>
      </c>
      <c r="M55" s="85">
        <f ca="1">IFERROR(M54*(1+$E$2)+(E55+J55-IF(RESULTADOS!$C$17="Normal",K55,0)-L55)*IF(MONTH(B55)=12,2,1),0)</f>
        <v>0</v>
      </c>
      <c r="N55" s="85">
        <f ca="1">IFERROR(N54*(1+$E$2)+(F55+I55-IF(RESULTADOS!$C$17="Normal",0,K55))*IF(MONTH(B55)=12,2,1)+G55+H55,0)</f>
        <v>0</v>
      </c>
      <c r="P55" s="43">
        <f t="shared" ca="1" si="0"/>
        <v>0</v>
      </c>
      <c r="R55" s="116" t="str">
        <f t="shared" ca="1" si="1"/>
        <v/>
      </c>
      <c r="S55" s="100" t="str">
        <f ca="1">IF(C55="","",S54+(E55+J55-IF(RESULTADOS!$C$17="Normal",K55,0)-L55)/2+(F55+G55+H55+I55-IF(RESULTADOS!$C$17="Normal",0,K55)))</f>
        <v/>
      </c>
      <c r="T55" s="100" t="str">
        <f ca="1">IF(C55="","",T54+(E55+J55-IF(RESULTADOS!$C$17="Normal",K55,0)-L55)/2)</f>
        <v/>
      </c>
      <c r="U55" s="100">
        <f t="shared" ca="1" si="5"/>
        <v>0</v>
      </c>
      <c r="W55" s="116">
        <f t="shared" ca="1" si="6"/>
        <v>44377</v>
      </c>
      <c r="X55" s="116">
        <f t="shared" ca="1" si="2"/>
        <v>44377</v>
      </c>
      <c r="Y55" s="100">
        <f ca="1">IF(OR((Y54-13/12*AB54)*(1+PREMISSAS!$C$16)&lt;0,Y54=""),0,(Y54-13/12*AB54)*(1+PREMISSAS!$C$16))</f>
        <v>0</v>
      </c>
      <c r="Z55" s="100">
        <f ca="1">IF(OR((Z54-13/12*AC54)*(1+PREMISSAS!$C$16)&lt;0,Z54=""),0,(Z54-13/12*AC54)*(1+PREMISSAS!$C$16))</f>
        <v>119.3734741020268</v>
      </c>
      <c r="AA55" s="100">
        <f t="shared" ca="1" si="3"/>
        <v>119.3734741020268</v>
      </c>
      <c r="AB55" s="119">
        <f t="shared" ca="1" si="7"/>
        <v>0</v>
      </c>
      <c r="AC55" s="119">
        <f t="shared" ca="1" si="8"/>
        <v>1.1787198661911809</v>
      </c>
    </row>
    <row r="56" spans="2:29" x14ac:dyDescent="0.25">
      <c r="B56" s="20" t="str">
        <f t="shared" ca="1" si="4"/>
        <v/>
      </c>
      <c r="C56" s="21" t="str">
        <f ca="1">IF(B56="","",IF(MONTH(B56)=1,C55*(1+PREMISSAS!$C$58),C55))</f>
        <v/>
      </c>
      <c r="D56" s="21" t="str">
        <f ca="1">IF(B56="","",IF(RESULTADOS!$C$17="Normal",IFERROR(MAX(C56-PREMISSAS!$C$13,0),0),MAX(10*PREMISSAS!$C$39,IF(MONTH(B56)=1,D55*(1+PREMISSAS!$C$58),D55))))</f>
        <v/>
      </c>
      <c r="E56" s="4">
        <f ca="1">IFERROR(D56*IF(RESULTADOS!$C$17="Normal",$D$3,0),0)</f>
        <v>0</v>
      </c>
      <c r="F56" s="4">
        <f>IF(AND(Painel!$I$47="Sim",Painel!$I$49=PREMISSAS!$O$23),Painel!$I$51,0)</f>
        <v>0</v>
      </c>
      <c r="G56" s="100">
        <f>IF(AND(Painel!$I$47="Sim",Painel!$I$49=PREMISSAS!$O$22),IF(MOD(MONTH(B56),6)=0,Painel!$I$51,0),0)</f>
        <v>0</v>
      </c>
      <c r="H56" s="100">
        <f>IF(AND(Painel!$I$47="Sim",Painel!$I$49=PREMISSAS!$O$21),IF(MOD(MONTH(B56),12)=0,Painel!$I$51,0),0)</f>
        <v>0</v>
      </c>
      <c r="I56" s="4">
        <f ca="1">IFERROR(IF(RESULTADOS!$C$17="Normal",0,D56)*IF(RESULTADOS!$C$17="Normal",0,$D$3),0)</f>
        <v>0</v>
      </c>
      <c r="J56" s="4">
        <f>IF(RESULTADOS!$C$17="Normal",E56,0)</f>
        <v>0</v>
      </c>
      <c r="K56" s="4">
        <f ca="1">(E56+J56+I56)*PREMISSAS!$C$61</f>
        <v>0</v>
      </c>
      <c r="L56" s="4">
        <f ca="1">IFERROR(D56*IF(RESULTADOS!$C$17="Normal",IF(Painel!$G$8=PREMISSAS!$M$18,PREMISSAS!$C$63,PREMISSAS!$D$63),0),0)</f>
        <v>0</v>
      </c>
      <c r="M56" s="85">
        <f ca="1">IFERROR(M55*(1+$E$2)+(E56+J56-IF(RESULTADOS!$C$17="Normal",K56,0)-L56)*IF(MONTH(B56)=12,2,1),0)</f>
        <v>0</v>
      </c>
      <c r="N56" s="85">
        <f ca="1">IFERROR(N55*(1+$E$2)+(F56+I56-IF(RESULTADOS!$C$17="Normal",0,K56))*IF(MONTH(B56)=12,2,1)+G56+H56,0)</f>
        <v>0</v>
      </c>
      <c r="P56" s="43">
        <f t="shared" ca="1" si="0"/>
        <v>0</v>
      </c>
      <c r="R56" s="116" t="str">
        <f t="shared" ca="1" si="1"/>
        <v/>
      </c>
      <c r="S56" s="100" t="str">
        <f ca="1">IF(C56="","",S55+(E56+J56-IF(RESULTADOS!$C$17="Normal",K56,0)-L56)/2+(F56+G56+H56+I56-IF(RESULTADOS!$C$17="Normal",0,K56)))</f>
        <v/>
      </c>
      <c r="T56" s="100" t="str">
        <f ca="1">IF(C56="","",T55+(E56+J56-IF(RESULTADOS!$C$17="Normal",K56,0)-L56)/2)</f>
        <v/>
      </c>
      <c r="U56" s="100">
        <f t="shared" ca="1" si="5"/>
        <v>0</v>
      </c>
      <c r="W56" s="116">
        <f t="shared" ca="1" si="6"/>
        <v>44408</v>
      </c>
      <c r="X56" s="116">
        <f t="shared" ca="1" si="2"/>
        <v>44408</v>
      </c>
      <c r="Y56" s="100">
        <f ca="1">IF(OR((Y55-13/12*AB55)*(1+PREMISSAS!$C$16)&lt;0,Y55=""),0,(Y55-13/12*AB55)*(1+PREMISSAS!$C$16))</f>
        <v>0</v>
      </c>
      <c r="Z56" s="100">
        <f ca="1">IF(OR((Z55-13/12*AC55)*(1+PREMISSAS!$C$16)&lt;0,Z55=""),0,(Z55-13/12*AC55)*(1+PREMISSAS!$C$16))</f>
        <v>118.48314488079893</v>
      </c>
      <c r="AA56" s="100">
        <f t="shared" ca="1" si="3"/>
        <v>118.48314488079893</v>
      </c>
      <c r="AB56" s="119">
        <f t="shared" ca="1" si="7"/>
        <v>0</v>
      </c>
      <c r="AC56" s="119">
        <f t="shared" ca="1" si="8"/>
        <v>1.1787198661911809</v>
      </c>
    </row>
    <row r="57" spans="2:29" x14ac:dyDescent="0.25">
      <c r="B57" s="20" t="str">
        <f t="shared" ca="1" si="4"/>
        <v/>
      </c>
      <c r="C57" s="21" t="str">
        <f ca="1">IF(B57="","",IF(MONTH(B57)=1,C56*(1+PREMISSAS!$C$58),C56))</f>
        <v/>
      </c>
      <c r="D57" s="21" t="str">
        <f ca="1">IF(B57="","",IF(RESULTADOS!$C$17="Normal",IFERROR(MAX(C57-PREMISSAS!$C$13,0),0),MAX(10*PREMISSAS!$C$39,IF(MONTH(B57)=1,D56*(1+PREMISSAS!$C$58),D56))))</f>
        <v/>
      </c>
      <c r="E57" s="4">
        <f ca="1">IFERROR(D57*IF(RESULTADOS!$C$17="Normal",$D$3,0),0)</f>
        <v>0</v>
      </c>
      <c r="F57" s="4">
        <f>IF(AND(Painel!$I$47="Sim",Painel!$I$49=PREMISSAS!$O$23),Painel!$I$51,0)</f>
        <v>0</v>
      </c>
      <c r="G57" s="100">
        <f>IF(AND(Painel!$I$47="Sim",Painel!$I$49=PREMISSAS!$O$22),IF(MOD(MONTH(B57),6)=0,Painel!$I$51,0),0)</f>
        <v>0</v>
      </c>
      <c r="H57" s="100">
        <f>IF(AND(Painel!$I$47="Sim",Painel!$I$49=PREMISSAS!$O$21),IF(MOD(MONTH(B57),12)=0,Painel!$I$51,0),0)</f>
        <v>0</v>
      </c>
      <c r="I57" s="4">
        <f ca="1">IFERROR(IF(RESULTADOS!$C$17="Normal",0,D57)*IF(RESULTADOS!$C$17="Normal",0,$D$3),0)</f>
        <v>0</v>
      </c>
      <c r="J57" s="4">
        <f>IF(RESULTADOS!$C$17="Normal",E57,0)</f>
        <v>0</v>
      </c>
      <c r="K57" s="4">
        <f ca="1">(E57+J57+I57)*PREMISSAS!$C$61</f>
        <v>0</v>
      </c>
      <c r="L57" s="4">
        <f ca="1">IFERROR(D57*IF(RESULTADOS!$C$17="Normal",IF(Painel!$G$8=PREMISSAS!$M$18,PREMISSAS!$C$63,PREMISSAS!$D$63),0),0)</f>
        <v>0</v>
      </c>
      <c r="M57" s="85">
        <f ca="1">IFERROR(M56*(1+$E$2)+(E57+J57-IF(RESULTADOS!$C$17="Normal",K57,0)-L57)*IF(MONTH(B57)=12,2,1),0)</f>
        <v>0</v>
      </c>
      <c r="N57" s="85">
        <f ca="1">IFERROR(N56*(1+$E$2)+(F57+I57-IF(RESULTADOS!$C$17="Normal",0,K57))*IF(MONTH(B57)=12,2,1)+G57+H57,0)</f>
        <v>0</v>
      </c>
      <c r="P57" s="43">
        <f t="shared" ca="1" si="0"/>
        <v>0</v>
      </c>
      <c r="R57" s="116" t="str">
        <f t="shared" ca="1" si="1"/>
        <v/>
      </c>
      <c r="S57" s="100" t="str">
        <f ca="1">IF(C57="","",S56+(E57+J57-IF(RESULTADOS!$C$17="Normal",K57,0)-L57)/2+(F57+G57+H57+I57-IF(RESULTADOS!$C$17="Normal",0,K57)))</f>
        <v/>
      </c>
      <c r="T57" s="100" t="str">
        <f ca="1">IF(C57="","",T56+(E57+J57-IF(RESULTADOS!$C$17="Normal",K57,0)-L57)/2)</f>
        <v/>
      </c>
      <c r="U57" s="100">
        <f t="shared" ca="1" si="5"/>
        <v>0</v>
      </c>
      <c r="W57" s="116">
        <f t="shared" ca="1" si="6"/>
        <v>44439</v>
      </c>
      <c r="X57" s="116">
        <f t="shared" ca="1" si="2"/>
        <v>44439</v>
      </c>
      <c r="Y57" s="100">
        <f ca="1">IF(OR((Y56-13/12*AB56)*(1+PREMISSAS!$C$16)&lt;0,Y56=""),0,(Y56-13/12*AB56)*(1+PREMISSAS!$C$16))</f>
        <v>0</v>
      </c>
      <c r="Z57" s="100">
        <f ca="1">IF(OR((Z56-13/12*AC56)*(1+PREMISSAS!$C$16)&lt;0,Z56=""),0,(Z56-13/12*AC56)*(1+PREMISSAS!$C$16))</f>
        <v>117.58990095338027</v>
      </c>
      <c r="AA57" s="100">
        <f t="shared" ca="1" si="3"/>
        <v>117.58990095338027</v>
      </c>
      <c r="AB57" s="119">
        <f t="shared" ca="1" si="7"/>
        <v>0</v>
      </c>
      <c r="AC57" s="119">
        <f t="shared" ca="1" si="8"/>
        <v>1.1787198661911809</v>
      </c>
    </row>
    <row r="58" spans="2:29" x14ac:dyDescent="0.25">
      <c r="B58" s="20" t="str">
        <f t="shared" ca="1" si="4"/>
        <v/>
      </c>
      <c r="C58" s="21" t="str">
        <f ca="1">IF(B58="","",IF(MONTH(B58)=1,C57*(1+PREMISSAS!$C$58),C57))</f>
        <v/>
      </c>
      <c r="D58" s="21" t="str">
        <f ca="1">IF(B58="","",IF(RESULTADOS!$C$17="Normal",IFERROR(MAX(C58-PREMISSAS!$C$13,0),0),MAX(10*PREMISSAS!$C$39,IF(MONTH(B58)=1,D57*(1+PREMISSAS!$C$58),D57))))</f>
        <v/>
      </c>
      <c r="E58" s="4">
        <f ca="1">IFERROR(D58*IF(RESULTADOS!$C$17="Normal",$D$3,0),0)</f>
        <v>0</v>
      </c>
      <c r="F58" s="4">
        <f>IF(AND(Painel!$I$47="Sim",Painel!$I$49=PREMISSAS!$O$23),Painel!$I$51,0)</f>
        <v>0</v>
      </c>
      <c r="G58" s="100">
        <f>IF(AND(Painel!$I$47="Sim",Painel!$I$49=PREMISSAS!$O$22),IF(MOD(MONTH(B58),6)=0,Painel!$I$51,0),0)</f>
        <v>0</v>
      </c>
      <c r="H58" s="100">
        <f>IF(AND(Painel!$I$47="Sim",Painel!$I$49=PREMISSAS!$O$21),IF(MOD(MONTH(B58),12)=0,Painel!$I$51,0),0)</f>
        <v>0</v>
      </c>
      <c r="I58" s="4">
        <f ca="1">IFERROR(IF(RESULTADOS!$C$17="Normal",0,D58)*IF(RESULTADOS!$C$17="Normal",0,$D$3),0)</f>
        <v>0</v>
      </c>
      <c r="J58" s="4">
        <f>IF(RESULTADOS!$C$17="Normal",E58,0)</f>
        <v>0</v>
      </c>
      <c r="K58" s="4">
        <f ca="1">(E58+J58+I58)*PREMISSAS!$C$61</f>
        <v>0</v>
      </c>
      <c r="L58" s="4">
        <f ca="1">IFERROR(D58*IF(RESULTADOS!$C$17="Normal",IF(Painel!$G$8=PREMISSAS!$M$18,PREMISSAS!$C$63,PREMISSAS!$D$63),0),0)</f>
        <v>0</v>
      </c>
      <c r="M58" s="85">
        <f ca="1">IFERROR(M57*(1+$E$2)+(E58+J58-IF(RESULTADOS!$C$17="Normal",K58,0)-L58)*IF(MONTH(B58)=12,2,1),0)</f>
        <v>0</v>
      </c>
      <c r="N58" s="85">
        <f ca="1">IFERROR(N57*(1+$E$2)+(F58+I58-IF(RESULTADOS!$C$17="Normal",0,K58))*IF(MONTH(B58)=12,2,1)+G58+H58,0)</f>
        <v>0</v>
      </c>
      <c r="P58" s="43">
        <f t="shared" ca="1" si="0"/>
        <v>0</v>
      </c>
      <c r="R58" s="116" t="str">
        <f t="shared" ca="1" si="1"/>
        <v/>
      </c>
      <c r="S58" s="100" t="str">
        <f ca="1">IF(C58="","",S57+(E58+J58-IF(RESULTADOS!$C$17="Normal",K58,0)-L58)/2+(F58+G58+H58+I58-IF(RESULTADOS!$C$17="Normal",0,K58)))</f>
        <v/>
      </c>
      <c r="T58" s="100" t="str">
        <f ca="1">IF(C58="","",T57+(E58+J58-IF(RESULTADOS!$C$17="Normal",K58,0)-L58)/2)</f>
        <v/>
      </c>
      <c r="U58" s="100">
        <f t="shared" ca="1" si="5"/>
        <v>0</v>
      </c>
      <c r="W58" s="116">
        <f t="shared" ca="1" si="6"/>
        <v>44469</v>
      </c>
      <c r="X58" s="116">
        <f t="shared" ca="1" si="2"/>
        <v>44469</v>
      </c>
      <c r="Y58" s="100">
        <f ca="1">IF(OR((Y57-13/12*AB57)*(1+PREMISSAS!$C$16)&lt;0,Y57=""),0,(Y57-13/12*AB57)*(1+PREMISSAS!$C$16))</f>
        <v>0</v>
      </c>
      <c r="Z58" s="100">
        <f ca="1">IF(OR((Z57-13/12*AC57)*(1+PREMISSAS!$C$16)&lt;0,Z57=""),0,(Z57-13/12*AC57)*(1+PREMISSAS!$C$16))</f>
        <v>116.69373277778121</v>
      </c>
      <c r="AA58" s="100">
        <f t="shared" ca="1" si="3"/>
        <v>116.69373277778121</v>
      </c>
      <c r="AB58" s="119">
        <f t="shared" ca="1" si="7"/>
        <v>0</v>
      </c>
      <c r="AC58" s="119">
        <f t="shared" ca="1" si="8"/>
        <v>1.1787198661911809</v>
      </c>
    </row>
    <row r="59" spans="2:29" x14ac:dyDescent="0.25">
      <c r="B59" s="20" t="str">
        <f t="shared" ca="1" si="4"/>
        <v/>
      </c>
      <c r="C59" s="21" t="str">
        <f ca="1">IF(B59="","",IF(MONTH(B59)=1,C58*(1+PREMISSAS!$C$58),C58))</f>
        <v/>
      </c>
      <c r="D59" s="21" t="str">
        <f ca="1">IF(B59="","",IF(RESULTADOS!$C$17="Normal",IFERROR(MAX(C59-PREMISSAS!$C$13,0),0),MAX(10*PREMISSAS!$C$39,IF(MONTH(B59)=1,D58*(1+PREMISSAS!$C$58),D58))))</f>
        <v/>
      </c>
      <c r="E59" s="4">
        <f ca="1">IFERROR(D59*IF(RESULTADOS!$C$17="Normal",$D$3,0),0)</f>
        <v>0</v>
      </c>
      <c r="F59" s="4">
        <f>IF(AND(Painel!$I$47="Sim",Painel!$I$49=PREMISSAS!$O$23),Painel!$I$51,0)</f>
        <v>0</v>
      </c>
      <c r="G59" s="100">
        <f>IF(AND(Painel!$I$47="Sim",Painel!$I$49=PREMISSAS!$O$22),IF(MOD(MONTH(B59),6)=0,Painel!$I$51,0),0)</f>
        <v>0</v>
      </c>
      <c r="H59" s="100">
        <f>IF(AND(Painel!$I$47="Sim",Painel!$I$49=PREMISSAS!$O$21),IF(MOD(MONTH(B59),12)=0,Painel!$I$51,0),0)</f>
        <v>0</v>
      </c>
      <c r="I59" s="4">
        <f ca="1">IFERROR(IF(RESULTADOS!$C$17="Normal",0,D59)*IF(RESULTADOS!$C$17="Normal",0,$D$3),0)</f>
        <v>0</v>
      </c>
      <c r="J59" s="4">
        <f>IF(RESULTADOS!$C$17="Normal",E59,0)</f>
        <v>0</v>
      </c>
      <c r="K59" s="4">
        <f ca="1">(E59+J59+I59)*PREMISSAS!$C$61</f>
        <v>0</v>
      </c>
      <c r="L59" s="4">
        <f ca="1">IFERROR(D59*IF(RESULTADOS!$C$17="Normal",IF(Painel!$G$8=PREMISSAS!$M$18,PREMISSAS!$C$63,PREMISSAS!$D$63),0),0)</f>
        <v>0</v>
      </c>
      <c r="M59" s="85">
        <f ca="1">IFERROR(M58*(1+$E$2)+(E59+J59-IF(RESULTADOS!$C$17="Normal",K59,0)-L59)*IF(MONTH(B59)=12,2,1),0)</f>
        <v>0</v>
      </c>
      <c r="N59" s="85">
        <f ca="1">IFERROR(N58*(1+$E$2)+(F59+I59-IF(RESULTADOS!$C$17="Normal",0,K59))*IF(MONTH(B59)=12,2,1)+G59+H59,0)</f>
        <v>0</v>
      </c>
      <c r="P59" s="43">
        <f t="shared" ca="1" si="0"/>
        <v>0</v>
      </c>
      <c r="R59" s="116" t="str">
        <f t="shared" ca="1" si="1"/>
        <v/>
      </c>
      <c r="S59" s="100" t="str">
        <f ca="1">IF(C59="","",S58+(E59+J59-IF(RESULTADOS!$C$17="Normal",K59,0)-L59)/2+(F59+G59+H59+I59-IF(RESULTADOS!$C$17="Normal",0,K59)))</f>
        <v/>
      </c>
      <c r="T59" s="100" t="str">
        <f ca="1">IF(C59="","",T58+(E59+J59-IF(RESULTADOS!$C$17="Normal",K59,0)-L59)/2)</f>
        <v/>
      </c>
      <c r="U59" s="100">
        <f t="shared" ca="1" si="5"/>
        <v>0</v>
      </c>
      <c r="W59" s="116">
        <f t="shared" ca="1" si="6"/>
        <v>44500</v>
      </c>
      <c r="X59" s="116">
        <f t="shared" ca="1" si="2"/>
        <v>44500</v>
      </c>
      <c r="Y59" s="100">
        <f ca="1">IF(OR((Y58-13/12*AB58)*(1+PREMISSAS!$C$16)&lt;0,Y58=""),0,(Y58-13/12*AB58)*(1+PREMISSAS!$C$16))</f>
        <v>0</v>
      </c>
      <c r="Z59" s="100">
        <f ca="1">IF(OR((Z58-13/12*AC58)*(1+PREMISSAS!$C$16)&lt;0,Z58=""),0,(Z58-13/12*AC58)*(1+PREMISSAS!$C$16))</f>
        <v>115.79463078077414</v>
      </c>
      <c r="AA59" s="100">
        <f t="shared" ca="1" si="3"/>
        <v>115.79463078077414</v>
      </c>
      <c r="AB59" s="119">
        <f t="shared" ca="1" si="7"/>
        <v>0</v>
      </c>
      <c r="AC59" s="119">
        <f t="shared" ca="1" si="8"/>
        <v>1.1787198661911809</v>
      </c>
    </row>
    <row r="60" spans="2:29" x14ac:dyDescent="0.25">
      <c r="B60" s="20" t="str">
        <f t="shared" ca="1" si="4"/>
        <v/>
      </c>
      <c r="C60" s="21" t="str">
        <f ca="1">IF(B60="","",IF(MONTH(B60)=1,C59*(1+PREMISSAS!$C$58),C59))</f>
        <v/>
      </c>
      <c r="D60" s="21" t="str">
        <f ca="1">IF(B60="","",IF(RESULTADOS!$C$17="Normal",IFERROR(MAX(C60-PREMISSAS!$C$13,0),0),MAX(10*PREMISSAS!$C$39,IF(MONTH(B60)=1,D59*(1+PREMISSAS!$C$58),D59))))</f>
        <v/>
      </c>
      <c r="E60" s="4">
        <f ca="1">IFERROR(D60*IF(RESULTADOS!$C$17="Normal",$D$3,0),0)</f>
        <v>0</v>
      </c>
      <c r="F60" s="4">
        <f>IF(AND(Painel!$I$47="Sim",Painel!$I$49=PREMISSAS!$O$23),Painel!$I$51,0)</f>
        <v>0</v>
      </c>
      <c r="G60" s="100">
        <f>IF(AND(Painel!$I$47="Sim",Painel!$I$49=PREMISSAS!$O$22),IF(MOD(MONTH(B60),6)=0,Painel!$I$51,0),0)</f>
        <v>0</v>
      </c>
      <c r="H60" s="100">
        <f>IF(AND(Painel!$I$47="Sim",Painel!$I$49=PREMISSAS!$O$21),IF(MOD(MONTH(B60),12)=0,Painel!$I$51,0),0)</f>
        <v>0</v>
      </c>
      <c r="I60" s="4">
        <f ca="1">IFERROR(IF(RESULTADOS!$C$17="Normal",0,D60)*IF(RESULTADOS!$C$17="Normal",0,$D$3),0)</f>
        <v>0</v>
      </c>
      <c r="J60" s="4">
        <f>IF(RESULTADOS!$C$17="Normal",E60,0)</f>
        <v>0</v>
      </c>
      <c r="K60" s="4">
        <f ca="1">(E60+J60+I60)*PREMISSAS!$C$61</f>
        <v>0</v>
      </c>
      <c r="L60" s="4">
        <f ca="1">IFERROR(D60*IF(RESULTADOS!$C$17="Normal",IF(Painel!$G$8=PREMISSAS!$M$18,PREMISSAS!$C$63,PREMISSAS!$D$63),0),0)</f>
        <v>0</v>
      </c>
      <c r="M60" s="85">
        <f ca="1">IFERROR(M59*(1+$E$2)+(E60+J60-IF(RESULTADOS!$C$17="Normal",K60,0)-L60)*IF(MONTH(B60)=12,2,1),0)</f>
        <v>0</v>
      </c>
      <c r="N60" s="85">
        <f ca="1">IFERROR(N59*(1+$E$2)+(F60+I60-IF(RESULTADOS!$C$17="Normal",0,K60))*IF(MONTH(B60)=12,2,1)+G60+H60,0)</f>
        <v>0</v>
      </c>
      <c r="P60" s="43">
        <f t="shared" ca="1" si="0"/>
        <v>0</v>
      </c>
      <c r="R60" s="116" t="str">
        <f t="shared" ca="1" si="1"/>
        <v/>
      </c>
      <c r="S60" s="100" t="str">
        <f ca="1">IF(C60="","",S59+(E60+J60-IF(RESULTADOS!$C$17="Normal",K60,0)-L60)/2+(F60+G60+H60+I60-IF(RESULTADOS!$C$17="Normal",0,K60)))</f>
        <v/>
      </c>
      <c r="T60" s="100" t="str">
        <f ca="1">IF(C60="","",T59+(E60+J60-IF(RESULTADOS!$C$17="Normal",K60,0)-L60)/2)</f>
        <v/>
      </c>
      <c r="U60" s="100">
        <f t="shared" ca="1" si="5"/>
        <v>0</v>
      </c>
      <c r="W60" s="116">
        <f t="shared" ca="1" si="6"/>
        <v>44530</v>
      </c>
      <c r="X60" s="116">
        <f t="shared" ca="1" si="2"/>
        <v>44530</v>
      </c>
      <c r="Y60" s="100">
        <f ca="1">IF(OR((Y59-13/12*AB59)*(1+PREMISSAS!$C$16)&lt;0,Y59=""),0,(Y59-13/12*AB59)*(1+PREMISSAS!$C$16))</f>
        <v>0</v>
      </c>
      <c r="Z60" s="100">
        <f ca="1">IF(OR((Z59-13/12*AC59)*(1+PREMISSAS!$C$16)&lt;0,Z59=""),0,(Z59-13/12*AC59)*(1+PREMISSAS!$C$16))</f>
        <v>114.89258535779123</v>
      </c>
      <c r="AA60" s="100">
        <f t="shared" ca="1" si="3"/>
        <v>114.89258535779123</v>
      </c>
      <c r="AB60" s="119">
        <f t="shared" ca="1" si="7"/>
        <v>0</v>
      </c>
      <c r="AC60" s="119">
        <f t="shared" ca="1" si="8"/>
        <v>1.1787198661911809</v>
      </c>
    </row>
    <row r="61" spans="2:29" x14ac:dyDescent="0.25">
      <c r="B61" s="20" t="str">
        <f t="shared" ca="1" si="4"/>
        <v/>
      </c>
      <c r="C61" s="21" t="str">
        <f ca="1">IF(B61="","",IF(MONTH(B61)=1,C60*(1+PREMISSAS!$C$58),C60))</f>
        <v/>
      </c>
      <c r="D61" s="21" t="str">
        <f ca="1">IF(B61="","",IF(RESULTADOS!$C$17="Normal",IFERROR(MAX(C61-PREMISSAS!$C$13,0),0),MAX(10*PREMISSAS!$C$39,IF(MONTH(B61)=1,D60*(1+PREMISSAS!$C$58),D60))))</f>
        <v/>
      </c>
      <c r="E61" s="4">
        <f ca="1">IFERROR(D61*IF(RESULTADOS!$C$17="Normal",$D$3,0),0)</f>
        <v>0</v>
      </c>
      <c r="F61" s="4">
        <f>IF(AND(Painel!$I$47="Sim",Painel!$I$49=PREMISSAS!$O$23),Painel!$I$51,0)</f>
        <v>0</v>
      </c>
      <c r="G61" s="100">
        <f>IF(AND(Painel!$I$47="Sim",Painel!$I$49=PREMISSAS!$O$22),IF(MOD(MONTH(B61),6)=0,Painel!$I$51,0),0)</f>
        <v>0</v>
      </c>
      <c r="H61" s="100">
        <f>IF(AND(Painel!$I$47="Sim",Painel!$I$49=PREMISSAS!$O$21),IF(MOD(MONTH(B61),12)=0,Painel!$I$51,0),0)</f>
        <v>0</v>
      </c>
      <c r="I61" s="4">
        <f ca="1">IFERROR(IF(RESULTADOS!$C$17="Normal",0,D61)*IF(RESULTADOS!$C$17="Normal",0,$D$3),0)</f>
        <v>0</v>
      </c>
      <c r="J61" s="4">
        <f>IF(RESULTADOS!$C$17="Normal",E61,0)</f>
        <v>0</v>
      </c>
      <c r="K61" s="4">
        <f ca="1">(E61+J61+I61)*PREMISSAS!$C$61</f>
        <v>0</v>
      </c>
      <c r="L61" s="4">
        <f ca="1">IFERROR(D61*IF(RESULTADOS!$C$17="Normal",IF(Painel!$G$8=PREMISSAS!$M$18,PREMISSAS!$C$63,PREMISSAS!$D$63),0),0)</f>
        <v>0</v>
      </c>
      <c r="M61" s="85">
        <f ca="1">IFERROR(M60*(1+$E$2)+(E61+J61-IF(RESULTADOS!$C$17="Normal",K61,0)-L61)*IF(MONTH(B61)=12,2,1),0)</f>
        <v>0</v>
      </c>
      <c r="N61" s="85">
        <f ca="1">IFERROR(N60*(1+$E$2)+(F61+I61-IF(RESULTADOS!$C$17="Normal",0,K61))*IF(MONTH(B61)=12,2,1)+G61+H61,0)</f>
        <v>0</v>
      </c>
      <c r="P61" s="43">
        <f t="shared" ca="1" si="0"/>
        <v>0</v>
      </c>
      <c r="R61" s="116" t="str">
        <f t="shared" ca="1" si="1"/>
        <v/>
      </c>
      <c r="S61" s="100" t="str">
        <f ca="1">IF(C61="","",S60+(E61+J61-IF(RESULTADOS!$C$17="Normal",K61,0)-L61)/2+(F61+G61+H61+I61-IF(RESULTADOS!$C$17="Normal",0,K61)))</f>
        <v/>
      </c>
      <c r="T61" s="100" t="str">
        <f ca="1">IF(C61="","",T60+(E61+J61-IF(RESULTADOS!$C$17="Normal",K61,0)-L61)/2)</f>
        <v/>
      </c>
      <c r="U61" s="100">
        <f t="shared" ca="1" si="5"/>
        <v>0</v>
      </c>
      <c r="W61" s="116">
        <f t="shared" ca="1" si="6"/>
        <v>44561</v>
      </c>
      <c r="X61" s="116">
        <f t="shared" ca="1" si="2"/>
        <v>44561</v>
      </c>
      <c r="Y61" s="100">
        <f ca="1">IF(OR((Y60-13/12*AB60)*(1+PREMISSAS!$C$16)&lt;0,Y60=""),0,(Y60-13/12*AB60)*(1+PREMISSAS!$C$16))</f>
        <v>0</v>
      </c>
      <c r="Z61" s="100">
        <f ca="1">IF(OR((Z60-13/12*AC60)*(1+PREMISSAS!$C$16)&lt;0,Z60=""),0,(Z60-13/12*AC60)*(1+PREMISSAS!$C$16))</f>
        <v>113.98758687282175</v>
      </c>
      <c r="AA61" s="100">
        <f t="shared" ca="1" si="3"/>
        <v>113.98758687282175</v>
      </c>
      <c r="AB61" s="119">
        <f t="shared" ca="1" si="7"/>
        <v>0</v>
      </c>
      <c r="AC61" s="119">
        <f t="shared" ca="1" si="8"/>
        <v>1.1787198661911809</v>
      </c>
    </row>
    <row r="62" spans="2:29" x14ac:dyDescent="0.25">
      <c r="B62" s="20" t="str">
        <f t="shared" ca="1" si="4"/>
        <v/>
      </c>
      <c r="C62" s="21" t="str">
        <f ca="1">IF(B62="","",IF(MONTH(B62)=1,C61*(1+PREMISSAS!$C$58),C61))</f>
        <v/>
      </c>
      <c r="D62" s="21" t="str">
        <f ca="1">IF(B62="","",IF(RESULTADOS!$C$17="Normal",IFERROR(MAX(C62-PREMISSAS!$C$13,0),0),MAX(10*PREMISSAS!$C$39,IF(MONTH(B62)=1,D61*(1+PREMISSAS!$C$58),D61))))</f>
        <v/>
      </c>
      <c r="E62" s="4">
        <f ca="1">IFERROR(D62*IF(RESULTADOS!$C$17="Normal",$D$3,0),0)</f>
        <v>0</v>
      </c>
      <c r="F62" s="4">
        <f>IF(AND(Painel!$I$47="Sim",Painel!$I$49=PREMISSAS!$O$23),Painel!$I$51,0)</f>
        <v>0</v>
      </c>
      <c r="G62" s="100">
        <f>IF(AND(Painel!$I$47="Sim",Painel!$I$49=PREMISSAS!$O$22),IF(MOD(MONTH(B62),6)=0,Painel!$I$51,0),0)</f>
        <v>0</v>
      </c>
      <c r="H62" s="100">
        <f>IF(AND(Painel!$I$47="Sim",Painel!$I$49=PREMISSAS!$O$21),IF(MOD(MONTH(B62),12)=0,Painel!$I$51,0),0)</f>
        <v>0</v>
      </c>
      <c r="I62" s="4">
        <f ca="1">IFERROR(IF(RESULTADOS!$C$17="Normal",0,D62)*IF(RESULTADOS!$C$17="Normal",0,$D$3),0)</f>
        <v>0</v>
      </c>
      <c r="J62" s="4">
        <f>IF(RESULTADOS!$C$17="Normal",E62,0)</f>
        <v>0</v>
      </c>
      <c r="K62" s="4">
        <f ca="1">(E62+J62+I62)*PREMISSAS!$C$61</f>
        <v>0</v>
      </c>
      <c r="L62" s="4">
        <f ca="1">IFERROR(D62*IF(RESULTADOS!$C$17="Normal",IF(Painel!$G$8=PREMISSAS!$M$18,PREMISSAS!$C$63,PREMISSAS!$D$63),0),0)</f>
        <v>0</v>
      </c>
      <c r="M62" s="85">
        <f ca="1">IFERROR(M61*(1+$E$2)+(E62+J62-IF(RESULTADOS!$C$17="Normal",K62,0)-L62)*IF(MONTH(B62)=12,2,1),0)</f>
        <v>0</v>
      </c>
      <c r="N62" s="85">
        <f ca="1">IFERROR(N61*(1+$E$2)+(F62+I62-IF(RESULTADOS!$C$17="Normal",0,K62))*IF(MONTH(B62)=12,2,1)+G62+H62,0)</f>
        <v>0</v>
      </c>
      <c r="P62" s="43">
        <f t="shared" ca="1" si="0"/>
        <v>0</v>
      </c>
      <c r="R62" s="116" t="str">
        <f t="shared" ca="1" si="1"/>
        <v/>
      </c>
      <c r="S62" s="100" t="str">
        <f ca="1">IF(C62="","",S61+(E62+J62-IF(RESULTADOS!$C$17="Normal",K62,0)-L62)/2+(F62+G62+H62+I62-IF(RESULTADOS!$C$17="Normal",0,K62)))</f>
        <v/>
      </c>
      <c r="T62" s="100" t="str">
        <f ca="1">IF(C62="","",T61+(E62+J62-IF(RESULTADOS!$C$17="Normal",K62,0)-L62)/2)</f>
        <v/>
      </c>
      <c r="U62" s="100">
        <f t="shared" ca="1" si="5"/>
        <v>0</v>
      </c>
      <c r="W62" s="116">
        <f t="shared" ca="1" si="6"/>
        <v>44592</v>
      </c>
      <c r="X62" s="116">
        <f t="shared" ca="1" si="2"/>
        <v>44592</v>
      </c>
      <c r="Y62" s="100">
        <f ca="1">IF(OR((Y61-13/12*AB61)*(1+PREMISSAS!$C$16)&lt;0,Y61=""),0,(Y61-13/12*AB61)*(1+PREMISSAS!$C$16))</f>
        <v>0</v>
      </c>
      <c r="Z62" s="100">
        <f ca="1">IF(OR((Z61-13/12*AC61)*(1+PREMISSAS!$C$16)&lt;0,Z61=""),0,(Z61-13/12*AC61)*(1+PREMISSAS!$C$16))</f>
        <v>113.0796256583092</v>
      </c>
      <c r="AA62" s="100">
        <f t="shared" ca="1" si="3"/>
        <v>113.0796256583092</v>
      </c>
      <c r="AB62" s="119">
        <f t="shared" ca="1" si="7"/>
        <v>0</v>
      </c>
      <c r="AC62" s="119">
        <f t="shared" ca="1" si="8"/>
        <v>1.1787198661911809</v>
      </c>
    </row>
    <row r="63" spans="2:29" x14ac:dyDescent="0.25">
      <c r="B63" s="20" t="str">
        <f t="shared" ca="1" si="4"/>
        <v/>
      </c>
      <c r="C63" s="21" t="str">
        <f ca="1">IF(B63="","",IF(MONTH(B63)=1,C62*(1+PREMISSAS!$C$58),C62))</f>
        <v/>
      </c>
      <c r="D63" s="21" t="str">
        <f ca="1">IF(B63="","",IF(RESULTADOS!$C$17="Normal",IFERROR(MAX(C63-PREMISSAS!$C$13,0),0),MAX(10*PREMISSAS!$C$39,IF(MONTH(B63)=1,D62*(1+PREMISSAS!$C$58),D62))))</f>
        <v/>
      </c>
      <c r="E63" s="4">
        <f ca="1">IFERROR(D63*IF(RESULTADOS!$C$17="Normal",$D$3,0),0)</f>
        <v>0</v>
      </c>
      <c r="F63" s="4">
        <f>IF(AND(Painel!$I$47="Sim",Painel!$I$49=PREMISSAS!$O$23),Painel!$I$51,0)</f>
        <v>0</v>
      </c>
      <c r="G63" s="100">
        <f>IF(AND(Painel!$I$47="Sim",Painel!$I$49=PREMISSAS!$O$22),IF(MOD(MONTH(B63),6)=0,Painel!$I$51,0),0)</f>
        <v>0</v>
      </c>
      <c r="H63" s="100">
        <f>IF(AND(Painel!$I$47="Sim",Painel!$I$49=PREMISSAS!$O$21),IF(MOD(MONTH(B63),12)=0,Painel!$I$51,0),0)</f>
        <v>0</v>
      </c>
      <c r="I63" s="4">
        <f ca="1">IFERROR(IF(RESULTADOS!$C$17="Normal",0,D63)*IF(RESULTADOS!$C$17="Normal",0,$D$3),0)</f>
        <v>0</v>
      </c>
      <c r="J63" s="4">
        <f>IF(RESULTADOS!$C$17="Normal",E63,0)</f>
        <v>0</v>
      </c>
      <c r="K63" s="4">
        <f ca="1">(E63+J63+I63)*PREMISSAS!$C$61</f>
        <v>0</v>
      </c>
      <c r="L63" s="4">
        <f ca="1">IFERROR(D63*IF(RESULTADOS!$C$17="Normal",IF(Painel!$G$8=PREMISSAS!$M$18,PREMISSAS!$C$63,PREMISSAS!$D$63),0),0)</f>
        <v>0</v>
      </c>
      <c r="M63" s="85">
        <f ca="1">IFERROR(M62*(1+$E$2)+(E63+J63-IF(RESULTADOS!$C$17="Normal",K63,0)-L63)*IF(MONTH(B63)=12,2,1),0)</f>
        <v>0</v>
      </c>
      <c r="N63" s="85">
        <f ca="1">IFERROR(N62*(1+$E$2)+(F63+I63-IF(RESULTADOS!$C$17="Normal",0,K63))*IF(MONTH(B63)=12,2,1)+G63+H63,0)</f>
        <v>0</v>
      </c>
      <c r="P63" s="43">
        <f t="shared" ca="1" si="0"/>
        <v>0</v>
      </c>
      <c r="R63" s="116" t="str">
        <f t="shared" ca="1" si="1"/>
        <v/>
      </c>
      <c r="S63" s="100" t="str">
        <f ca="1">IF(C63="","",S62+(E63+J63-IF(RESULTADOS!$C$17="Normal",K63,0)-L63)/2+(F63+G63+H63+I63-IF(RESULTADOS!$C$17="Normal",0,K63)))</f>
        <v/>
      </c>
      <c r="T63" s="100" t="str">
        <f ca="1">IF(C63="","",T62+(E63+J63-IF(RESULTADOS!$C$17="Normal",K63,0)-L63)/2)</f>
        <v/>
      </c>
      <c r="U63" s="100">
        <f t="shared" ca="1" si="5"/>
        <v>0</v>
      </c>
      <c r="W63" s="116">
        <f t="shared" ca="1" si="6"/>
        <v>44620</v>
      </c>
      <c r="X63" s="116">
        <f t="shared" ca="1" si="2"/>
        <v>44620</v>
      </c>
      <c r="Y63" s="100">
        <f ca="1">IF(OR((Y62-13/12*AB62)*(1+PREMISSAS!$C$16)&lt;0,Y62=""),0,(Y62-13/12*AB62)*(1+PREMISSAS!$C$16))</f>
        <v>0</v>
      </c>
      <c r="Z63" s="100">
        <f ca="1">IF(OR((Z62-13/12*AC62)*(1+PREMISSAS!$C$16)&lt;0,Z62=""),0,(Z62-13/12*AC62)*(1+PREMISSAS!$C$16))</f>
        <v>112.16869201504799</v>
      </c>
      <c r="AA63" s="100">
        <f t="shared" ca="1" si="3"/>
        <v>112.16869201504799</v>
      </c>
      <c r="AB63" s="119">
        <f t="shared" ca="1" si="7"/>
        <v>0</v>
      </c>
      <c r="AC63" s="119">
        <f t="shared" ca="1" si="8"/>
        <v>1.1787198661911809</v>
      </c>
    </row>
    <row r="64" spans="2:29" x14ac:dyDescent="0.25">
      <c r="B64" s="20" t="str">
        <f t="shared" ca="1" si="4"/>
        <v/>
      </c>
      <c r="C64" s="21" t="str">
        <f ca="1">IF(B64="","",IF(MONTH(B64)=1,C63*(1+PREMISSAS!$C$58),C63))</f>
        <v/>
      </c>
      <c r="D64" s="21" t="str">
        <f ca="1">IF(B64="","",IF(RESULTADOS!$C$17="Normal",IFERROR(MAX(C64-PREMISSAS!$C$13,0),0),MAX(10*PREMISSAS!$C$39,IF(MONTH(B64)=1,D63*(1+PREMISSAS!$C$58),D63))))</f>
        <v/>
      </c>
      <c r="E64" s="4">
        <f ca="1">IFERROR(D64*IF(RESULTADOS!$C$17="Normal",$D$3,0),0)</f>
        <v>0</v>
      </c>
      <c r="F64" s="4">
        <f>IF(AND(Painel!$I$47="Sim",Painel!$I$49=PREMISSAS!$O$23),Painel!$I$51,0)</f>
        <v>0</v>
      </c>
      <c r="G64" s="100">
        <f>IF(AND(Painel!$I$47="Sim",Painel!$I$49=PREMISSAS!$O$22),IF(MOD(MONTH(B64),6)=0,Painel!$I$51,0),0)</f>
        <v>0</v>
      </c>
      <c r="H64" s="100">
        <f>IF(AND(Painel!$I$47="Sim",Painel!$I$49=PREMISSAS!$O$21),IF(MOD(MONTH(B64),12)=0,Painel!$I$51,0),0)</f>
        <v>0</v>
      </c>
      <c r="I64" s="4">
        <f ca="1">IFERROR(IF(RESULTADOS!$C$17="Normal",0,D64)*IF(RESULTADOS!$C$17="Normal",0,$D$3),0)</f>
        <v>0</v>
      </c>
      <c r="J64" s="4">
        <f>IF(RESULTADOS!$C$17="Normal",E64,0)</f>
        <v>0</v>
      </c>
      <c r="K64" s="4">
        <f ca="1">(E64+J64+I64)*PREMISSAS!$C$61</f>
        <v>0</v>
      </c>
      <c r="L64" s="4">
        <f ca="1">IFERROR(D64*IF(RESULTADOS!$C$17="Normal",IF(Painel!$G$8=PREMISSAS!$M$18,PREMISSAS!$C$63,PREMISSAS!$D$63),0),0)</f>
        <v>0</v>
      </c>
      <c r="M64" s="85">
        <f ca="1">IFERROR(M63*(1+$E$2)+(E64+J64-IF(RESULTADOS!$C$17="Normal",K64,0)-L64)*IF(MONTH(B64)=12,2,1),0)</f>
        <v>0</v>
      </c>
      <c r="N64" s="85">
        <f ca="1">IFERROR(N63*(1+$E$2)+(F64+I64-IF(RESULTADOS!$C$17="Normal",0,K64))*IF(MONTH(B64)=12,2,1)+G64+H64,0)</f>
        <v>0</v>
      </c>
      <c r="P64" s="43">
        <f t="shared" ca="1" si="0"/>
        <v>0</v>
      </c>
      <c r="R64" s="116" t="str">
        <f t="shared" ca="1" si="1"/>
        <v/>
      </c>
      <c r="S64" s="100" t="str">
        <f ca="1">IF(C64="","",S63+(E64+J64-IF(RESULTADOS!$C$17="Normal",K64,0)-L64)/2+(F64+G64+H64+I64-IF(RESULTADOS!$C$17="Normal",0,K64)))</f>
        <v/>
      </c>
      <c r="T64" s="100" t="str">
        <f ca="1">IF(C64="","",T63+(E64+J64-IF(RESULTADOS!$C$17="Normal",K64,0)-L64)/2)</f>
        <v/>
      </c>
      <c r="U64" s="100">
        <f t="shared" ca="1" si="5"/>
        <v>0</v>
      </c>
      <c r="W64" s="116">
        <f t="shared" ca="1" si="6"/>
        <v>44651</v>
      </c>
      <c r="X64" s="116">
        <f t="shared" ca="1" si="2"/>
        <v>44651</v>
      </c>
      <c r="Y64" s="100">
        <f ca="1">IF(OR((Y63-13/12*AB63)*(1+PREMISSAS!$C$16)&lt;0,Y63=""),0,(Y63-13/12*AB63)*(1+PREMISSAS!$C$16))</f>
        <v>0</v>
      </c>
      <c r="Z64" s="100">
        <f ca="1">IF(OR((Z63-13/12*AC63)*(1+PREMISSAS!$C$16)&lt;0,Z63=""),0,(Z63-13/12*AC63)*(1+PREMISSAS!$C$16))</f>
        <v>111.2547762120799</v>
      </c>
      <c r="AA64" s="100">
        <f t="shared" ca="1" si="3"/>
        <v>111.2547762120799</v>
      </c>
      <c r="AB64" s="119">
        <f t="shared" ca="1" si="7"/>
        <v>0</v>
      </c>
      <c r="AC64" s="119">
        <f t="shared" ca="1" si="8"/>
        <v>1.1787198661911809</v>
      </c>
    </row>
    <row r="65" spans="2:29" x14ac:dyDescent="0.25">
      <c r="B65" s="20" t="str">
        <f t="shared" ca="1" si="4"/>
        <v/>
      </c>
      <c r="C65" s="21" t="str">
        <f ca="1">IF(B65="","",IF(MONTH(B65)=1,C64*(1+PREMISSAS!$C$58),C64))</f>
        <v/>
      </c>
      <c r="D65" s="21" t="str">
        <f ca="1">IF(B65="","",IF(RESULTADOS!$C$17="Normal",IFERROR(MAX(C65-PREMISSAS!$C$13,0),0),MAX(10*PREMISSAS!$C$39,IF(MONTH(B65)=1,D64*(1+PREMISSAS!$C$58),D64))))</f>
        <v/>
      </c>
      <c r="E65" s="4">
        <f ca="1">IFERROR(D65*IF(RESULTADOS!$C$17="Normal",$D$3,0),0)</f>
        <v>0</v>
      </c>
      <c r="F65" s="4">
        <f>IF(AND(Painel!$I$47="Sim",Painel!$I$49=PREMISSAS!$O$23),Painel!$I$51,0)</f>
        <v>0</v>
      </c>
      <c r="G65" s="100">
        <f>IF(AND(Painel!$I$47="Sim",Painel!$I$49=PREMISSAS!$O$22),IF(MOD(MONTH(B65),6)=0,Painel!$I$51,0),0)</f>
        <v>0</v>
      </c>
      <c r="H65" s="100">
        <f>IF(AND(Painel!$I$47="Sim",Painel!$I$49=PREMISSAS!$O$21),IF(MOD(MONTH(B65),12)=0,Painel!$I$51,0),0)</f>
        <v>0</v>
      </c>
      <c r="I65" s="4">
        <f ca="1">IFERROR(IF(RESULTADOS!$C$17="Normal",0,D65)*IF(RESULTADOS!$C$17="Normal",0,$D$3),0)</f>
        <v>0</v>
      </c>
      <c r="J65" s="4">
        <f>IF(RESULTADOS!$C$17="Normal",E65,0)</f>
        <v>0</v>
      </c>
      <c r="K65" s="4">
        <f ca="1">(E65+J65+I65)*PREMISSAS!$C$61</f>
        <v>0</v>
      </c>
      <c r="L65" s="4">
        <f ca="1">IFERROR(D65*IF(RESULTADOS!$C$17="Normal",IF(Painel!$G$8=PREMISSAS!$M$18,PREMISSAS!$C$63,PREMISSAS!$D$63),0),0)</f>
        <v>0</v>
      </c>
      <c r="M65" s="85">
        <f ca="1">IFERROR(M64*(1+$E$2)+(E65+J65-IF(RESULTADOS!$C$17="Normal",K65,0)-L65)*IF(MONTH(B65)=12,2,1),0)</f>
        <v>0</v>
      </c>
      <c r="N65" s="85">
        <f ca="1">IFERROR(N64*(1+$E$2)+(F65+I65-IF(RESULTADOS!$C$17="Normal",0,K65))*IF(MONTH(B65)=12,2,1)+G65+H65,0)</f>
        <v>0</v>
      </c>
      <c r="P65" s="43">
        <f t="shared" ca="1" si="0"/>
        <v>0</v>
      </c>
      <c r="R65" s="116" t="str">
        <f t="shared" ca="1" si="1"/>
        <v/>
      </c>
      <c r="S65" s="100" t="str">
        <f ca="1">IF(C65="","",S64+(E65+J65-IF(RESULTADOS!$C$17="Normal",K65,0)-L65)/2+(F65+G65+H65+I65-IF(RESULTADOS!$C$17="Normal",0,K65)))</f>
        <v/>
      </c>
      <c r="T65" s="100" t="str">
        <f ca="1">IF(C65="","",T64+(E65+J65-IF(RESULTADOS!$C$17="Normal",K65,0)-L65)/2)</f>
        <v/>
      </c>
      <c r="U65" s="100">
        <f t="shared" ca="1" si="5"/>
        <v>0</v>
      </c>
      <c r="W65" s="116">
        <f t="shared" ca="1" si="6"/>
        <v>44681</v>
      </c>
      <c r="X65" s="116">
        <f t="shared" ca="1" si="2"/>
        <v>44681</v>
      </c>
      <c r="Y65" s="100">
        <f ca="1">IF(OR((Y64-13/12*AB64)*(1+PREMISSAS!$C$16)&lt;0,Y64=""),0,(Y64-13/12*AB64)*(1+PREMISSAS!$C$16))</f>
        <v>0</v>
      </c>
      <c r="Z65" s="100">
        <f ca="1">IF(OR((Z64-13/12*AC64)*(1+PREMISSAS!$C$16)&lt;0,Z64=""),0,(Z64-13/12*AC64)*(1+PREMISSAS!$C$16))</f>
        <v>110.33786848659005</v>
      </c>
      <c r="AA65" s="100">
        <f t="shared" ca="1" si="3"/>
        <v>110.33786848659005</v>
      </c>
      <c r="AB65" s="119">
        <f t="shared" ca="1" si="7"/>
        <v>0</v>
      </c>
      <c r="AC65" s="119">
        <f t="shared" ca="1" si="8"/>
        <v>1.1787198661911809</v>
      </c>
    </row>
    <row r="66" spans="2:29" x14ac:dyDescent="0.25">
      <c r="B66" s="20" t="str">
        <f t="shared" ca="1" si="4"/>
        <v/>
      </c>
      <c r="C66" s="21" t="str">
        <f ca="1">IF(B66="","",IF(MONTH(B66)=1,C65*(1+PREMISSAS!$C$58),C65))</f>
        <v/>
      </c>
      <c r="D66" s="21" t="str">
        <f ca="1">IF(B66="","",IF(RESULTADOS!$C$17="Normal",IFERROR(MAX(C66-PREMISSAS!$C$13,0),0),MAX(10*PREMISSAS!$C$39,IF(MONTH(B66)=1,D65*(1+PREMISSAS!$C$58),D65))))</f>
        <v/>
      </c>
      <c r="E66" s="4">
        <f ca="1">IFERROR(D66*IF(RESULTADOS!$C$17="Normal",$D$3,0),0)</f>
        <v>0</v>
      </c>
      <c r="F66" s="4">
        <f>IF(AND(Painel!$I$47="Sim",Painel!$I$49=PREMISSAS!$O$23),Painel!$I$51,0)</f>
        <v>0</v>
      </c>
      <c r="G66" s="100">
        <f>IF(AND(Painel!$I$47="Sim",Painel!$I$49=PREMISSAS!$O$22),IF(MOD(MONTH(B66),6)=0,Painel!$I$51,0),0)</f>
        <v>0</v>
      </c>
      <c r="H66" s="100">
        <f>IF(AND(Painel!$I$47="Sim",Painel!$I$49=PREMISSAS!$O$21),IF(MOD(MONTH(B66),12)=0,Painel!$I$51,0),0)</f>
        <v>0</v>
      </c>
      <c r="I66" s="4">
        <f ca="1">IFERROR(IF(RESULTADOS!$C$17="Normal",0,D66)*IF(RESULTADOS!$C$17="Normal",0,$D$3),0)</f>
        <v>0</v>
      </c>
      <c r="J66" s="4">
        <f>IF(RESULTADOS!$C$17="Normal",E66,0)</f>
        <v>0</v>
      </c>
      <c r="K66" s="4">
        <f ca="1">(E66+J66+I66)*PREMISSAS!$C$61</f>
        <v>0</v>
      </c>
      <c r="L66" s="4">
        <f ca="1">IFERROR(D66*IF(RESULTADOS!$C$17="Normal",IF(Painel!$G$8=PREMISSAS!$M$18,PREMISSAS!$C$63,PREMISSAS!$D$63),0),0)</f>
        <v>0</v>
      </c>
      <c r="M66" s="85">
        <f ca="1">IFERROR(M65*(1+$E$2)+(E66+J66-IF(RESULTADOS!$C$17="Normal",K66,0)-L66)*IF(MONTH(B66)=12,2,1),0)</f>
        <v>0</v>
      </c>
      <c r="N66" s="85">
        <f ca="1">IFERROR(N65*(1+$E$2)+(F66+I66-IF(RESULTADOS!$C$17="Normal",0,K66))*IF(MONTH(B66)=12,2,1)+G66+H66,0)</f>
        <v>0</v>
      </c>
      <c r="P66" s="43">
        <f t="shared" ca="1" si="0"/>
        <v>0</v>
      </c>
      <c r="R66" s="116" t="str">
        <f t="shared" ca="1" si="1"/>
        <v/>
      </c>
      <c r="S66" s="100" t="str">
        <f ca="1">IF(C66="","",S65+(E66+J66-IF(RESULTADOS!$C$17="Normal",K66,0)-L66)/2+(F66+G66+H66+I66-IF(RESULTADOS!$C$17="Normal",0,K66)))</f>
        <v/>
      </c>
      <c r="T66" s="100" t="str">
        <f ca="1">IF(C66="","",T65+(E66+J66-IF(RESULTADOS!$C$17="Normal",K66,0)-L66)/2)</f>
        <v/>
      </c>
      <c r="U66" s="100">
        <f t="shared" ca="1" si="5"/>
        <v>0</v>
      </c>
      <c r="W66" s="116">
        <f t="shared" ca="1" si="6"/>
        <v>44712</v>
      </c>
      <c r="X66" s="116">
        <f t="shared" ca="1" si="2"/>
        <v>44712</v>
      </c>
      <c r="Y66" s="100">
        <f ca="1">IF(OR((Y65-13/12*AB65)*(1+PREMISSAS!$C$16)&lt;0,Y65=""),0,(Y65-13/12*AB65)*(1+PREMISSAS!$C$16))</f>
        <v>0</v>
      </c>
      <c r="Z66" s="100">
        <f ca="1">IF(OR((Z65-13/12*AC65)*(1+PREMISSAS!$C$16)&lt;0,Z65=""),0,(Z65-13/12*AC65)*(1+PREMISSAS!$C$16))</f>
        <v>109.41795904380267</v>
      </c>
      <c r="AA66" s="100">
        <f t="shared" ca="1" si="3"/>
        <v>109.41795904380267</v>
      </c>
      <c r="AB66" s="119">
        <f t="shared" ca="1" si="7"/>
        <v>0</v>
      </c>
      <c r="AC66" s="119">
        <f t="shared" ca="1" si="8"/>
        <v>1.1787198661911809</v>
      </c>
    </row>
    <row r="67" spans="2:29" x14ac:dyDescent="0.25">
      <c r="B67" s="20" t="str">
        <f t="shared" ca="1" si="4"/>
        <v/>
      </c>
      <c r="C67" s="21" t="str">
        <f ca="1">IF(B67="","",IF(MONTH(B67)=1,C66*(1+PREMISSAS!$C$58),C66))</f>
        <v/>
      </c>
      <c r="D67" s="21" t="str">
        <f ca="1">IF(B67="","",IF(RESULTADOS!$C$17="Normal",IFERROR(MAX(C67-PREMISSAS!$C$13,0),0),MAX(10*PREMISSAS!$C$39,IF(MONTH(B67)=1,D66*(1+PREMISSAS!$C$58),D66))))</f>
        <v/>
      </c>
      <c r="E67" s="4">
        <f ca="1">IFERROR(D67*IF(RESULTADOS!$C$17="Normal",$D$3,0),0)</f>
        <v>0</v>
      </c>
      <c r="F67" s="4">
        <f>IF(AND(Painel!$I$47="Sim",Painel!$I$49=PREMISSAS!$O$23),Painel!$I$51,0)</f>
        <v>0</v>
      </c>
      <c r="G67" s="100">
        <f>IF(AND(Painel!$I$47="Sim",Painel!$I$49=PREMISSAS!$O$22),IF(MOD(MONTH(B67),6)=0,Painel!$I$51,0),0)</f>
        <v>0</v>
      </c>
      <c r="H67" s="100">
        <f>IF(AND(Painel!$I$47="Sim",Painel!$I$49=PREMISSAS!$O$21),IF(MOD(MONTH(B67),12)=0,Painel!$I$51,0),0)</f>
        <v>0</v>
      </c>
      <c r="I67" s="4">
        <f ca="1">IFERROR(IF(RESULTADOS!$C$17="Normal",0,D67)*IF(RESULTADOS!$C$17="Normal",0,$D$3),0)</f>
        <v>0</v>
      </c>
      <c r="J67" s="4">
        <f>IF(RESULTADOS!$C$17="Normal",E67,0)</f>
        <v>0</v>
      </c>
      <c r="K67" s="4">
        <f ca="1">(E67+J67+I67)*PREMISSAS!$C$61</f>
        <v>0</v>
      </c>
      <c r="L67" s="4">
        <f ca="1">IFERROR(D67*IF(RESULTADOS!$C$17="Normal",IF(Painel!$G$8=PREMISSAS!$M$18,PREMISSAS!$C$63,PREMISSAS!$D$63),0),0)</f>
        <v>0</v>
      </c>
      <c r="M67" s="85">
        <f ca="1">IFERROR(M66*(1+$E$2)+(E67+J67-IF(RESULTADOS!$C$17="Normal",K67,0)-L67)*IF(MONTH(B67)=12,2,1),0)</f>
        <v>0</v>
      </c>
      <c r="N67" s="85">
        <f ca="1">IFERROR(N66*(1+$E$2)+(F67+I67-IF(RESULTADOS!$C$17="Normal",0,K67))*IF(MONTH(B67)=12,2,1)+G67+H67,0)</f>
        <v>0</v>
      </c>
      <c r="P67" s="43">
        <f t="shared" ca="1" si="0"/>
        <v>0</v>
      </c>
      <c r="R67" s="116" t="str">
        <f t="shared" ca="1" si="1"/>
        <v/>
      </c>
      <c r="S67" s="100" t="str">
        <f ca="1">IF(C67="","",S66+(E67+J67-IF(RESULTADOS!$C$17="Normal",K67,0)-L67)/2+(F67+G67+H67+I67-IF(RESULTADOS!$C$17="Normal",0,K67)))</f>
        <v/>
      </c>
      <c r="T67" s="100" t="str">
        <f ca="1">IF(C67="","",T66+(E67+J67-IF(RESULTADOS!$C$17="Normal",K67,0)-L67)/2)</f>
        <v/>
      </c>
      <c r="U67" s="100">
        <f t="shared" ca="1" si="5"/>
        <v>0</v>
      </c>
      <c r="W67" s="116">
        <f t="shared" ca="1" si="6"/>
        <v>44742</v>
      </c>
      <c r="X67" s="116">
        <f t="shared" ca="1" si="2"/>
        <v>44742</v>
      </c>
      <c r="Y67" s="100">
        <f ca="1">IF(OR((Y66-13/12*AB66)*(1+PREMISSAS!$C$16)&lt;0,Y66=""),0,(Y66-13/12*AB66)*(1+PREMISSAS!$C$16))</f>
        <v>0</v>
      </c>
      <c r="Z67" s="100">
        <f ca="1">IF(OR((Z66-13/12*AC66)*(1+PREMISSAS!$C$16)&lt;0,Z66=""),0,(Z66-13/12*AC66)*(1+PREMISSAS!$C$16))</f>
        <v>108.49503805687641</v>
      </c>
      <c r="AA67" s="100">
        <f t="shared" ca="1" si="3"/>
        <v>108.49503805687641</v>
      </c>
      <c r="AB67" s="119">
        <f t="shared" ca="1" si="7"/>
        <v>0</v>
      </c>
      <c r="AC67" s="119">
        <f t="shared" ca="1" si="8"/>
        <v>1.1787198661911809</v>
      </c>
    </row>
    <row r="68" spans="2:29" x14ac:dyDescent="0.25">
      <c r="B68" s="20" t="str">
        <f t="shared" ca="1" si="4"/>
        <v/>
      </c>
      <c r="C68" s="21" t="str">
        <f ca="1">IF(B68="","",IF(MONTH(B68)=1,C67*(1+PREMISSAS!$C$58),C67))</f>
        <v/>
      </c>
      <c r="D68" s="21" t="str">
        <f ca="1">IF(B68="","",IF(RESULTADOS!$C$17="Normal",IFERROR(MAX(C68-PREMISSAS!$C$13,0),0),MAX(10*PREMISSAS!$C$39,IF(MONTH(B68)=1,D67*(1+PREMISSAS!$C$58),D67))))</f>
        <v/>
      </c>
      <c r="E68" s="4">
        <f ca="1">IFERROR(D68*IF(RESULTADOS!$C$17="Normal",$D$3,0),0)</f>
        <v>0</v>
      </c>
      <c r="F68" s="4">
        <f>IF(AND(Painel!$I$47="Sim",Painel!$I$49=PREMISSAS!$O$23),Painel!$I$51,0)</f>
        <v>0</v>
      </c>
      <c r="G68" s="100">
        <f>IF(AND(Painel!$I$47="Sim",Painel!$I$49=PREMISSAS!$O$22),IF(MOD(MONTH(B68),6)=0,Painel!$I$51,0),0)</f>
        <v>0</v>
      </c>
      <c r="H68" s="100">
        <f>IF(AND(Painel!$I$47="Sim",Painel!$I$49=PREMISSAS!$O$21),IF(MOD(MONTH(B68),12)=0,Painel!$I$51,0),0)</f>
        <v>0</v>
      </c>
      <c r="I68" s="4">
        <f ca="1">IFERROR(IF(RESULTADOS!$C$17="Normal",0,D68)*IF(RESULTADOS!$C$17="Normal",0,$D$3),0)</f>
        <v>0</v>
      </c>
      <c r="J68" s="4">
        <f>IF(RESULTADOS!$C$17="Normal",E68,0)</f>
        <v>0</v>
      </c>
      <c r="K68" s="4">
        <f ca="1">(E68+J68+I68)*PREMISSAS!$C$61</f>
        <v>0</v>
      </c>
      <c r="L68" s="4">
        <f ca="1">IFERROR(D68*IF(RESULTADOS!$C$17="Normal",IF(Painel!$G$8=PREMISSAS!$M$18,PREMISSAS!$C$63,PREMISSAS!$D$63),0),0)</f>
        <v>0</v>
      </c>
      <c r="M68" s="85">
        <f ca="1">IFERROR(M67*(1+$E$2)+(E68+J68-IF(RESULTADOS!$C$17="Normal",K68,0)-L68)*IF(MONTH(B68)=12,2,1),0)</f>
        <v>0</v>
      </c>
      <c r="N68" s="85">
        <f ca="1">IFERROR(N67*(1+$E$2)+(F68+I68-IF(RESULTADOS!$C$17="Normal",0,K68))*IF(MONTH(B68)=12,2,1)+G68+H68,0)</f>
        <v>0</v>
      </c>
      <c r="P68" s="43">
        <f t="shared" ca="1" si="0"/>
        <v>0</v>
      </c>
      <c r="R68" s="116" t="str">
        <f t="shared" ca="1" si="1"/>
        <v/>
      </c>
      <c r="S68" s="100" t="str">
        <f ca="1">IF(C68="","",S67+(E68+J68-IF(RESULTADOS!$C$17="Normal",K68,0)-L68)/2+(F68+G68+H68+I68-IF(RESULTADOS!$C$17="Normal",0,K68)))</f>
        <v/>
      </c>
      <c r="T68" s="100" t="str">
        <f ca="1">IF(C68="","",T67+(E68+J68-IF(RESULTADOS!$C$17="Normal",K68,0)-L68)/2)</f>
        <v/>
      </c>
      <c r="U68" s="100">
        <f t="shared" ca="1" si="5"/>
        <v>0</v>
      </c>
      <c r="W68" s="116">
        <f t="shared" ca="1" si="6"/>
        <v>44773</v>
      </c>
      <c r="X68" s="116">
        <f t="shared" ca="1" si="2"/>
        <v>44773</v>
      </c>
      <c r="Y68" s="100">
        <f ca="1">IF(OR((Y67-13/12*AB67)*(1+PREMISSAS!$C$16)&lt;0,Y67=""),0,(Y67-13/12*AB67)*(1+PREMISSAS!$C$16))</f>
        <v>0</v>
      </c>
      <c r="Z68" s="100">
        <f ca="1">IF(OR((Z67-13/12*AC67)*(1+PREMISSAS!$C$16)&lt;0,Z67=""),0,(Z67-13/12*AC67)*(1+PREMISSAS!$C$16))</f>
        <v>107.56909566679943</v>
      </c>
      <c r="AA68" s="100">
        <f t="shared" ca="1" si="3"/>
        <v>107.56909566679943</v>
      </c>
      <c r="AB68" s="119">
        <f t="shared" ca="1" si="7"/>
        <v>0</v>
      </c>
      <c r="AC68" s="119">
        <f t="shared" ca="1" si="8"/>
        <v>1.1787198661911809</v>
      </c>
    </row>
    <row r="69" spans="2:29" x14ac:dyDescent="0.25">
      <c r="B69" s="20" t="str">
        <f t="shared" ca="1" si="4"/>
        <v/>
      </c>
      <c r="C69" s="21" t="str">
        <f ca="1">IF(B69="","",IF(MONTH(B69)=1,C68*(1+PREMISSAS!$C$58),C68))</f>
        <v/>
      </c>
      <c r="D69" s="21" t="str">
        <f ca="1">IF(B69="","",IF(RESULTADOS!$C$17="Normal",IFERROR(MAX(C69-PREMISSAS!$C$13,0),0),MAX(10*PREMISSAS!$C$39,IF(MONTH(B69)=1,D68*(1+PREMISSAS!$C$58),D68))))</f>
        <v/>
      </c>
      <c r="E69" s="4">
        <f ca="1">IFERROR(D69*IF(RESULTADOS!$C$17="Normal",$D$3,0),0)</f>
        <v>0</v>
      </c>
      <c r="F69" s="4">
        <f>IF(AND(Painel!$I$47="Sim",Painel!$I$49=PREMISSAS!$O$23),Painel!$I$51,0)</f>
        <v>0</v>
      </c>
      <c r="G69" s="100">
        <f>IF(AND(Painel!$I$47="Sim",Painel!$I$49=PREMISSAS!$O$22),IF(MOD(MONTH(B69),6)=0,Painel!$I$51,0),0)</f>
        <v>0</v>
      </c>
      <c r="H69" s="100">
        <f>IF(AND(Painel!$I$47="Sim",Painel!$I$49=PREMISSAS!$O$21),IF(MOD(MONTH(B69),12)=0,Painel!$I$51,0),0)</f>
        <v>0</v>
      </c>
      <c r="I69" s="4">
        <f ca="1">IFERROR(IF(RESULTADOS!$C$17="Normal",0,D69)*IF(RESULTADOS!$C$17="Normal",0,$D$3),0)</f>
        <v>0</v>
      </c>
      <c r="J69" s="4">
        <f>IF(RESULTADOS!$C$17="Normal",E69,0)</f>
        <v>0</v>
      </c>
      <c r="K69" s="4">
        <f ca="1">(E69+J69+I69)*PREMISSAS!$C$61</f>
        <v>0</v>
      </c>
      <c r="L69" s="4">
        <f ca="1">IFERROR(D69*IF(RESULTADOS!$C$17="Normal",IF(Painel!$G$8=PREMISSAS!$M$18,PREMISSAS!$C$63,PREMISSAS!$D$63),0),0)</f>
        <v>0</v>
      </c>
      <c r="M69" s="85">
        <f ca="1">IFERROR(M68*(1+$E$2)+(E69+J69-IF(RESULTADOS!$C$17="Normal",K69,0)-L69)*IF(MONTH(B69)=12,2,1),0)</f>
        <v>0</v>
      </c>
      <c r="N69" s="85">
        <f ca="1">IFERROR(N68*(1+$E$2)+(F69+I69-IF(RESULTADOS!$C$17="Normal",0,K69))*IF(MONTH(B69)=12,2,1)+G69+H69,0)</f>
        <v>0</v>
      </c>
      <c r="P69" s="43">
        <f t="shared" ca="1" si="0"/>
        <v>0</v>
      </c>
      <c r="R69" s="116" t="str">
        <f t="shared" ca="1" si="1"/>
        <v/>
      </c>
      <c r="S69" s="100" t="str">
        <f ca="1">IF(C69="","",S68+(E69+J69-IF(RESULTADOS!$C$17="Normal",K69,0)-L69)/2+(F69+G69+H69+I69-IF(RESULTADOS!$C$17="Normal",0,K69)))</f>
        <v/>
      </c>
      <c r="T69" s="100" t="str">
        <f ca="1">IF(C69="","",T68+(E69+J69-IF(RESULTADOS!$C$17="Normal",K69,0)-L69)/2)</f>
        <v/>
      </c>
      <c r="U69" s="100">
        <f t="shared" ca="1" si="5"/>
        <v>0</v>
      </c>
      <c r="W69" s="116">
        <f t="shared" ca="1" si="6"/>
        <v>44804</v>
      </c>
      <c r="X69" s="116">
        <f t="shared" ca="1" si="2"/>
        <v>44804</v>
      </c>
      <c r="Y69" s="100">
        <f ca="1">IF(OR((Y68-13/12*AB68)*(1+PREMISSAS!$C$16)&lt;0,Y68=""),0,(Y68-13/12*AB68)*(1+PREMISSAS!$C$16))</f>
        <v>0</v>
      </c>
      <c r="Z69" s="100">
        <f ca="1">IF(OR((Z68-13/12*AC68)*(1+PREMISSAS!$C$16)&lt;0,Z68=""),0,(Z68-13/12*AC68)*(1+PREMISSAS!$C$16))</f>
        <v>106.64012198228401</v>
      </c>
      <c r="AA69" s="100">
        <f t="shared" ca="1" si="3"/>
        <v>106.64012198228401</v>
      </c>
      <c r="AB69" s="119">
        <f t="shared" ca="1" si="7"/>
        <v>0</v>
      </c>
      <c r="AC69" s="119">
        <f t="shared" ca="1" si="8"/>
        <v>1.1787198661911809</v>
      </c>
    </row>
    <row r="70" spans="2:29" x14ac:dyDescent="0.25">
      <c r="B70" s="20" t="str">
        <f t="shared" ca="1" si="4"/>
        <v/>
      </c>
      <c r="C70" s="21" t="str">
        <f ca="1">IF(B70="","",IF(MONTH(B70)=1,C69*(1+PREMISSAS!$C$58),C69))</f>
        <v/>
      </c>
      <c r="D70" s="21" t="str">
        <f ca="1">IF(B70="","",IF(RESULTADOS!$C$17="Normal",IFERROR(MAX(C70-PREMISSAS!$C$13,0),0),MAX(10*PREMISSAS!$C$39,IF(MONTH(B70)=1,D69*(1+PREMISSAS!$C$58),D69))))</f>
        <v/>
      </c>
      <c r="E70" s="4">
        <f ca="1">IFERROR(D70*IF(RESULTADOS!$C$17="Normal",$D$3,0),0)</f>
        <v>0</v>
      </c>
      <c r="F70" s="4">
        <f>IF(AND(Painel!$I$47="Sim",Painel!$I$49=PREMISSAS!$O$23),Painel!$I$51,0)</f>
        <v>0</v>
      </c>
      <c r="G70" s="100">
        <f>IF(AND(Painel!$I$47="Sim",Painel!$I$49=PREMISSAS!$O$22),IF(MOD(MONTH(B70),6)=0,Painel!$I$51,0),0)</f>
        <v>0</v>
      </c>
      <c r="H70" s="100">
        <f>IF(AND(Painel!$I$47="Sim",Painel!$I$49=PREMISSAS!$O$21),IF(MOD(MONTH(B70),12)=0,Painel!$I$51,0),0)</f>
        <v>0</v>
      </c>
      <c r="I70" s="4">
        <f ca="1">IFERROR(IF(RESULTADOS!$C$17="Normal",0,D70)*IF(RESULTADOS!$C$17="Normal",0,$D$3),0)</f>
        <v>0</v>
      </c>
      <c r="J70" s="4">
        <f>IF(RESULTADOS!$C$17="Normal",E70,0)</f>
        <v>0</v>
      </c>
      <c r="K70" s="4">
        <f ca="1">(E70+J70+I70)*PREMISSAS!$C$61</f>
        <v>0</v>
      </c>
      <c r="L70" s="4">
        <f ca="1">IFERROR(D70*IF(RESULTADOS!$C$17="Normal",IF(Painel!$G$8=PREMISSAS!$M$18,PREMISSAS!$C$63,PREMISSAS!$D$63),0),0)</f>
        <v>0</v>
      </c>
      <c r="M70" s="85">
        <f ca="1">IFERROR(M69*(1+$E$2)+(E70+J70-IF(RESULTADOS!$C$17="Normal",K70,0)-L70)*IF(MONTH(B70)=12,2,1),0)</f>
        <v>0</v>
      </c>
      <c r="N70" s="85">
        <f ca="1">IFERROR(N69*(1+$E$2)+(F70+I70-IF(RESULTADOS!$C$17="Normal",0,K70))*IF(MONTH(B70)=12,2,1)+G70+H70,0)</f>
        <v>0</v>
      </c>
      <c r="P70" s="43">
        <f t="shared" ca="1" si="0"/>
        <v>0</v>
      </c>
      <c r="R70" s="116" t="str">
        <f t="shared" ca="1" si="1"/>
        <v/>
      </c>
      <c r="S70" s="100" t="str">
        <f ca="1">IF(C70="","",S69+(E70+J70-IF(RESULTADOS!$C$17="Normal",K70,0)-L70)/2+(F70+G70+H70+I70-IF(RESULTADOS!$C$17="Normal",0,K70)))</f>
        <v/>
      </c>
      <c r="T70" s="100" t="str">
        <f ca="1">IF(C70="","",T69+(E70+J70-IF(RESULTADOS!$C$17="Normal",K70,0)-L70)/2)</f>
        <v/>
      </c>
      <c r="U70" s="100">
        <f t="shared" ca="1" si="5"/>
        <v>0</v>
      </c>
      <c r="W70" s="116">
        <f t="shared" ca="1" si="6"/>
        <v>44834</v>
      </c>
      <c r="X70" s="116">
        <f t="shared" ca="1" si="2"/>
        <v>44834</v>
      </c>
      <c r="Y70" s="100">
        <f ca="1">IF(OR((Y69-13/12*AB69)*(1+PREMISSAS!$C$16)&lt;0,Y69=""),0,(Y69-13/12*AB69)*(1+PREMISSAS!$C$16))</f>
        <v>0</v>
      </c>
      <c r="Z70" s="100">
        <f ca="1">IF(OR((Z69-13/12*AC69)*(1+PREMISSAS!$C$16)&lt;0,Z69=""),0,(Z69-13/12*AC69)*(1+PREMISSAS!$C$16))</f>
        <v>105.70810707966099</v>
      </c>
      <c r="AA70" s="100">
        <f t="shared" ca="1" si="3"/>
        <v>105.70810707966099</v>
      </c>
      <c r="AB70" s="119">
        <f t="shared" ca="1" si="7"/>
        <v>0</v>
      </c>
      <c r="AC70" s="119">
        <f t="shared" ca="1" si="8"/>
        <v>1.1787198661911809</v>
      </c>
    </row>
    <row r="71" spans="2:29" x14ac:dyDescent="0.25">
      <c r="B71" s="20" t="str">
        <f t="shared" ca="1" si="4"/>
        <v/>
      </c>
      <c r="C71" s="21" t="str">
        <f ca="1">IF(B71="","",IF(MONTH(B71)=1,C70*(1+PREMISSAS!$C$58),C70))</f>
        <v/>
      </c>
      <c r="D71" s="21" t="str">
        <f ca="1">IF(B71="","",IF(RESULTADOS!$C$17="Normal",IFERROR(MAX(C71-PREMISSAS!$C$13,0),0),MAX(10*PREMISSAS!$C$39,IF(MONTH(B71)=1,D70*(1+PREMISSAS!$C$58),D70))))</f>
        <v/>
      </c>
      <c r="E71" s="4">
        <f ca="1">IFERROR(D71*IF(RESULTADOS!$C$17="Normal",$D$3,0),0)</f>
        <v>0</v>
      </c>
      <c r="F71" s="4">
        <f>IF(AND(Painel!$I$47="Sim",Painel!$I$49=PREMISSAS!$O$23),Painel!$I$51,0)</f>
        <v>0</v>
      </c>
      <c r="G71" s="100">
        <f>IF(AND(Painel!$I$47="Sim",Painel!$I$49=PREMISSAS!$O$22),IF(MOD(MONTH(B71),6)=0,Painel!$I$51,0),0)</f>
        <v>0</v>
      </c>
      <c r="H71" s="100">
        <f>IF(AND(Painel!$I$47="Sim",Painel!$I$49=PREMISSAS!$O$21),IF(MOD(MONTH(B71),12)=0,Painel!$I$51,0),0)</f>
        <v>0</v>
      </c>
      <c r="I71" s="4">
        <f ca="1">IFERROR(IF(RESULTADOS!$C$17="Normal",0,D71)*IF(RESULTADOS!$C$17="Normal",0,$D$3),0)</f>
        <v>0</v>
      </c>
      <c r="J71" s="4">
        <f>IF(RESULTADOS!$C$17="Normal",E71,0)</f>
        <v>0</v>
      </c>
      <c r="K71" s="4">
        <f ca="1">(E71+J71+I71)*PREMISSAS!$C$61</f>
        <v>0</v>
      </c>
      <c r="L71" s="4">
        <f ca="1">IFERROR(D71*IF(RESULTADOS!$C$17="Normal",IF(Painel!$G$8=PREMISSAS!$M$18,PREMISSAS!$C$63,PREMISSAS!$D$63),0),0)</f>
        <v>0</v>
      </c>
      <c r="M71" s="85">
        <f ca="1">IFERROR(M70*(1+$E$2)+(E71+J71-IF(RESULTADOS!$C$17="Normal",K71,0)-L71)*IF(MONTH(B71)=12,2,1),0)</f>
        <v>0</v>
      </c>
      <c r="N71" s="85">
        <f ca="1">IFERROR(N70*(1+$E$2)+(F71+I71-IF(RESULTADOS!$C$17="Normal",0,K71))*IF(MONTH(B71)=12,2,1)+G71+H71,0)</f>
        <v>0</v>
      </c>
      <c r="P71" s="43">
        <f t="shared" ca="1" si="0"/>
        <v>0</v>
      </c>
      <c r="R71" s="116" t="str">
        <f t="shared" ca="1" si="1"/>
        <v/>
      </c>
      <c r="S71" s="100" t="str">
        <f ca="1">IF(C71="","",S70+(E71+J71-IF(RESULTADOS!$C$17="Normal",K71,0)-L71)/2+(F71+G71+H71+I71-IF(RESULTADOS!$C$17="Normal",0,K71)))</f>
        <v/>
      </c>
      <c r="T71" s="100" t="str">
        <f ca="1">IF(C71="","",T70+(E71+J71-IF(RESULTADOS!$C$17="Normal",K71,0)-L71)/2)</f>
        <v/>
      </c>
      <c r="U71" s="100">
        <f t="shared" ca="1" si="5"/>
        <v>0</v>
      </c>
      <c r="W71" s="116">
        <f t="shared" ca="1" si="6"/>
        <v>44865</v>
      </c>
      <c r="X71" s="116">
        <f t="shared" ca="1" si="2"/>
        <v>44865</v>
      </c>
      <c r="Y71" s="100">
        <f ca="1">IF(OR((Y70-13/12*AB70)*(1+PREMISSAS!$C$16)&lt;0,Y70=""),0,(Y70-13/12*AB70)*(1+PREMISSAS!$C$16))</f>
        <v>0</v>
      </c>
      <c r="Z71" s="100">
        <f ca="1">IF(OR((Z70-13/12*AC70)*(1+PREMISSAS!$C$16)&lt;0,Z70=""),0,(Z70-13/12*AC70)*(1+PREMISSAS!$C$16))</f>
        <v>104.77304100277365</v>
      </c>
      <c r="AA71" s="100">
        <f t="shared" ca="1" si="3"/>
        <v>104.77304100277365</v>
      </c>
      <c r="AB71" s="119">
        <f t="shared" ca="1" si="7"/>
        <v>0</v>
      </c>
      <c r="AC71" s="119">
        <f t="shared" ca="1" si="8"/>
        <v>1.1787198661911809</v>
      </c>
    </row>
    <row r="72" spans="2:29" x14ac:dyDescent="0.25">
      <c r="B72" s="20" t="str">
        <f t="shared" ca="1" si="4"/>
        <v/>
      </c>
      <c r="C72" s="21" t="str">
        <f ca="1">IF(B72="","",IF(MONTH(B72)=1,C71*(1+PREMISSAS!$C$58),C71))</f>
        <v/>
      </c>
      <c r="D72" s="21" t="str">
        <f ca="1">IF(B72="","",IF(RESULTADOS!$C$17="Normal",IFERROR(MAX(C72-PREMISSAS!$C$13,0),0),MAX(10*PREMISSAS!$C$39,IF(MONTH(B72)=1,D71*(1+PREMISSAS!$C$58),D71))))</f>
        <v/>
      </c>
      <c r="E72" s="4">
        <f ca="1">IFERROR(D72*IF(RESULTADOS!$C$17="Normal",$D$3,0),0)</f>
        <v>0</v>
      </c>
      <c r="F72" s="4">
        <f>IF(AND(Painel!$I$47="Sim",Painel!$I$49=PREMISSAS!$O$23),Painel!$I$51,0)</f>
        <v>0</v>
      </c>
      <c r="G72" s="100">
        <f>IF(AND(Painel!$I$47="Sim",Painel!$I$49=PREMISSAS!$O$22),IF(MOD(MONTH(B72),6)=0,Painel!$I$51,0),0)</f>
        <v>0</v>
      </c>
      <c r="H72" s="100">
        <f>IF(AND(Painel!$I$47="Sim",Painel!$I$49=PREMISSAS!$O$21),IF(MOD(MONTH(B72),12)=0,Painel!$I$51,0),0)</f>
        <v>0</v>
      </c>
      <c r="I72" s="4">
        <f ca="1">IFERROR(IF(RESULTADOS!$C$17="Normal",0,D72)*IF(RESULTADOS!$C$17="Normal",0,$D$3),0)</f>
        <v>0</v>
      </c>
      <c r="J72" s="4">
        <f>IF(RESULTADOS!$C$17="Normal",E72,0)</f>
        <v>0</v>
      </c>
      <c r="K72" s="4">
        <f ca="1">(E72+J72+I72)*PREMISSAS!$C$61</f>
        <v>0</v>
      </c>
      <c r="L72" s="4">
        <f ca="1">IFERROR(D72*IF(RESULTADOS!$C$17="Normal",IF(Painel!$G$8=PREMISSAS!$M$18,PREMISSAS!$C$63,PREMISSAS!$D$63),0),0)</f>
        <v>0</v>
      </c>
      <c r="M72" s="85">
        <f ca="1">IFERROR(M71*(1+$E$2)+(E72+J72-IF(RESULTADOS!$C$17="Normal",K72,0)-L72)*IF(MONTH(B72)=12,2,1),0)</f>
        <v>0</v>
      </c>
      <c r="N72" s="85">
        <f ca="1">IFERROR(N71*(1+$E$2)+(F72+I72-IF(RESULTADOS!$C$17="Normal",0,K72))*IF(MONTH(B72)=12,2,1)+G72+H72,0)</f>
        <v>0</v>
      </c>
      <c r="P72" s="43">
        <f t="shared" ca="1" si="0"/>
        <v>0</v>
      </c>
      <c r="R72" s="116" t="str">
        <f t="shared" ca="1" si="1"/>
        <v/>
      </c>
      <c r="S72" s="100" t="str">
        <f ca="1">IF(C72="","",S71+(E72+J72-IF(RESULTADOS!$C$17="Normal",K72,0)-L72)/2+(F72+G72+H72+I72-IF(RESULTADOS!$C$17="Normal",0,K72)))</f>
        <v/>
      </c>
      <c r="T72" s="100" t="str">
        <f ca="1">IF(C72="","",T71+(E72+J72-IF(RESULTADOS!$C$17="Normal",K72,0)-L72)/2)</f>
        <v/>
      </c>
      <c r="U72" s="100">
        <f t="shared" ca="1" si="5"/>
        <v>0</v>
      </c>
      <c r="W72" s="116">
        <f t="shared" ca="1" si="6"/>
        <v>44895</v>
      </c>
      <c r="X72" s="116">
        <f t="shared" ca="1" si="2"/>
        <v>44895</v>
      </c>
      <c r="Y72" s="100">
        <f ca="1">IF(OR((Y71-13/12*AB71)*(1+PREMISSAS!$C$16)&lt;0,Y71=""),0,(Y71-13/12*AB71)*(1+PREMISSAS!$C$16))</f>
        <v>0</v>
      </c>
      <c r="Z72" s="100">
        <f ca="1">IF(OR((Z71-13/12*AC71)*(1+PREMISSAS!$C$16)&lt;0,Z71=""),0,(Z71-13/12*AC71)*(1+PREMISSAS!$C$16))</f>
        <v>103.83491376287142</v>
      </c>
      <c r="AA72" s="100">
        <f t="shared" ca="1" si="3"/>
        <v>103.83491376287142</v>
      </c>
      <c r="AB72" s="119">
        <f t="shared" ca="1" si="7"/>
        <v>0</v>
      </c>
      <c r="AC72" s="119">
        <f t="shared" ca="1" si="8"/>
        <v>1.1787198661911809</v>
      </c>
    </row>
    <row r="73" spans="2:29" x14ac:dyDescent="0.25">
      <c r="B73" s="20" t="str">
        <f t="shared" ca="1" si="4"/>
        <v/>
      </c>
      <c r="C73" s="21" t="str">
        <f ca="1">IF(B73="","",IF(MONTH(B73)=1,C72*(1+PREMISSAS!$C$58),C72))</f>
        <v/>
      </c>
      <c r="D73" s="21" t="str">
        <f ca="1">IF(B73="","",IF(RESULTADOS!$C$17="Normal",IFERROR(MAX(C73-PREMISSAS!$C$13,0),0),MAX(10*PREMISSAS!$C$39,IF(MONTH(B73)=1,D72*(1+PREMISSAS!$C$58),D72))))</f>
        <v/>
      </c>
      <c r="E73" s="4">
        <f ca="1">IFERROR(D73*IF(RESULTADOS!$C$17="Normal",$D$3,0),0)</f>
        <v>0</v>
      </c>
      <c r="F73" s="4">
        <f>IF(AND(Painel!$I$47="Sim",Painel!$I$49=PREMISSAS!$O$23),Painel!$I$51,0)</f>
        <v>0</v>
      </c>
      <c r="G73" s="100">
        <f>IF(AND(Painel!$I$47="Sim",Painel!$I$49=PREMISSAS!$O$22),IF(MOD(MONTH(B73),6)=0,Painel!$I$51,0),0)</f>
        <v>0</v>
      </c>
      <c r="H73" s="100">
        <f>IF(AND(Painel!$I$47="Sim",Painel!$I$49=PREMISSAS!$O$21),IF(MOD(MONTH(B73),12)=0,Painel!$I$51,0),0)</f>
        <v>0</v>
      </c>
      <c r="I73" s="4">
        <f ca="1">IFERROR(IF(RESULTADOS!$C$17="Normal",0,D73)*IF(RESULTADOS!$C$17="Normal",0,$D$3),0)</f>
        <v>0</v>
      </c>
      <c r="J73" s="4">
        <f>IF(RESULTADOS!$C$17="Normal",E73,0)</f>
        <v>0</v>
      </c>
      <c r="K73" s="4">
        <f ca="1">(E73+J73+I73)*PREMISSAS!$C$61</f>
        <v>0</v>
      </c>
      <c r="L73" s="4">
        <f ca="1">IFERROR(D73*IF(RESULTADOS!$C$17="Normal",IF(Painel!$G$8=PREMISSAS!$M$18,PREMISSAS!$C$63,PREMISSAS!$D$63),0),0)</f>
        <v>0</v>
      </c>
      <c r="M73" s="85">
        <f ca="1">IFERROR(M72*(1+$E$2)+(E73+J73-IF(RESULTADOS!$C$17="Normal",K73,0)-L73)*IF(MONTH(B73)=12,2,1),0)</f>
        <v>0</v>
      </c>
      <c r="N73" s="85">
        <f ca="1">IFERROR(N72*(1+$E$2)+(F73+I73-IF(RESULTADOS!$C$17="Normal",0,K73))*IF(MONTH(B73)=12,2,1)+G73+H73,0)</f>
        <v>0</v>
      </c>
      <c r="P73" s="43">
        <f t="shared" ref="P73:P136" ca="1" si="9">IFERROR(MIN(SUM(E73:I73)/C73,12%),0)</f>
        <v>0</v>
      </c>
      <c r="R73" s="116" t="str">
        <f t="shared" ref="R73:R136" ca="1" si="10">IF(C73="","",B73)</f>
        <v/>
      </c>
      <c r="S73" s="100" t="str">
        <f ca="1">IF(C73="","",S72+(E73+J73-IF(RESULTADOS!$C$17="Normal",K73,0)-L73)/2+(F73+G73+H73+I73-IF(RESULTADOS!$C$17="Normal",0,K73)))</f>
        <v/>
      </c>
      <c r="T73" s="100" t="str">
        <f ca="1">IF(C73="","",T72+(E73+J73-IF(RESULTADOS!$C$17="Normal",K73,0)-L73)/2)</f>
        <v/>
      </c>
      <c r="U73" s="100">
        <f t="shared" ca="1" si="5"/>
        <v>0</v>
      </c>
      <c r="W73" s="116">
        <f t="shared" ca="1" si="6"/>
        <v>44926</v>
      </c>
      <c r="X73" s="116">
        <f t="shared" ref="X73:X136" ca="1" si="11">IF(AC73&lt;&gt;"",W73,"")</f>
        <v>44926</v>
      </c>
      <c r="Y73" s="100">
        <f ca="1">IF(OR((Y72-13/12*AB72)*(1+PREMISSAS!$C$16)&lt;0,Y72=""),0,(Y72-13/12*AB72)*(1+PREMISSAS!$C$16))</f>
        <v>0</v>
      </c>
      <c r="Z73" s="100">
        <f ca="1">IF(OR((Z72-13/12*AC72)*(1+PREMISSAS!$C$16)&lt;0,Z72=""),0,(Z72-13/12*AC72)*(1+PREMISSAS!$C$16))</f>
        <v>102.89371533850316</v>
      </c>
      <c r="AA73" s="100">
        <f t="shared" ref="AA73:AA136" ca="1" si="12">SUM(Y73:Z73)</f>
        <v>102.89371533850316</v>
      </c>
      <c r="AB73" s="119">
        <f t="shared" ca="1" si="7"/>
        <v>0</v>
      </c>
      <c r="AC73" s="119">
        <f t="shared" ca="1" si="8"/>
        <v>1.1787198661911809</v>
      </c>
    </row>
    <row r="74" spans="2:29" x14ac:dyDescent="0.25">
      <c r="B74" s="20" t="str">
        <f t="shared" ref="B74:B137" ca="1" si="13">IF(B73="","",IF(EOMONTH(B73,1)&gt;EOMONTH($D$4,0),"",EOMONTH(B73,1)))</f>
        <v/>
      </c>
      <c r="C74" s="21" t="str">
        <f ca="1">IF(B74="","",IF(MONTH(B74)=1,C73*(1+PREMISSAS!$C$58),C73))</f>
        <v/>
      </c>
      <c r="D74" s="21" t="str">
        <f ca="1">IF(B74="","",IF(RESULTADOS!$C$17="Normal",IFERROR(MAX(C74-PREMISSAS!$C$13,0),0),MAX(10*PREMISSAS!$C$39,IF(MONTH(B74)=1,D73*(1+PREMISSAS!$C$58),D73))))</f>
        <v/>
      </c>
      <c r="E74" s="4">
        <f ca="1">IFERROR(D74*IF(RESULTADOS!$C$17="Normal",$D$3,0),0)</f>
        <v>0</v>
      </c>
      <c r="F74" s="4">
        <f>IF(AND(Painel!$I$47="Sim",Painel!$I$49=PREMISSAS!$O$23),Painel!$I$51,0)</f>
        <v>0</v>
      </c>
      <c r="G74" s="100">
        <f>IF(AND(Painel!$I$47="Sim",Painel!$I$49=PREMISSAS!$O$22),IF(MOD(MONTH(B74),6)=0,Painel!$I$51,0),0)</f>
        <v>0</v>
      </c>
      <c r="H74" s="100">
        <f>IF(AND(Painel!$I$47="Sim",Painel!$I$49=PREMISSAS!$O$21),IF(MOD(MONTH(B74),12)=0,Painel!$I$51,0),0)</f>
        <v>0</v>
      </c>
      <c r="I74" s="4">
        <f ca="1">IFERROR(IF(RESULTADOS!$C$17="Normal",0,D74)*IF(RESULTADOS!$C$17="Normal",0,$D$3),0)</f>
        <v>0</v>
      </c>
      <c r="J74" s="4">
        <f>IF(RESULTADOS!$C$17="Normal",E74,0)</f>
        <v>0</v>
      </c>
      <c r="K74" s="4">
        <f ca="1">(E74+J74+I74)*PREMISSAS!$C$61</f>
        <v>0</v>
      </c>
      <c r="L74" s="4">
        <f ca="1">IFERROR(D74*IF(RESULTADOS!$C$17="Normal",IF(Painel!$G$8=PREMISSAS!$M$18,PREMISSAS!$C$63,PREMISSAS!$D$63),0),0)</f>
        <v>0</v>
      </c>
      <c r="M74" s="85">
        <f ca="1">IFERROR(M73*(1+$E$2)+(E74+J74-IF(RESULTADOS!$C$17="Normal",K74,0)-L74)*IF(MONTH(B74)=12,2,1),0)</f>
        <v>0</v>
      </c>
      <c r="N74" s="85">
        <f ca="1">IFERROR(N73*(1+$E$2)+(F74+I74-IF(RESULTADOS!$C$17="Normal",0,K74))*IF(MONTH(B74)=12,2,1)+G74+H74,0)</f>
        <v>0</v>
      </c>
      <c r="P74" s="43">
        <f t="shared" ca="1" si="9"/>
        <v>0</v>
      </c>
      <c r="R74" s="116" t="str">
        <f t="shared" ca="1" si="10"/>
        <v/>
      </c>
      <c r="S74" s="100" t="str">
        <f ca="1">IF(C74="","",S73+(E74+J74-IF(RESULTADOS!$C$17="Normal",K74,0)-L74)/2+(F74+G74+H74+I74-IF(RESULTADOS!$C$17="Normal",0,K74)))</f>
        <v/>
      </c>
      <c r="T74" s="100" t="str">
        <f ca="1">IF(C74="","",T73+(E74+J74-IF(RESULTADOS!$C$17="Normal",K74,0)-L74)/2)</f>
        <v/>
      </c>
      <c r="U74" s="100">
        <f t="shared" ref="U74:U137" ca="1" si="14">SUM(M74:N74)-SUM(S74:T74)</f>
        <v>0</v>
      </c>
      <c r="W74" s="116">
        <f t="shared" ref="W74:W137" ca="1" si="15">IF(AA74=0,"",EOMONTH(W73,1))</f>
        <v>44957</v>
      </c>
      <c r="X74" s="116">
        <f t="shared" ca="1" si="11"/>
        <v>44957</v>
      </c>
      <c r="Y74" s="100">
        <f ca="1">IF(OR((Y73-13/12*AB73)*(1+PREMISSAS!$C$16)&lt;0,Y73=""),0,(Y73-13/12*AB73)*(1+PREMISSAS!$C$16))</f>
        <v>0</v>
      </c>
      <c r="Z74" s="100">
        <f ca="1">IF(OR((Z73-13/12*AC73)*(1+PREMISSAS!$C$16)&lt;0,Z73=""),0,(Z73-13/12*AC73)*(1+PREMISSAS!$C$16))</f>
        <v>101.9494356754101</v>
      </c>
      <c r="AA74" s="100">
        <f t="shared" ca="1" si="12"/>
        <v>101.9494356754101</v>
      </c>
      <c r="AB74" s="119">
        <f t="shared" ref="AB74:AB137" ca="1" si="16">IF(Y74&lt;&gt;0,AB73,0)</f>
        <v>0</v>
      </c>
      <c r="AC74" s="119">
        <f t="shared" ref="AC74:AC137" ca="1" si="17">IF(Z74&lt;&gt;0,AC73,0)</f>
        <v>1.1787198661911809</v>
      </c>
    </row>
    <row r="75" spans="2:29" x14ac:dyDescent="0.25">
      <c r="B75" s="20" t="str">
        <f t="shared" ca="1" si="13"/>
        <v/>
      </c>
      <c r="C75" s="21" t="str">
        <f ca="1">IF(B75="","",IF(MONTH(B75)=1,C74*(1+PREMISSAS!$C$58),C74))</f>
        <v/>
      </c>
      <c r="D75" s="21" t="str">
        <f ca="1">IF(B75="","",IF(RESULTADOS!$C$17="Normal",IFERROR(MAX(C75-PREMISSAS!$C$13,0),0),MAX(10*PREMISSAS!$C$39,IF(MONTH(B75)=1,D74*(1+PREMISSAS!$C$58),D74))))</f>
        <v/>
      </c>
      <c r="E75" s="4">
        <f ca="1">IFERROR(D75*IF(RESULTADOS!$C$17="Normal",$D$3,0),0)</f>
        <v>0</v>
      </c>
      <c r="F75" s="4">
        <f>IF(AND(Painel!$I$47="Sim",Painel!$I$49=PREMISSAS!$O$23),Painel!$I$51,0)</f>
        <v>0</v>
      </c>
      <c r="G75" s="100">
        <f>IF(AND(Painel!$I$47="Sim",Painel!$I$49=PREMISSAS!$O$22),IF(MOD(MONTH(B75),6)=0,Painel!$I$51,0),0)</f>
        <v>0</v>
      </c>
      <c r="H75" s="100">
        <f>IF(AND(Painel!$I$47="Sim",Painel!$I$49=PREMISSAS!$O$21),IF(MOD(MONTH(B75),12)=0,Painel!$I$51,0),0)</f>
        <v>0</v>
      </c>
      <c r="I75" s="4">
        <f ca="1">IFERROR(IF(RESULTADOS!$C$17="Normal",0,D75)*IF(RESULTADOS!$C$17="Normal",0,$D$3),0)</f>
        <v>0</v>
      </c>
      <c r="J75" s="4">
        <f>IF(RESULTADOS!$C$17="Normal",E75,0)</f>
        <v>0</v>
      </c>
      <c r="K75" s="4">
        <f ca="1">(E75+J75+I75)*PREMISSAS!$C$61</f>
        <v>0</v>
      </c>
      <c r="L75" s="4">
        <f ca="1">IFERROR(D75*IF(RESULTADOS!$C$17="Normal",IF(Painel!$G$8=PREMISSAS!$M$18,PREMISSAS!$C$63,PREMISSAS!$D$63),0),0)</f>
        <v>0</v>
      </c>
      <c r="M75" s="85">
        <f ca="1">IFERROR(M74*(1+$E$2)+(E75+J75-IF(RESULTADOS!$C$17="Normal",K75,0)-L75)*IF(MONTH(B75)=12,2,1),0)</f>
        <v>0</v>
      </c>
      <c r="N75" s="85">
        <f ca="1">IFERROR(N74*(1+$E$2)+(F75+I75-IF(RESULTADOS!$C$17="Normal",0,K75))*IF(MONTH(B75)=12,2,1)+G75+H75,0)</f>
        <v>0</v>
      </c>
      <c r="P75" s="43">
        <f t="shared" ca="1" si="9"/>
        <v>0</v>
      </c>
      <c r="R75" s="116" t="str">
        <f t="shared" ca="1" si="10"/>
        <v/>
      </c>
      <c r="S75" s="100" t="str">
        <f ca="1">IF(C75="","",S74+(E75+J75-IF(RESULTADOS!$C$17="Normal",K75,0)-L75)/2+(F75+G75+H75+I75-IF(RESULTADOS!$C$17="Normal",0,K75)))</f>
        <v/>
      </c>
      <c r="T75" s="100" t="str">
        <f ca="1">IF(C75="","",T74+(E75+J75-IF(RESULTADOS!$C$17="Normal",K75,0)-L75)/2)</f>
        <v/>
      </c>
      <c r="U75" s="100">
        <f t="shared" ca="1" si="14"/>
        <v>0</v>
      </c>
      <c r="W75" s="116">
        <f t="shared" ca="1" si="15"/>
        <v>44985</v>
      </c>
      <c r="X75" s="116">
        <f t="shared" ca="1" si="11"/>
        <v>44985</v>
      </c>
      <c r="Y75" s="100">
        <f ca="1">IF(OR((Y74-13/12*AB74)*(1+PREMISSAS!$C$16)&lt;0,Y74=""),0,(Y74-13/12*AB74)*(1+PREMISSAS!$C$16))</f>
        <v>0</v>
      </c>
      <c r="Z75" s="100">
        <f ca="1">IF(OR((Z74-13/12*AC74)*(1+PREMISSAS!$C$16)&lt;0,Z74=""),0,(Z74-13/12*AC74)*(1+PREMISSAS!$C$16))</f>
        <v>101.00206468641845</v>
      </c>
      <c r="AA75" s="100">
        <f t="shared" ca="1" si="12"/>
        <v>101.00206468641845</v>
      </c>
      <c r="AB75" s="119">
        <f t="shared" ca="1" si="16"/>
        <v>0</v>
      </c>
      <c r="AC75" s="119">
        <f t="shared" ca="1" si="17"/>
        <v>1.1787198661911809</v>
      </c>
    </row>
    <row r="76" spans="2:29" x14ac:dyDescent="0.25">
      <c r="B76" s="20" t="str">
        <f t="shared" ca="1" si="13"/>
        <v/>
      </c>
      <c r="C76" s="21" t="str">
        <f ca="1">IF(B76="","",IF(MONTH(B76)=1,C75*(1+PREMISSAS!$C$58),C75))</f>
        <v/>
      </c>
      <c r="D76" s="21" t="str">
        <f ca="1">IF(B76="","",IF(RESULTADOS!$C$17="Normal",IFERROR(MAX(C76-PREMISSAS!$C$13,0),0),MAX(10*PREMISSAS!$C$39,IF(MONTH(B76)=1,D75*(1+PREMISSAS!$C$58),D75))))</f>
        <v/>
      </c>
      <c r="E76" s="4">
        <f ca="1">IFERROR(D76*IF(RESULTADOS!$C$17="Normal",$D$3,0),0)</f>
        <v>0</v>
      </c>
      <c r="F76" s="4">
        <f>IF(AND(Painel!$I$47="Sim",Painel!$I$49=PREMISSAS!$O$23),Painel!$I$51,0)</f>
        <v>0</v>
      </c>
      <c r="G76" s="100">
        <f>IF(AND(Painel!$I$47="Sim",Painel!$I$49=PREMISSAS!$O$22),IF(MOD(MONTH(B76),6)=0,Painel!$I$51,0),0)</f>
        <v>0</v>
      </c>
      <c r="H76" s="100">
        <f>IF(AND(Painel!$I$47="Sim",Painel!$I$49=PREMISSAS!$O$21),IF(MOD(MONTH(B76),12)=0,Painel!$I$51,0),0)</f>
        <v>0</v>
      </c>
      <c r="I76" s="4">
        <f ca="1">IFERROR(IF(RESULTADOS!$C$17="Normal",0,D76)*IF(RESULTADOS!$C$17="Normal",0,$D$3),0)</f>
        <v>0</v>
      </c>
      <c r="J76" s="4">
        <f>IF(RESULTADOS!$C$17="Normal",E76,0)</f>
        <v>0</v>
      </c>
      <c r="K76" s="4">
        <f ca="1">(E76+J76+I76)*PREMISSAS!$C$61</f>
        <v>0</v>
      </c>
      <c r="L76" s="4">
        <f ca="1">IFERROR(D76*IF(RESULTADOS!$C$17="Normal",IF(Painel!$G$8=PREMISSAS!$M$18,PREMISSAS!$C$63,PREMISSAS!$D$63),0),0)</f>
        <v>0</v>
      </c>
      <c r="M76" s="85">
        <f ca="1">IFERROR(M75*(1+$E$2)+(E76+J76-IF(RESULTADOS!$C$17="Normal",K76,0)-L76)*IF(MONTH(B76)=12,2,1),0)</f>
        <v>0</v>
      </c>
      <c r="N76" s="85">
        <f ca="1">IFERROR(N75*(1+$E$2)+(F76+I76-IF(RESULTADOS!$C$17="Normal",0,K76))*IF(MONTH(B76)=12,2,1)+G76+H76,0)</f>
        <v>0</v>
      </c>
      <c r="P76" s="43">
        <f t="shared" ca="1" si="9"/>
        <v>0</v>
      </c>
      <c r="R76" s="116" t="str">
        <f t="shared" ca="1" si="10"/>
        <v/>
      </c>
      <c r="S76" s="100" t="str">
        <f ca="1">IF(C76="","",S75+(E76+J76-IF(RESULTADOS!$C$17="Normal",K76,0)-L76)/2+(F76+G76+H76+I76-IF(RESULTADOS!$C$17="Normal",0,K76)))</f>
        <v/>
      </c>
      <c r="T76" s="100" t="str">
        <f ca="1">IF(C76="","",T75+(E76+J76-IF(RESULTADOS!$C$17="Normal",K76,0)-L76)/2)</f>
        <v/>
      </c>
      <c r="U76" s="100">
        <f t="shared" ca="1" si="14"/>
        <v>0</v>
      </c>
      <c r="W76" s="116">
        <f t="shared" ca="1" si="15"/>
        <v>45016</v>
      </c>
      <c r="X76" s="116">
        <f t="shared" ca="1" si="11"/>
        <v>45016</v>
      </c>
      <c r="Y76" s="100">
        <f ca="1">IF(OR((Y75-13/12*AB75)*(1+PREMISSAS!$C$16)&lt;0,Y75=""),0,(Y75-13/12*AB75)*(1+PREMISSAS!$C$16))</f>
        <v>0</v>
      </c>
      <c r="Z76" s="100">
        <f ca="1">IF(OR((Z75-13/12*AC75)*(1+PREMISSAS!$C$16)&lt;0,Z75=""),0,(Z75-13/12*AC75)*(1+PREMISSAS!$C$16))</f>
        <v>100.05159225133164</v>
      </c>
      <c r="AA76" s="100">
        <f t="shared" ca="1" si="12"/>
        <v>100.05159225133164</v>
      </c>
      <c r="AB76" s="119">
        <f t="shared" ca="1" si="16"/>
        <v>0</v>
      </c>
      <c r="AC76" s="119">
        <f t="shared" ca="1" si="17"/>
        <v>1.1787198661911809</v>
      </c>
    </row>
    <row r="77" spans="2:29" x14ac:dyDescent="0.25">
      <c r="B77" s="20" t="str">
        <f t="shared" ca="1" si="13"/>
        <v/>
      </c>
      <c r="C77" s="21" t="str">
        <f ca="1">IF(B77="","",IF(MONTH(B77)=1,C76*(1+PREMISSAS!$C$58),C76))</f>
        <v/>
      </c>
      <c r="D77" s="21" t="str">
        <f ca="1">IF(B77="","",IF(RESULTADOS!$C$17="Normal",IFERROR(MAX(C77-PREMISSAS!$C$13,0),0),MAX(10*PREMISSAS!$C$39,IF(MONTH(B77)=1,D76*(1+PREMISSAS!$C$58),D76))))</f>
        <v/>
      </c>
      <c r="E77" s="4">
        <f ca="1">IFERROR(D77*IF(RESULTADOS!$C$17="Normal",$D$3,0),0)</f>
        <v>0</v>
      </c>
      <c r="F77" s="4">
        <f>IF(AND(Painel!$I$47="Sim",Painel!$I$49=PREMISSAS!$O$23),Painel!$I$51,0)</f>
        <v>0</v>
      </c>
      <c r="G77" s="100">
        <f>IF(AND(Painel!$I$47="Sim",Painel!$I$49=PREMISSAS!$O$22),IF(MOD(MONTH(B77),6)=0,Painel!$I$51,0),0)</f>
        <v>0</v>
      </c>
      <c r="H77" s="100">
        <f>IF(AND(Painel!$I$47="Sim",Painel!$I$49=PREMISSAS!$O$21),IF(MOD(MONTH(B77),12)=0,Painel!$I$51,0),0)</f>
        <v>0</v>
      </c>
      <c r="I77" s="4">
        <f ca="1">IFERROR(IF(RESULTADOS!$C$17="Normal",0,D77)*IF(RESULTADOS!$C$17="Normal",0,$D$3),0)</f>
        <v>0</v>
      </c>
      <c r="J77" s="4">
        <f>IF(RESULTADOS!$C$17="Normal",E77,0)</f>
        <v>0</v>
      </c>
      <c r="K77" s="4">
        <f ca="1">(E77+J77+I77)*PREMISSAS!$C$61</f>
        <v>0</v>
      </c>
      <c r="L77" s="4">
        <f ca="1">IFERROR(D77*IF(RESULTADOS!$C$17="Normal",IF(Painel!$G$8=PREMISSAS!$M$18,PREMISSAS!$C$63,PREMISSAS!$D$63),0),0)</f>
        <v>0</v>
      </c>
      <c r="M77" s="85">
        <f ca="1">IFERROR(M76*(1+$E$2)+(E77+J77-IF(RESULTADOS!$C$17="Normal",K77,0)-L77)*IF(MONTH(B77)=12,2,1),0)</f>
        <v>0</v>
      </c>
      <c r="N77" s="85">
        <f ca="1">IFERROR(N76*(1+$E$2)+(F77+I77-IF(RESULTADOS!$C$17="Normal",0,K77))*IF(MONTH(B77)=12,2,1)+G77+H77,0)</f>
        <v>0</v>
      </c>
      <c r="P77" s="43">
        <f t="shared" ca="1" si="9"/>
        <v>0</v>
      </c>
      <c r="R77" s="116" t="str">
        <f t="shared" ca="1" si="10"/>
        <v/>
      </c>
      <c r="S77" s="100" t="str">
        <f ca="1">IF(C77="","",S76+(E77+J77-IF(RESULTADOS!$C$17="Normal",K77,0)-L77)/2+(F77+G77+H77+I77-IF(RESULTADOS!$C$17="Normal",0,K77)))</f>
        <v/>
      </c>
      <c r="T77" s="100" t="str">
        <f ca="1">IF(C77="","",T76+(E77+J77-IF(RESULTADOS!$C$17="Normal",K77,0)-L77)/2)</f>
        <v/>
      </c>
      <c r="U77" s="100">
        <f t="shared" ca="1" si="14"/>
        <v>0</v>
      </c>
      <c r="W77" s="116">
        <f t="shared" ca="1" si="15"/>
        <v>45046</v>
      </c>
      <c r="X77" s="116">
        <f t="shared" ca="1" si="11"/>
        <v>45046</v>
      </c>
      <c r="Y77" s="100">
        <f ca="1">IF(OR((Y76-13/12*AB76)*(1+PREMISSAS!$C$16)&lt;0,Y76=""),0,(Y76-13/12*AB76)*(1+PREMISSAS!$C$16))</f>
        <v>0</v>
      </c>
      <c r="Z77" s="100">
        <f ca="1">IF(OR((Z76-13/12*AC76)*(1+PREMISSAS!$C$16)&lt;0,Z76=""),0,(Z76-13/12*AC76)*(1+PREMISSAS!$C$16))</f>
        <v>99.098008216822194</v>
      </c>
      <c r="AA77" s="100">
        <f t="shared" ca="1" si="12"/>
        <v>99.098008216822194</v>
      </c>
      <c r="AB77" s="119">
        <f t="shared" ca="1" si="16"/>
        <v>0</v>
      </c>
      <c r="AC77" s="119">
        <f t="shared" ca="1" si="17"/>
        <v>1.1787198661911809</v>
      </c>
    </row>
    <row r="78" spans="2:29" x14ac:dyDescent="0.25">
      <c r="B78" s="20" t="str">
        <f t="shared" ca="1" si="13"/>
        <v/>
      </c>
      <c r="C78" s="21" t="str">
        <f ca="1">IF(B78="","",IF(MONTH(B78)=1,C77*(1+PREMISSAS!$C$58),C77))</f>
        <v/>
      </c>
      <c r="D78" s="21" t="str">
        <f ca="1">IF(B78="","",IF(RESULTADOS!$C$17="Normal",IFERROR(MAX(C78-PREMISSAS!$C$13,0),0),MAX(10*PREMISSAS!$C$39,IF(MONTH(B78)=1,D77*(1+PREMISSAS!$C$58),D77))))</f>
        <v/>
      </c>
      <c r="E78" s="4">
        <f ca="1">IFERROR(D78*IF(RESULTADOS!$C$17="Normal",$D$3,0),0)</f>
        <v>0</v>
      </c>
      <c r="F78" s="4">
        <f>IF(AND(Painel!$I$47="Sim",Painel!$I$49=PREMISSAS!$O$23),Painel!$I$51,0)</f>
        <v>0</v>
      </c>
      <c r="G78" s="100">
        <f>IF(AND(Painel!$I$47="Sim",Painel!$I$49=PREMISSAS!$O$22),IF(MOD(MONTH(B78),6)=0,Painel!$I$51,0),0)</f>
        <v>0</v>
      </c>
      <c r="H78" s="100">
        <f>IF(AND(Painel!$I$47="Sim",Painel!$I$49=PREMISSAS!$O$21),IF(MOD(MONTH(B78),12)=0,Painel!$I$51,0),0)</f>
        <v>0</v>
      </c>
      <c r="I78" s="4">
        <f ca="1">IFERROR(IF(RESULTADOS!$C$17="Normal",0,D78)*IF(RESULTADOS!$C$17="Normal",0,$D$3),0)</f>
        <v>0</v>
      </c>
      <c r="J78" s="4">
        <f>IF(RESULTADOS!$C$17="Normal",E78,0)</f>
        <v>0</v>
      </c>
      <c r="K78" s="4">
        <f ca="1">(E78+J78+I78)*PREMISSAS!$C$61</f>
        <v>0</v>
      </c>
      <c r="L78" s="4">
        <f ca="1">IFERROR(D78*IF(RESULTADOS!$C$17="Normal",IF(Painel!$G$8=PREMISSAS!$M$18,PREMISSAS!$C$63,PREMISSAS!$D$63),0),0)</f>
        <v>0</v>
      </c>
      <c r="M78" s="85">
        <f ca="1">IFERROR(M77*(1+$E$2)+(E78+J78-IF(RESULTADOS!$C$17="Normal",K78,0)-L78)*IF(MONTH(B78)=12,2,1),0)</f>
        <v>0</v>
      </c>
      <c r="N78" s="85">
        <f ca="1">IFERROR(N77*(1+$E$2)+(F78+I78-IF(RESULTADOS!$C$17="Normal",0,K78))*IF(MONTH(B78)=12,2,1)+G78+H78,0)</f>
        <v>0</v>
      </c>
      <c r="P78" s="43">
        <f t="shared" ca="1" si="9"/>
        <v>0</v>
      </c>
      <c r="R78" s="116" t="str">
        <f t="shared" ca="1" si="10"/>
        <v/>
      </c>
      <c r="S78" s="100" t="str">
        <f ca="1">IF(C78="","",S77+(E78+J78-IF(RESULTADOS!$C$17="Normal",K78,0)-L78)/2+(F78+G78+H78+I78-IF(RESULTADOS!$C$17="Normal",0,K78)))</f>
        <v/>
      </c>
      <c r="T78" s="100" t="str">
        <f ca="1">IF(C78="","",T77+(E78+J78-IF(RESULTADOS!$C$17="Normal",K78,0)-L78)/2)</f>
        <v/>
      </c>
      <c r="U78" s="100">
        <f t="shared" ca="1" si="14"/>
        <v>0</v>
      </c>
      <c r="W78" s="116">
        <f t="shared" ca="1" si="15"/>
        <v>45077</v>
      </c>
      <c r="X78" s="116">
        <f t="shared" ca="1" si="11"/>
        <v>45077</v>
      </c>
      <c r="Y78" s="100">
        <f ca="1">IF(OR((Y77-13/12*AB77)*(1+PREMISSAS!$C$16)&lt;0,Y77=""),0,(Y77-13/12*AB77)*(1+PREMISSAS!$C$16))</f>
        <v>0</v>
      </c>
      <c r="Z78" s="100">
        <f ca="1">IF(OR((Z77-13/12*AC77)*(1+PREMISSAS!$C$16)&lt;0,Z77=""),0,(Z77-13/12*AC77)*(1+PREMISSAS!$C$16))</f>
        <v>98.141302396323312</v>
      </c>
      <c r="AA78" s="100">
        <f t="shared" ca="1" si="12"/>
        <v>98.141302396323312</v>
      </c>
      <c r="AB78" s="119">
        <f t="shared" ca="1" si="16"/>
        <v>0</v>
      </c>
      <c r="AC78" s="119">
        <f t="shared" ca="1" si="17"/>
        <v>1.1787198661911809</v>
      </c>
    </row>
    <row r="79" spans="2:29" x14ac:dyDescent="0.25">
      <c r="B79" s="20" t="str">
        <f t="shared" ca="1" si="13"/>
        <v/>
      </c>
      <c r="C79" s="21" t="str">
        <f ca="1">IF(B79="","",IF(MONTH(B79)=1,C78*(1+PREMISSAS!$C$58),C78))</f>
        <v/>
      </c>
      <c r="D79" s="21" t="str">
        <f ca="1">IF(B79="","",IF(RESULTADOS!$C$17="Normal",IFERROR(MAX(C79-PREMISSAS!$C$13,0),0),MAX(10*PREMISSAS!$C$39,IF(MONTH(B79)=1,D78*(1+PREMISSAS!$C$58),D78))))</f>
        <v/>
      </c>
      <c r="E79" s="4">
        <f ca="1">IFERROR(D79*IF(RESULTADOS!$C$17="Normal",$D$3,0),0)</f>
        <v>0</v>
      </c>
      <c r="F79" s="4">
        <f>IF(AND(Painel!$I$47="Sim",Painel!$I$49=PREMISSAS!$O$23),Painel!$I$51,0)</f>
        <v>0</v>
      </c>
      <c r="G79" s="100">
        <f>IF(AND(Painel!$I$47="Sim",Painel!$I$49=PREMISSAS!$O$22),IF(MOD(MONTH(B79),6)=0,Painel!$I$51,0),0)</f>
        <v>0</v>
      </c>
      <c r="H79" s="100">
        <f>IF(AND(Painel!$I$47="Sim",Painel!$I$49=PREMISSAS!$O$21),IF(MOD(MONTH(B79),12)=0,Painel!$I$51,0),0)</f>
        <v>0</v>
      </c>
      <c r="I79" s="4">
        <f ca="1">IFERROR(IF(RESULTADOS!$C$17="Normal",0,D79)*IF(RESULTADOS!$C$17="Normal",0,$D$3),0)</f>
        <v>0</v>
      </c>
      <c r="J79" s="4">
        <f>IF(RESULTADOS!$C$17="Normal",E79,0)</f>
        <v>0</v>
      </c>
      <c r="K79" s="4">
        <f ca="1">(E79+J79+I79)*PREMISSAS!$C$61</f>
        <v>0</v>
      </c>
      <c r="L79" s="4">
        <f ca="1">IFERROR(D79*IF(RESULTADOS!$C$17="Normal",IF(Painel!$G$8=PREMISSAS!$M$18,PREMISSAS!$C$63,PREMISSAS!$D$63),0),0)</f>
        <v>0</v>
      </c>
      <c r="M79" s="85">
        <f ca="1">IFERROR(M78*(1+$E$2)+(E79+J79-IF(RESULTADOS!$C$17="Normal",K79,0)-L79)*IF(MONTH(B79)=12,2,1),0)</f>
        <v>0</v>
      </c>
      <c r="N79" s="85">
        <f ca="1">IFERROR(N78*(1+$E$2)+(F79+I79-IF(RESULTADOS!$C$17="Normal",0,K79))*IF(MONTH(B79)=12,2,1)+G79+H79,0)</f>
        <v>0</v>
      </c>
      <c r="P79" s="43">
        <f t="shared" ca="1" si="9"/>
        <v>0</v>
      </c>
      <c r="R79" s="116" t="str">
        <f t="shared" ca="1" si="10"/>
        <v/>
      </c>
      <c r="S79" s="100" t="str">
        <f ca="1">IF(C79="","",S78+(E79+J79-IF(RESULTADOS!$C$17="Normal",K79,0)-L79)/2+(F79+G79+H79+I79-IF(RESULTADOS!$C$17="Normal",0,K79)))</f>
        <v/>
      </c>
      <c r="T79" s="100" t="str">
        <f ca="1">IF(C79="","",T78+(E79+J79-IF(RESULTADOS!$C$17="Normal",K79,0)-L79)/2)</f>
        <v/>
      </c>
      <c r="U79" s="100">
        <f t="shared" ca="1" si="14"/>
        <v>0</v>
      </c>
      <c r="W79" s="116">
        <f t="shared" ca="1" si="15"/>
        <v>45107</v>
      </c>
      <c r="X79" s="116">
        <f t="shared" ca="1" si="11"/>
        <v>45107</v>
      </c>
      <c r="Y79" s="100">
        <f ca="1">IF(OR((Y78-13/12*AB78)*(1+PREMISSAS!$C$16)&lt;0,Y78=""),0,(Y78-13/12*AB78)*(1+PREMISSAS!$C$16))</f>
        <v>0</v>
      </c>
      <c r="Z79" s="100">
        <f ca="1">IF(OR((Z78-13/12*AC78)*(1+PREMISSAS!$C$16)&lt;0,Z78=""),0,(Z78-13/12*AC78)*(1+PREMISSAS!$C$16))</f>
        <v>97.181464569919996</v>
      </c>
      <c r="AA79" s="100">
        <f t="shared" ca="1" si="12"/>
        <v>97.181464569919996</v>
      </c>
      <c r="AB79" s="119">
        <f t="shared" ca="1" si="16"/>
        <v>0</v>
      </c>
      <c r="AC79" s="119">
        <f t="shared" ca="1" si="17"/>
        <v>1.1787198661911809</v>
      </c>
    </row>
    <row r="80" spans="2:29" x14ac:dyDescent="0.25">
      <c r="B80" s="20" t="str">
        <f t="shared" ca="1" si="13"/>
        <v/>
      </c>
      <c r="C80" s="21" t="str">
        <f ca="1">IF(B80="","",IF(MONTH(B80)=1,C79*(1+PREMISSAS!$C$58),C79))</f>
        <v/>
      </c>
      <c r="D80" s="21" t="str">
        <f ca="1">IF(B80="","",IF(RESULTADOS!$C$17="Normal",IFERROR(MAX(C80-PREMISSAS!$C$13,0),0),MAX(10*PREMISSAS!$C$39,IF(MONTH(B80)=1,D79*(1+PREMISSAS!$C$58),D79))))</f>
        <v/>
      </c>
      <c r="E80" s="4">
        <f ca="1">IFERROR(D80*IF(RESULTADOS!$C$17="Normal",$D$3,0),0)</f>
        <v>0</v>
      </c>
      <c r="F80" s="4">
        <f>IF(AND(Painel!$I$47="Sim",Painel!$I$49=PREMISSAS!$O$23),Painel!$I$51,0)</f>
        <v>0</v>
      </c>
      <c r="G80" s="100">
        <f>IF(AND(Painel!$I$47="Sim",Painel!$I$49=PREMISSAS!$O$22),IF(MOD(MONTH(B80),6)=0,Painel!$I$51,0),0)</f>
        <v>0</v>
      </c>
      <c r="H80" s="100">
        <f>IF(AND(Painel!$I$47="Sim",Painel!$I$49=PREMISSAS!$O$21),IF(MOD(MONTH(B80),12)=0,Painel!$I$51,0),0)</f>
        <v>0</v>
      </c>
      <c r="I80" s="4">
        <f ca="1">IFERROR(IF(RESULTADOS!$C$17="Normal",0,D80)*IF(RESULTADOS!$C$17="Normal",0,$D$3),0)</f>
        <v>0</v>
      </c>
      <c r="J80" s="4">
        <f>IF(RESULTADOS!$C$17="Normal",E80,0)</f>
        <v>0</v>
      </c>
      <c r="K80" s="4">
        <f ca="1">(E80+J80+I80)*PREMISSAS!$C$61</f>
        <v>0</v>
      </c>
      <c r="L80" s="4">
        <f ca="1">IFERROR(D80*IF(RESULTADOS!$C$17="Normal",IF(Painel!$G$8=PREMISSAS!$M$18,PREMISSAS!$C$63,PREMISSAS!$D$63),0),0)</f>
        <v>0</v>
      </c>
      <c r="M80" s="85">
        <f ca="1">IFERROR(M79*(1+$E$2)+(E80+J80-IF(RESULTADOS!$C$17="Normal",K80,0)-L80)*IF(MONTH(B80)=12,2,1),0)</f>
        <v>0</v>
      </c>
      <c r="N80" s="85">
        <f ca="1">IFERROR(N79*(1+$E$2)+(F80+I80-IF(RESULTADOS!$C$17="Normal",0,K80))*IF(MONTH(B80)=12,2,1)+G80+H80,0)</f>
        <v>0</v>
      </c>
      <c r="P80" s="43">
        <f t="shared" ca="1" si="9"/>
        <v>0</v>
      </c>
      <c r="R80" s="116" t="str">
        <f t="shared" ca="1" si="10"/>
        <v/>
      </c>
      <c r="S80" s="100" t="str">
        <f ca="1">IF(C80="","",S79+(E80+J80-IF(RESULTADOS!$C$17="Normal",K80,0)-L80)/2+(F80+G80+H80+I80-IF(RESULTADOS!$C$17="Normal",0,K80)))</f>
        <v/>
      </c>
      <c r="T80" s="100" t="str">
        <f ca="1">IF(C80="","",T79+(E80+J80-IF(RESULTADOS!$C$17="Normal",K80,0)-L80)/2)</f>
        <v/>
      </c>
      <c r="U80" s="100">
        <f t="shared" ca="1" si="14"/>
        <v>0</v>
      </c>
      <c r="W80" s="116">
        <f t="shared" ca="1" si="15"/>
        <v>45138</v>
      </c>
      <c r="X80" s="116">
        <f t="shared" ca="1" si="11"/>
        <v>45138</v>
      </c>
      <c r="Y80" s="100">
        <f ca="1">IF(OR((Y79-13/12*AB79)*(1+PREMISSAS!$C$16)&lt;0,Y79=""),0,(Y79-13/12*AB79)*(1+PREMISSAS!$C$16))</f>
        <v>0</v>
      </c>
      <c r="Z80" s="100">
        <f ca="1">IF(OR((Z79-13/12*AC79)*(1+PREMISSAS!$C$16)&lt;0,Z79=""),0,(Z79-13/12*AC79)*(1+PREMISSAS!$C$16))</f>
        <v>96.218484484239923</v>
      </c>
      <c r="AA80" s="100">
        <f t="shared" ca="1" si="12"/>
        <v>96.218484484239923</v>
      </c>
      <c r="AB80" s="119">
        <f t="shared" ca="1" si="16"/>
        <v>0</v>
      </c>
      <c r="AC80" s="119">
        <f t="shared" ca="1" si="17"/>
        <v>1.1787198661911809</v>
      </c>
    </row>
    <row r="81" spans="2:29" x14ac:dyDescent="0.25">
      <c r="B81" s="20" t="str">
        <f t="shared" ca="1" si="13"/>
        <v/>
      </c>
      <c r="C81" s="21" t="str">
        <f ca="1">IF(B81="","",IF(MONTH(B81)=1,C80*(1+PREMISSAS!$C$58),C80))</f>
        <v/>
      </c>
      <c r="D81" s="21" t="str">
        <f ca="1">IF(B81="","",IF(RESULTADOS!$C$17="Normal",IFERROR(MAX(C81-PREMISSAS!$C$13,0),0),MAX(10*PREMISSAS!$C$39,IF(MONTH(B81)=1,D80*(1+PREMISSAS!$C$58),D80))))</f>
        <v/>
      </c>
      <c r="E81" s="4">
        <f ca="1">IFERROR(D81*IF(RESULTADOS!$C$17="Normal",$D$3,0),0)</f>
        <v>0</v>
      </c>
      <c r="F81" s="4">
        <f>IF(AND(Painel!$I$47="Sim",Painel!$I$49=PREMISSAS!$O$23),Painel!$I$51,0)</f>
        <v>0</v>
      </c>
      <c r="G81" s="100">
        <f>IF(AND(Painel!$I$47="Sim",Painel!$I$49=PREMISSAS!$O$22),IF(MOD(MONTH(B81),6)=0,Painel!$I$51,0),0)</f>
        <v>0</v>
      </c>
      <c r="H81" s="100">
        <f>IF(AND(Painel!$I$47="Sim",Painel!$I$49=PREMISSAS!$O$21),IF(MOD(MONTH(B81),12)=0,Painel!$I$51,0),0)</f>
        <v>0</v>
      </c>
      <c r="I81" s="4">
        <f ca="1">IFERROR(IF(RESULTADOS!$C$17="Normal",0,D81)*IF(RESULTADOS!$C$17="Normal",0,$D$3),0)</f>
        <v>0</v>
      </c>
      <c r="J81" s="4">
        <f>IF(RESULTADOS!$C$17="Normal",E81,0)</f>
        <v>0</v>
      </c>
      <c r="K81" s="4">
        <f ca="1">(E81+J81+I81)*PREMISSAS!$C$61</f>
        <v>0</v>
      </c>
      <c r="L81" s="4">
        <f ca="1">IFERROR(D81*IF(RESULTADOS!$C$17="Normal",IF(Painel!$G$8=PREMISSAS!$M$18,PREMISSAS!$C$63,PREMISSAS!$D$63),0),0)</f>
        <v>0</v>
      </c>
      <c r="M81" s="85">
        <f ca="1">IFERROR(M80*(1+$E$2)+(E81+J81-IF(RESULTADOS!$C$17="Normal",K81,0)-L81)*IF(MONTH(B81)=12,2,1),0)</f>
        <v>0</v>
      </c>
      <c r="N81" s="85">
        <f ca="1">IFERROR(N80*(1+$E$2)+(F81+I81-IF(RESULTADOS!$C$17="Normal",0,K81))*IF(MONTH(B81)=12,2,1)+G81+H81,0)</f>
        <v>0</v>
      </c>
      <c r="P81" s="43">
        <f t="shared" ca="1" si="9"/>
        <v>0</v>
      </c>
      <c r="R81" s="116" t="str">
        <f t="shared" ca="1" si="10"/>
        <v/>
      </c>
      <c r="S81" s="100" t="str">
        <f ca="1">IF(C81="","",S80+(E81+J81-IF(RESULTADOS!$C$17="Normal",K81,0)-L81)/2+(F81+G81+H81+I81-IF(RESULTADOS!$C$17="Normal",0,K81)))</f>
        <v/>
      </c>
      <c r="T81" s="100" t="str">
        <f ca="1">IF(C81="","",T80+(E81+J81-IF(RESULTADOS!$C$17="Normal",K81,0)-L81)/2)</f>
        <v/>
      </c>
      <c r="U81" s="100">
        <f t="shared" ca="1" si="14"/>
        <v>0</v>
      </c>
      <c r="W81" s="116">
        <f t="shared" ca="1" si="15"/>
        <v>45169</v>
      </c>
      <c r="X81" s="116">
        <f t="shared" ca="1" si="11"/>
        <v>45169</v>
      </c>
      <c r="Y81" s="100">
        <f ca="1">IF(OR((Y80-13/12*AB80)*(1+PREMISSAS!$C$16)&lt;0,Y80=""),0,(Y80-13/12*AB80)*(1+PREMISSAS!$C$16))</f>
        <v>0</v>
      </c>
      <c r="Z81" s="100">
        <f ca="1">IF(OR((Z80-13/12*AC80)*(1+PREMISSAS!$C$16)&lt;0,Z80=""),0,(Z80-13/12*AC80)*(1+PREMISSAS!$C$16))</f>
        <v>95.252351852343892</v>
      </c>
      <c r="AA81" s="100">
        <f t="shared" ca="1" si="12"/>
        <v>95.252351852343892</v>
      </c>
      <c r="AB81" s="119">
        <f t="shared" ca="1" si="16"/>
        <v>0</v>
      </c>
      <c r="AC81" s="119">
        <f t="shared" ca="1" si="17"/>
        <v>1.1787198661911809</v>
      </c>
    </row>
    <row r="82" spans="2:29" x14ac:dyDescent="0.25">
      <c r="B82" s="20" t="str">
        <f t="shared" ca="1" si="13"/>
        <v/>
      </c>
      <c r="C82" s="21" t="str">
        <f ca="1">IF(B82="","",IF(MONTH(B82)=1,C81*(1+PREMISSAS!$C$58),C81))</f>
        <v/>
      </c>
      <c r="D82" s="21" t="str">
        <f ca="1">IF(B82="","",IF(RESULTADOS!$C$17="Normal",IFERROR(MAX(C82-PREMISSAS!$C$13,0),0),MAX(10*PREMISSAS!$C$39,IF(MONTH(B82)=1,D81*(1+PREMISSAS!$C$58),D81))))</f>
        <v/>
      </c>
      <c r="E82" s="4">
        <f ca="1">IFERROR(D82*IF(RESULTADOS!$C$17="Normal",$D$3,0),0)</f>
        <v>0</v>
      </c>
      <c r="F82" s="4">
        <f>IF(AND(Painel!$I$47="Sim",Painel!$I$49=PREMISSAS!$O$23),Painel!$I$51,0)</f>
        <v>0</v>
      </c>
      <c r="G82" s="100">
        <f>IF(AND(Painel!$I$47="Sim",Painel!$I$49=PREMISSAS!$O$22),IF(MOD(MONTH(B82),6)=0,Painel!$I$51,0),0)</f>
        <v>0</v>
      </c>
      <c r="H82" s="100">
        <f>IF(AND(Painel!$I$47="Sim",Painel!$I$49=PREMISSAS!$O$21),IF(MOD(MONTH(B82),12)=0,Painel!$I$51,0),0)</f>
        <v>0</v>
      </c>
      <c r="I82" s="4">
        <f ca="1">IFERROR(IF(RESULTADOS!$C$17="Normal",0,D82)*IF(RESULTADOS!$C$17="Normal",0,$D$3),0)</f>
        <v>0</v>
      </c>
      <c r="J82" s="4">
        <f>IF(RESULTADOS!$C$17="Normal",E82,0)</f>
        <v>0</v>
      </c>
      <c r="K82" s="4">
        <f ca="1">(E82+J82+I82)*PREMISSAS!$C$61</f>
        <v>0</v>
      </c>
      <c r="L82" s="4">
        <f ca="1">IFERROR(D82*IF(RESULTADOS!$C$17="Normal",IF(Painel!$G$8=PREMISSAS!$M$18,PREMISSAS!$C$63,PREMISSAS!$D$63),0),0)</f>
        <v>0</v>
      </c>
      <c r="M82" s="85">
        <f ca="1">IFERROR(M81*(1+$E$2)+(E82+J82-IF(RESULTADOS!$C$17="Normal",K82,0)-L82)*IF(MONTH(B82)=12,2,1),0)</f>
        <v>0</v>
      </c>
      <c r="N82" s="85">
        <f ca="1">IFERROR(N81*(1+$E$2)+(F82+I82-IF(RESULTADOS!$C$17="Normal",0,K82))*IF(MONTH(B82)=12,2,1)+G82+H82,0)</f>
        <v>0</v>
      </c>
      <c r="P82" s="43">
        <f t="shared" ca="1" si="9"/>
        <v>0</v>
      </c>
      <c r="R82" s="116" t="str">
        <f t="shared" ca="1" si="10"/>
        <v/>
      </c>
      <c r="S82" s="100" t="str">
        <f ca="1">IF(C82="","",S81+(E82+J82-IF(RESULTADOS!$C$17="Normal",K82,0)-L82)/2+(F82+G82+H82+I82-IF(RESULTADOS!$C$17="Normal",0,K82)))</f>
        <v/>
      </c>
      <c r="T82" s="100" t="str">
        <f ca="1">IF(C82="","",T81+(E82+J82-IF(RESULTADOS!$C$17="Normal",K82,0)-L82)/2)</f>
        <v/>
      </c>
      <c r="U82" s="100">
        <f t="shared" ca="1" si="14"/>
        <v>0</v>
      </c>
      <c r="W82" s="116">
        <f t="shared" ca="1" si="15"/>
        <v>45199</v>
      </c>
      <c r="X82" s="116">
        <f t="shared" ca="1" si="11"/>
        <v>45199</v>
      </c>
      <c r="Y82" s="100">
        <f ca="1">IF(OR((Y81-13/12*AB81)*(1+PREMISSAS!$C$16)&lt;0,Y81=""),0,(Y81-13/12*AB81)*(1+PREMISSAS!$C$16))</f>
        <v>0</v>
      </c>
      <c r="Z82" s="100">
        <f ca="1">IF(OR((Z81-13/12*AC81)*(1+PREMISSAS!$C$16)&lt;0,Z81=""),0,(Z81-13/12*AC81)*(1+PREMISSAS!$C$16))</f>
        <v>94.283056353615947</v>
      </c>
      <c r="AA82" s="100">
        <f t="shared" ca="1" si="12"/>
        <v>94.283056353615947</v>
      </c>
      <c r="AB82" s="119">
        <f t="shared" ca="1" si="16"/>
        <v>0</v>
      </c>
      <c r="AC82" s="119">
        <f t="shared" ca="1" si="17"/>
        <v>1.1787198661911809</v>
      </c>
    </row>
    <row r="83" spans="2:29" x14ac:dyDescent="0.25">
      <c r="B83" s="20" t="str">
        <f t="shared" ca="1" si="13"/>
        <v/>
      </c>
      <c r="C83" s="21" t="str">
        <f ca="1">IF(B83="","",IF(MONTH(B83)=1,C82*(1+PREMISSAS!$C$58),C82))</f>
        <v/>
      </c>
      <c r="D83" s="21" t="str">
        <f ca="1">IF(B83="","",IF(RESULTADOS!$C$17="Normal",IFERROR(MAX(C83-PREMISSAS!$C$13,0),0),MAX(10*PREMISSAS!$C$39,IF(MONTH(B83)=1,D82*(1+PREMISSAS!$C$58),D82))))</f>
        <v/>
      </c>
      <c r="E83" s="4">
        <f ca="1">IFERROR(D83*IF(RESULTADOS!$C$17="Normal",$D$3,0),0)</f>
        <v>0</v>
      </c>
      <c r="F83" s="4">
        <f>IF(AND(Painel!$I$47="Sim",Painel!$I$49=PREMISSAS!$O$23),Painel!$I$51,0)</f>
        <v>0</v>
      </c>
      <c r="G83" s="100">
        <f>IF(AND(Painel!$I$47="Sim",Painel!$I$49=PREMISSAS!$O$22),IF(MOD(MONTH(B83),6)=0,Painel!$I$51,0),0)</f>
        <v>0</v>
      </c>
      <c r="H83" s="100">
        <f>IF(AND(Painel!$I$47="Sim",Painel!$I$49=PREMISSAS!$O$21),IF(MOD(MONTH(B83),12)=0,Painel!$I$51,0),0)</f>
        <v>0</v>
      </c>
      <c r="I83" s="4">
        <f ca="1">IFERROR(IF(RESULTADOS!$C$17="Normal",0,D83)*IF(RESULTADOS!$C$17="Normal",0,$D$3),0)</f>
        <v>0</v>
      </c>
      <c r="J83" s="4">
        <f>IF(RESULTADOS!$C$17="Normal",E83,0)</f>
        <v>0</v>
      </c>
      <c r="K83" s="4">
        <f ca="1">(E83+J83+I83)*PREMISSAS!$C$61</f>
        <v>0</v>
      </c>
      <c r="L83" s="4">
        <f ca="1">IFERROR(D83*IF(RESULTADOS!$C$17="Normal",IF(Painel!$G$8=PREMISSAS!$M$18,PREMISSAS!$C$63,PREMISSAS!$D$63),0),0)</f>
        <v>0</v>
      </c>
      <c r="M83" s="85">
        <f ca="1">IFERROR(M82*(1+$E$2)+(E83+J83-IF(RESULTADOS!$C$17="Normal",K83,0)-L83)*IF(MONTH(B83)=12,2,1),0)</f>
        <v>0</v>
      </c>
      <c r="N83" s="85">
        <f ca="1">IFERROR(N82*(1+$E$2)+(F83+I83-IF(RESULTADOS!$C$17="Normal",0,K83))*IF(MONTH(B83)=12,2,1)+G83+H83,0)</f>
        <v>0</v>
      </c>
      <c r="P83" s="43">
        <f t="shared" ca="1" si="9"/>
        <v>0</v>
      </c>
      <c r="R83" s="116" t="str">
        <f t="shared" ca="1" si="10"/>
        <v/>
      </c>
      <c r="S83" s="100" t="str">
        <f ca="1">IF(C83="","",S82+(E83+J83-IF(RESULTADOS!$C$17="Normal",K83,0)-L83)/2+(F83+G83+H83+I83-IF(RESULTADOS!$C$17="Normal",0,K83)))</f>
        <v/>
      </c>
      <c r="T83" s="100" t="str">
        <f ca="1">IF(C83="","",T82+(E83+J83-IF(RESULTADOS!$C$17="Normal",K83,0)-L83)/2)</f>
        <v/>
      </c>
      <c r="U83" s="100">
        <f t="shared" ca="1" si="14"/>
        <v>0</v>
      </c>
      <c r="W83" s="116">
        <f t="shared" ca="1" si="15"/>
        <v>45230</v>
      </c>
      <c r="X83" s="116">
        <f t="shared" ca="1" si="11"/>
        <v>45230</v>
      </c>
      <c r="Y83" s="100">
        <f ca="1">IF(OR((Y82-13/12*AB82)*(1+PREMISSAS!$C$16)&lt;0,Y82=""),0,(Y82-13/12*AB82)*(1+PREMISSAS!$C$16))</f>
        <v>0</v>
      </c>
      <c r="Z83" s="100">
        <f ca="1">IF(OR((Z82-13/12*AC82)*(1+PREMISSAS!$C$16)&lt;0,Z82=""),0,(Z82-13/12*AC82)*(1+PREMISSAS!$C$16))</f>
        <v>93.310587633653114</v>
      </c>
      <c r="AA83" s="100">
        <f t="shared" ca="1" si="12"/>
        <v>93.310587633653114</v>
      </c>
      <c r="AB83" s="119">
        <f t="shared" ca="1" si="16"/>
        <v>0</v>
      </c>
      <c r="AC83" s="119">
        <f t="shared" ca="1" si="17"/>
        <v>1.1787198661911809</v>
      </c>
    </row>
    <row r="84" spans="2:29" x14ac:dyDescent="0.25">
      <c r="B84" s="20" t="str">
        <f t="shared" ca="1" si="13"/>
        <v/>
      </c>
      <c r="C84" s="21" t="str">
        <f ca="1">IF(B84="","",IF(MONTH(B84)=1,C83*(1+PREMISSAS!$C$58),C83))</f>
        <v/>
      </c>
      <c r="D84" s="21" t="str">
        <f ca="1">IF(B84="","",IF(RESULTADOS!$C$17="Normal",IFERROR(MAX(C84-PREMISSAS!$C$13,0),0),MAX(10*PREMISSAS!$C$39,IF(MONTH(B84)=1,D83*(1+PREMISSAS!$C$58),D83))))</f>
        <v/>
      </c>
      <c r="E84" s="4">
        <f ca="1">IFERROR(D84*IF(RESULTADOS!$C$17="Normal",$D$3,0),0)</f>
        <v>0</v>
      </c>
      <c r="F84" s="4">
        <f>IF(AND(Painel!$I$47="Sim",Painel!$I$49=PREMISSAS!$O$23),Painel!$I$51,0)</f>
        <v>0</v>
      </c>
      <c r="G84" s="100">
        <f>IF(AND(Painel!$I$47="Sim",Painel!$I$49=PREMISSAS!$O$22),IF(MOD(MONTH(B84),6)=0,Painel!$I$51,0),0)</f>
        <v>0</v>
      </c>
      <c r="H84" s="100">
        <f>IF(AND(Painel!$I$47="Sim",Painel!$I$49=PREMISSAS!$O$21),IF(MOD(MONTH(B84),12)=0,Painel!$I$51,0),0)</f>
        <v>0</v>
      </c>
      <c r="I84" s="4">
        <f ca="1">IFERROR(IF(RESULTADOS!$C$17="Normal",0,D84)*IF(RESULTADOS!$C$17="Normal",0,$D$3),0)</f>
        <v>0</v>
      </c>
      <c r="J84" s="4">
        <f>IF(RESULTADOS!$C$17="Normal",E84,0)</f>
        <v>0</v>
      </c>
      <c r="K84" s="4">
        <f ca="1">(E84+J84+I84)*PREMISSAS!$C$61</f>
        <v>0</v>
      </c>
      <c r="L84" s="4">
        <f ca="1">IFERROR(D84*IF(RESULTADOS!$C$17="Normal",IF(Painel!$G$8=PREMISSAS!$M$18,PREMISSAS!$C$63,PREMISSAS!$D$63),0),0)</f>
        <v>0</v>
      </c>
      <c r="M84" s="85">
        <f ca="1">IFERROR(M83*(1+$E$2)+(E84+J84-IF(RESULTADOS!$C$17="Normal",K84,0)-L84)*IF(MONTH(B84)=12,2,1),0)</f>
        <v>0</v>
      </c>
      <c r="N84" s="85">
        <f ca="1">IFERROR(N83*(1+$E$2)+(F84+I84-IF(RESULTADOS!$C$17="Normal",0,K84))*IF(MONTH(B84)=12,2,1)+G84+H84,0)</f>
        <v>0</v>
      </c>
      <c r="P84" s="43">
        <f t="shared" ca="1" si="9"/>
        <v>0</v>
      </c>
      <c r="R84" s="116" t="str">
        <f t="shared" ca="1" si="10"/>
        <v/>
      </c>
      <c r="S84" s="100" t="str">
        <f ca="1">IF(C84="","",S83+(E84+J84-IF(RESULTADOS!$C$17="Normal",K84,0)-L84)/2+(F84+G84+H84+I84-IF(RESULTADOS!$C$17="Normal",0,K84)))</f>
        <v/>
      </c>
      <c r="T84" s="100" t="str">
        <f ca="1">IF(C84="","",T83+(E84+J84-IF(RESULTADOS!$C$17="Normal",K84,0)-L84)/2)</f>
        <v/>
      </c>
      <c r="U84" s="100">
        <f t="shared" ca="1" si="14"/>
        <v>0</v>
      </c>
      <c r="W84" s="116">
        <f t="shared" ca="1" si="15"/>
        <v>45260</v>
      </c>
      <c r="X84" s="116">
        <f t="shared" ca="1" si="11"/>
        <v>45260</v>
      </c>
      <c r="Y84" s="100">
        <f ca="1">IF(OR((Y83-13/12*AB83)*(1+PREMISSAS!$C$16)&lt;0,Y83=""),0,(Y83-13/12*AB83)*(1+PREMISSAS!$C$16))</f>
        <v>0</v>
      </c>
      <c r="Z84" s="100">
        <f ca="1">IF(OR((Z83-13/12*AC83)*(1+PREMISSAS!$C$16)&lt;0,Z83=""),0,(Z83-13/12*AC83)*(1+PREMISSAS!$C$16))</f>
        <v>92.334935304154797</v>
      </c>
      <c r="AA84" s="100">
        <f t="shared" ca="1" si="12"/>
        <v>92.334935304154797</v>
      </c>
      <c r="AB84" s="119">
        <f t="shared" ca="1" si="16"/>
        <v>0</v>
      </c>
      <c r="AC84" s="119">
        <f t="shared" ca="1" si="17"/>
        <v>1.1787198661911809</v>
      </c>
    </row>
    <row r="85" spans="2:29" x14ac:dyDescent="0.25">
      <c r="B85" s="20" t="str">
        <f t="shared" ca="1" si="13"/>
        <v/>
      </c>
      <c r="C85" s="21" t="str">
        <f ca="1">IF(B85="","",IF(MONTH(B85)=1,C84*(1+PREMISSAS!$C$58),C84))</f>
        <v/>
      </c>
      <c r="D85" s="21" t="str">
        <f ca="1">IF(B85="","",IF(RESULTADOS!$C$17="Normal",IFERROR(MAX(C85-PREMISSAS!$C$13,0),0),MAX(10*PREMISSAS!$C$39,IF(MONTH(B85)=1,D84*(1+PREMISSAS!$C$58),D84))))</f>
        <v/>
      </c>
      <c r="E85" s="4">
        <f ca="1">IFERROR(D85*IF(RESULTADOS!$C$17="Normal",$D$3,0),0)</f>
        <v>0</v>
      </c>
      <c r="F85" s="4">
        <f>IF(AND(Painel!$I$47="Sim",Painel!$I$49=PREMISSAS!$O$23),Painel!$I$51,0)</f>
        <v>0</v>
      </c>
      <c r="G85" s="100">
        <f>IF(AND(Painel!$I$47="Sim",Painel!$I$49=PREMISSAS!$O$22),IF(MOD(MONTH(B85),6)=0,Painel!$I$51,0),0)</f>
        <v>0</v>
      </c>
      <c r="H85" s="100">
        <f>IF(AND(Painel!$I$47="Sim",Painel!$I$49=PREMISSAS!$O$21),IF(MOD(MONTH(B85),12)=0,Painel!$I$51,0),0)</f>
        <v>0</v>
      </c>
      <c r="I85" s="4">
        <f ca="1">IFERROR(IF(RESULTADOS!$C$17="Normal",0,D85)*IF(RESULTADOS!$C$17="Normal",0,$D$3),0)</f>
        <v>0</v>
      </c>
      <c r="J85" s="4">
        <f>IF(RESULTADOS!$C$17="Normal",E85,0)</f>
        <v>0</v>
      </c>
      <c r="K85" s="4">
        <f ca="1">(E85+J85+I85)*PREMISSAS!$C$61</f>
        <v>0</v>
      </c>
      <c r="L85" s="4">
        <f ca="1">IFERROR(D85*IF(RESULTADOS!$C$17="Normal",IF(Painel!$G$8=PREMISSAS!$M$18,PREMISSAS!$C$63,PREMISSAS!$D$63),0),0)</f>
        <v>0</v>
      </c>
      <c r="M85" s="85">
        <f ca="1">IFERROR(M84*(1+$E$2)+(E85+J85-IF(RESULTADOS!$C$17="Normal",K85,0)-L85)*IF(MONTH(B85)=12,2,1),0)</f>
        <v>0</v>
      </c>
      <c r="N85" s="85">
        <f ca="1">IFERROR(N84*(1+$E$2)+(F85+I85-IF(RESULTADOS!$C$17="Normal",0,K85))*IF(MONTH(B85)=12,2,1)+G85+H85,0)</f>
        <v>0</v>
      </c>
      <c r="P85" s="43">
        <f t="shared" ca="1" si="9"/>
        <v>0</v>
      </c>
      <c r="R85" s="116" t="str">
        <f t="shared" ca="1" si="10"/>
        <v/>
      </c>
      <c r="S85" s="100" t="str">
        <f ca="1">IF(C85="","",S84+(E85+J85-IF(RESULTADOS!$C$17="Normal",K85,0)-L85)/2+(F85+G85+H85+I85-IF(RESULTADOS!$C$17="Normal",0,K85)))</f>
        <v/>
      </c>
      <c r="T85" s="100" t="str">
        <f ca="1">IF(C85="","",T84+(E85+J85-IF(RESULTADOS!$C$17="Normal",K85,0)-L85)/2)</f>
        <v/>
      </c>
      <c r="U85" s="100">
        <f t="shared" ca="1" si="14"/>
        <v>0</v>
      </c>
      <c r="W85" s="116">
        <f t="shared" ca="1" si="15"/>
        <v>45291</v>
      </c>
      <c r="X85" s="116">
        <f t="shared" ca="1" si="11"/>
        <v>45291</v>
      </c>
      <c r="Y85" s="100">
        <f ca="1">IF(OR((Y84-13/12*AB84)*(1+PREMISSAS!$C$16)&lt;0,Y84=""),0,(Y84-13/12*AB84)*(1+PREMISSAS!$C$16))</f>
        <v>0</v>
      </c>
      <c r="Z85" s="100">
        <f ca="1">IF(OR((Z84-13/12*AC84)*(1+PREMISSAS!$C$16)&lt;0,Z84=""),0,(Z84-13/12*AC84)*(1+PREMISSAS!$C$16))</f>
        <v>91.356088942811795</v>
      </c>
      <c r="AA85" s="100">
        <f t="shared" ca="1" si="12"/>
        <v>91.356088942811795</v>
      </c>
      <c r="AB85" s="119">
        <f t="shared" ca="1" si="16"/>
        <v>0</v>
      </c>
      <c r="AC85" s="119">
        <f t="shared" ca="1" si="17"/>
        <v>1.1787198661911809</v>
      </c>
    </row>
    <row r="86" spans="2:29" x14ac:dyDescent="0.25">
      <c r="B86" s="20" t="str">
        <f t="shared" ca="1" si="13"/>
        <v/>
      </c>
      <c r="C86" s="21" t="str">
        <f ca="1">IF(B86="","",IF(MONTH(B86)=1,C85*(1+PREMISSAS!$C$58),C85))</f>
        <v/>
      </c>
      <c r="D86" s="21" t="str">
        <f ca="1">IF(B86="","",IF(RESULTADOS!$C$17="Normal",IFERROR(MAX(C86-PREMISSAS!$C$13,0),0),MAX(10*PREMISSAS!$C$39,IF(MONTH(B86)=1,D85*(1+PREMISSAS!$C$58),D85))))</f>
        <v/>
      </c>
      <c r="E86" s="4">
        <f ca="1">IFERROR(D86*IF(RESULTADOS!$C$17="Normal",$D$3,0),0)</f>
        <v>0</v>
      </c>
      <c r="F86" s="4">
        <f>IF(AND(Painel!$I$47="Sim",Painel!$I$49=PREMISSAS!$O$23),Painel!$I$51,0)</f>
        <v>0</v>
      </c>
      <c r="G86" s="100">
        <f>IF(AND(Painel!$I$47="Sim",Painel!$I$49=PREMISSAS!$O$22),IF(MOD(MONTH(B86),6)=0,Painel!$I$51,0),0)</f>
        <v>0</v>
      </c>
      <c r="H86" s="100">
        <f>IF(AND(Painel!$I$47="Sim",Painel!$I$49=PREMISSAS!$O$21),IF(MOD(MONTH(B86),12)=0,Painel!$I$51,0),0)</f>
        <v>0</v>
      </c>
      <c r="I86" s="4">
        <f ca="1">IFERROR(IF(RESULTADOS!$C$17="Normal",0,D86)*IF(RESULTADOS!$C$17="Normal",0,$D$3),0)</f>
        <v>0</v>
      </c>
      <c r="J86" s="4">
        <f>IF(RESULTADOS!$C$17="Normal",E86,0)</f>
        <v>0</v>
      </c>
      <c r="K86" s="4">
        <f ca="1">(E86+J86+I86)*PREMISSAS!$C$61</f>
        <v>0</v>
      </c>
      <c r="L86" s="4">
        <f ca="1">IFERROR(D86*IF(RESULTADOS!$C$17="Normal",IF(Painel!$G$8=PREMISSAS!$M$18,PREMISSAS!$C$63,PREMISSAS!$D$63),0),0)</f>
        <v>0</v>
      </c>
      <c r="M86" s="85">
        <f ca="1">IFERROR(M85*(1+$E$2)+(E86+J86-IF(RESULTADOS!$C$17="Normal",K86,0)-L86)*IF(MONTH(B86)=12,2,1),0)</f>
        <v>0</v>
      </c>
      <c r="N86" s="85">
        <f ca="1">IFERROR(N85*(1+$E$2)+(F86+I86-IF(RESULTADOS!$C$17="Normal",0,K86))*IF(MONTH(B86)=12,2,1)+G86+H86,0)</f>
        <v>0</v>
      </c>
      <c r="P86" s="43">
        <f t="shared" ca="1" si="9"/>
        <v>0</v>
      </c>
      <c r="R86" s="116" t="str">
        <f t="shared" ca="1" si="10"/>
        <v/>
      </c>
      <c r="S86" s="100" t="str">
        <f ca="1">IF(C86="","",S85+(E86+J86-IF(RESULTADOS!$C$17="Normal",K86,0)-L86)/2+(F86+G86+H86+I86-IF(RESULTADOS!$C$17="Normal",0,K86)))</f>
        <v/>
      </c>
      <c r="T86" s="100" t="str">
        <f ca="1">IF(C86="","",T85+(E86+J86-IF(RESULTADOS!$C$17="Normal",K86,0)-L86)/2)</f>
        <v/>
      </c>
      <c r="U86" s="100">
        <f t="shared" ca="1" si="14"/>
        <v>0</v>
      </c>
      <c r="W86" s="116">
        <f t="shared" ca="1" si="15"/>
        <v>45322</v>
      </c>
      <c r="X86" s="116">
        <f t="shared" ca="1" si="11"/>
        <v>45322</v>
      </c>
      <c r="Y86" s="100">
        <f ca="1">IF(OR((Y85-13/12*AB85)*(1+PREMISSAS!$C$16)&lt;0,Y85=""),0,(Y85-13/12*AB85)*(1+PREMISSAS!$C$16))</f>
        <v>0</v>
      </c>
      <c r="Z86" s="100">
        <f ca="1">IF(OR((Z85-13/12*AC85)*(1+PREMISSAS!$C$16)&lt;0,Z85=""),0,(Z85-13/12*AC85)*(1+PREMISSAS!$C$16))</f>
        <v>90.374038093195011</v>
      </c>
      <c r="AA86" s="100">
        <f t="shared" ca="1" si="12"/>
        <v>90.374038093195011</v>
      </c>
      <c r="AB86" s="119">
        <f t="shared" ca="1" si="16"/>
        <v>0</v>
      </c>
      <c r="AC86" s="119">
        <f t="shared" ca="1" si="17"/>
        <v>1.1787198661911809</v>
      </c>
    </row>
    <row r="87" spans="2:29" x14ac:dyDescent="0.25">
      <c r="B87" s="20" t="str">
        <f t="shared" ca="1" si="13"/>
        <v/>
      </c>
      <c r="C87" s="21" t="str">
        <f ca="1">IF(B87="","",IF(MONTH(B87)=1,C86*(1+PREMISSAS!$C$58),C86))</f>
        <v/>
      </c>
      <c r="D87" s="21" t="str">
        <f ca="1">IF(B87="","",IF(RESULTADOS!$C$17="Normal",IFERROR(MAX(C87-PREMISSAS!$C$13,0),0),MAX(10*PREMISSAS!$C$39,IF(MONTH(B87)=1,D86*(1+PREMISSAS!$C$58),D86))))</f>
        <v/>
      </c>
      <c r="E87" s="4">
        <f ca="1">IFERROR(D87*IF(RESULTADOS!$C$17="Normal",$D$3,0),0)</f>
        <v>0</v>
      </c>
      <c r="F87" s="4">
        <f>IF(AND(Painel!$I$47="Sim",Painel!$I$49=PREMISSAS!$O$23),Painel!$I$51,0)</f>
        <v>0</v>
      </c>
      <c r="G87" s="100">
        <f>IF(AND(Painel!$I$47="Sim",Painel!$I$49=PREMISSAS!$O$22),IF(MOD(MONTH(B87),6)=0,Painel!$I$51,0),0)</f>
        <v>0</v>
      </c>
      <c r="H87" s="100">
        <f>IF(AND(Painel!$I$47="Sim",Painel!$I$49=PREMISSAS!$O$21),IF(MOD(MONTH(B87),12)=0,Painel!$I$51,0),0)</f>
        <v>0</v>
      </c>
      <c r="I87" s="4">
        <f ca="1">IFERROR(IF(RESULTADOS!$C$17="Normal",0,D87)*IF(RESULTADOS!$C$17="Normal",0,$D$3),0)</f>
        <v>0</v>
      </c>
      <c r="J87" s="4">
        <f>IF(RESULTADOS!$C$17="Normal",E87,0)</f>
        <v>0</v>
      </c>
      <c r="K87" s="4">
        <f ca="1">(E87+J87+I87)*PREMISSAS!$C$61</f>
        <v>0</v>
      </c>
      <c r="L87" s="4">
        <f ca="1">IFERROR(D87*IF(RESULTADOS!$C$17="Normal",IF(Painel!$G$8=PREMISSAS!$M$18,PREMISSAS!$C$63,PREMISSAS!$D$63),0),0)</f>
        <v>0</v>
      </c>
      <c r="M87" s="85">
        <f ca="1">IFERROR(M86*(1+$E$2)+(E87+J87-IF(RESULTADOS!$C$17="Normal",K87,0)-L87)*IF(MONTH(B87)=12,2,1),0)</f>
        <v>0</v>
      </c>
      <c r="N87" s="85">
        <f ca="1">IFERROR(N86*(1+$E$2)+(F87+I87-IF(RESULTADOS!$C$17="Normal",0,K87))*IF(MONTH(B87)=12,2,1)+G87+H87,0)</f>
        <v>0</v>
      </c>
      <c r="P87" s="43">
        <f t="shared" ca="1" si="9"/>
        <v>0</v>
      </c>
      <c r="R87" s="116" t="str">
        <f t="shared" ca="1" si="10"/>
        <v/>
      </c>
      <c r="S87" s="100" t="str">
        <f ca="1">IF(C87="","",S86+(E87+J87-IF(RESULTADOS!$C$17="Normal",K87,0)-L87)/2+(F87+G87+H87+I87-IF(RESULTADOS!$C$17="Normal",0,K87)))</f>
        <v/>
      </c>
      <c r="T87" s="100" t="str">
        <f ca="1">IF(C87="","",T86+(E87+J87-IF(RESULTADOS!$C$17="Normal",K87,0)-L87)/2)</f>
        <v/>
      </c>
      <c r="U87" s="100">
        <f t="shared" ca="1" si="14"/>
        <v>0</v>
      </c>
      <c r="W87" s="116">
        <f t="shared" ca="1" si="15"/>
        <v>45351</v>
      </c>
      <c r="X87" s="116">
        <f t="shared" ca="1" si="11"/>
        <v>45351</v>
      </c>
      <c r="Y87" s="100">
        <f ca="1">IF(OR((Y86-13/12*AB86)*(1+PREMISSAS!$C$16)&lt;0,Y86=""),0,(Y86-13/12*AB86)*(1+PREMISSAS!$C$16))</f>
        <v>0</v>
      </c>
      <c r="Z87" s="100">
        <f ca="1">IF(OR((Z86-13/12*AC86)*(1+PREMISSAS!$C$16)&lt;0,Z86=""),0,(Z86-13/12*AC86)*(1+PREMISSAS!$C$16))</f>
        <v>89.388772264643691</v>
      </c>
      <c r="AA87" s="100">
        <f t="shared" ca="1" si="12"/>
        <v>89.388772264643691</v>
      </c>
      <c r="AB87" s="119">
        <f t="shared" ca="1" si="16"/>
        <v>0</v>
      </c>
      <c r="AC87" s="119">
        <f t="shared" ca="1" si="17"/>
        <v>1.1787198661911809</v>
      </c>
    </row>
    <row r="88" spans="2:29" x14ac:dyDescent="0.25">
      <c r="B88" s="20" t="str">
        <f t="shared" ca="1" si="13"/>
        <v/>
      </c>
      <c r="C88" s="21" t="str">
        <f ca="1">IF(B88="","",IF(MONTH(B88)=1,C87*(1+PREMISSAS!$C$58),C87))</f>
        <v/>
      </c>
      <c r="D88" s="21" t="str">
        <f ca="1">IF(B88="","",IF(RESULTADOS!$C$17="Normal",IFERROR(MAX(C88-PREMISSAS!$C$13,0),0),MAX(10*PREMISSAS!$C$39,IF(MONTH(B88)=1,D87*(1+PREMISSAS!$C$58),D87))))</f>
        <v/>
      </c>
      <c r="E88" s="4">
        <f ca="1">IFERROR(D88*IF(RESULTADOS!$C$17="Normal",$D$3,0),0)</f>
        <v>0</v>
      </c>
      <c r="F88" s="4">
        <f>IF(AND(Painel!$I$47="Sim",Painel!$I$49=PREMISSAS!$O$23),Painel!$I$51,0)</f>
        <v>0</v>
      </c>
      <c r="G88" s="100">
        <f>IF(AND(Painel!$I$47="Sim",Painel!$I$49=PREMISSAS!$O$22),IF(MOD(MONTH(B88),6)=0,Painel!$I$51,0),0)</f>
        <v>0</v>
      </c>
      <c r="H88" s="100">
        <f>IF(AND(Painel!$I$47="Sim",Painel!$I$49=PREMISSAS!$O$21),IF(MOD(MONTH(B88),12)=0,Painel!$I$51,0),0)</f>
        <v>0</v>
      </c>
      <c r="I88" s="4">
        <f ca="1">IFERROR(IF(RESULTADOS!$C$17="Normal",0,D88)*IF(RESULTADOS!$C$17="Normal",0,$D$3),0)</f>
        <v>0</v>
      </c>
      <c r="J88" s="4">
        <f>IF(RESULTADOS!$C$17="Normal",E88,0)</f>
        <v>0</v>
      </c>
      <c r="K88" s="4">
        <f ca="1">(E88+J88+I88)*PREMISSAS!$C$61</f>
        <v>0</v>
      </c>
      <c r="L88" s="4">
        <f ca="1">IFERROR(D88*IF(RESULTADOS!$C$17="Normal",IF(Painel!$G$8=PREMISSAS!$M$18,PREMISSAS!$C$63,PREMISSAS!$D$63),0),0)</f>
        <v>0</v>
      </c>
      <c r="M88" s="85">
        <f ca="1">IFERROR(M87*(1+$E$2)+(E88+J88-IF(RESULTADOS!$C$17="Normal",K88,0)-L88)*IF(MONTH(B88)=12,2,1),0)</f>
        <v>0</v>
      </c>
      <c r="N88" s="85">
        <f ca="1">IFERROR(N87*(1+$E$2)+(F88+I88-IF(RESULTADOS!$C$17="Normal",0,K88))*IF(MONTH(B88)=12,2,1)+G88+H88,0)</f>
        <v>0</v>
      </c>
      <c r="P88" s="43">
        <f t="shared" ca="1" si="9"/>
        <v>0</v>
      </c>
      <c r="R88" s="116" t="str">
        <f t="shared" ca="1" si="10"/>
        <v/>
      </c>
      <c r="S88" s="100" t="str">
        <f ca="1">IF(C88="","",S87+(E88+J88-IF(RESULTADOS!$C$17="Normal",K88,0)-L88)/2+(F88+G88+H88+I88-IF(RESULTADOS!$C$17="Normal",0,K88)))</f>
        <v/>
      </c>
      <c r="T88" s="100" t="str">
        <f ca="1">IF(C88="","",T87+(E88+J88-IF(RESULTADOS!$C$17="Normal",K88,0)-L88)/2)</f>
        <v/>
      </c>
      <c r="U88" s="100">
        <f t="shared" ca="1" si="14"/>
        <v>0</v>
      </c>
      <c r="W88" s="116">
        <f t="shared" ca="1" si="15"/>
        <v>45382</v>
      </c>
      <c r="X88" s="116">
        <f t="shared" ca="1" si="11"/>
        <v>45382</v>
      </c>
      <c r="Y88" s="100">
        <f ca="1">IF(OR((Y87-13/12*AB87)*(1+PREMISSAS!$C$16)&lt;0,Y87=""),0,(Y87-13/12*AB87)*(1+PREMISSAS!$C$16))</f>
        <v>0</v>
      </c>
      <c r="Z88" s="100">
        <f ca="1">IF(OR((Z87-13/12*AC87)*(1+PREMISSAS!$C$16)&lt;0,Z87=""),0,(Z87-13/12*AC87)*(1+PREMISSAS!$C$16))</f>
        <v>88.400280932153407</v>
      </c>
      <c r="AA88" s="100">
        <f t="shared" ca="1" si="12"/>
        <v>88.400280932153407</v>
      </c>
      <c r="AB88" s="119">
        <f t="shared" ca="1" si="16"/>
        <v>0</v>
      </c>
      <c r="AC88" s="119">
        <f t="shared" ca="1" si="17"/>
        <v>1.1787198661911809</v>
      </c>
    </row>
    <row r="89" spans="2:29" x14ac:dyDescent="0.25">
      <c r="B89" s="20" t="str">
        <f t="shared" ca="1" si="13"/>
        <v/>
      </c>
      <c r="C89" s="21" t="str">
        <f ca="1">IF(B89="","",IF(MONTH(B89)=1,C88*(1+PREMISSAS!$C$58),C88))</f>
        <v/>
      </c>
      <c r="D89" s="21" t="str">
        <f ca="1">IF(B89="","",IF(RESULTADOS!$C$17="Normal",IFERROR(MAX(C89-PREMISSAS!$C$13,0),0),MAX(10*PREMISSAS!$C$39,IF(MONTH(B89)=1,D88*(1+PREMISSAS!$C$58),D88))))</f>
        <v/>
      </c>
      <c r="E89" s="4">
        <f ca="1">IFERROR(D89*IF(RESULTADOS!$C$17="Normal",$D$3,0),0)</f>
        <v>0</v>
      </c>
      <c r="F89" s="4">
        <f>IF(AND(Painel!$I$47="Sim",Painel!$I$49=PREMISSAS!$O$23),Painel!$I$51,0)</f>
        <v>0</v>
      </c>
      <c r="G89" s="100">
        <f>IF(AND(Painel!$I$47="Sim",Painel!$I$49=PREMISSAS!$O$22),IF(MOD(MONTH(B89),6)=0,Painel!$I$51,0),0)</f>
        <v>0</v>
      </c>
      <c r="H89" s="100">
        <f>IF(AND(Painel!$I$47="Sim",Painel!$I$49=PREMISSAS!$O$21),IF(MOD(MONTH(B89),12)=0,Painel!$I$51,0),0)</f>
        <v>0</v>
      </c>
      <c r="I89" s="4">
        <f ca="1">IFERROR(IF(RESULTADOS!$C$17="Normal",0,D89)*IF(RESULTADOS!$C$17="Normal",0,$D$3),0)</f>
        <v>0</v>
      </c>
      <c r="J89" s="4">
        <f>IF(RESULTADOS!$C$17="Normal",E89,0)</f>
        <v>0</v>
      </c>
      <c r="K89" s="4">
        <f ca="1">(E89+J89+I89)*PREMISSAS!$C$61</f>
        <v>0</v>
      </c>
      <c r="L89" s="4">
        <f ca="1">IFERROR(D89*IF(RESULTADOS!$C$17="Normal",IF(Painel!$G$8=PREMISSAS!$M$18,PREMISSAS!$C$63,PREMISSAS!$D$63),0),0)</f>
        <v>0</v>
      </c>
      <c r="M89" s="85">
        <f ca="1">IFERROR(M88*(1+$E$2)+(E89+J89-IF(RESULTADOS!$C$17="Normal",K89,0)-L89)*IF(MONTH(B89)=12,2,1),0)</f>
        <v>0</v>
      </c>
      <c r="N89" s="85">
        <f ca="1">IFERROR(N88*(1+$E$2)+(F89+I89-IF(RESULTADOS!$C$17="Normal",0,K89))*IF(MONTH(B89)=12,2,1)+G89+H89,0)</f>
        <v>0</v>
      </c>
      <c r="P89" s="43">
        <f t="shared" ca="1" si="9"/>
        <v>0</v>
      </c>
      <c r="R89" s="116" t="str">
        <f t="shared" ca="1" si="10"/>
        <v/>
      </c>
      <c r="S89" s="100" t="str">
        <f ca="1">IF(C89="","",S88+(E89+J89-IF(RESULTADOS!$C$17="Normal",K89,0)-L89)/2+(F89+G89+H89+I89-IF(RESULTADOS!$C$17="Normal",0,K89)))</f>
        <v/>
      </c>
      <c r="T89" s="100" t="str">
        <f ca="1">IF(C89="","",T88+(E89+J89-IF(RESULTADOS!$C$17="Normal",K89,0)-L89)/2)</f>
        <v/>
      </c>
      <c r="U89" s="100">
        <f t="shared" ca="1" si="14"/>
        <v>0</v>
      </c>
      <c r="W89" s="116">
        <f t="shared" ca="1" si="15"/>
        <v>45412</v>
      </c>
      <c r="X89" s="116">
        <f t="shared" ca="1" si="11"/>
        <v>45412</v>
      </c>
      <c r="Y89" s="100">
        <f ca="1">IF(OR((Y88-13/12*AB88)*(1+PREMISSAS!$C$16)&lt;0,Y88=""),0,(Y88-13/12*AB88)*(1+PREMISSAS!$C$16))</f>
        <v>0</v>
      </c>
      <c r="Z89" s="100">
        <f ca="1">IF(OR((Z88-13/12*AC88)*(1+PREMISSAS!$C$16)&lt;0,Z88=""),0,(Z88-13/12*AC88)*(1+PREMISSAS!$C$16))</f>
        <v>87.408553536263582</v>
      </c>
      <c r="AA89" s="100">
        <f t="shared" ca="1" si="12"/>
        <v>87.408553536263582</v>
      </c>
      <c r="AB89" s="119">
        <f t="shared" ca="1" si="16"/>
        <v>0</v>
      </c>
      <c r="AC89" s="119">
        <f t="shared" ca="1" si="17"/>
        <v>1.1787198661911809</v>
      </c>
    </row>
    <row r="90" spans="2:29" x14ac:dyDescent="0.25">
      <c r="B90" s="20" t="str">
        <f t="shared" ca="1" si="13"/>
        <v/>
      </c>
      <c r="C90" s="21" t="str">
        <f ca="1">IF(B90="","",IF(MONTH(B90)=1,C89*(1+PREMISSAS!$C$58),C89))</f>
        <v/>
      </c>
      <c r="D90" s="21" t="str">
        <f ca="1">IF(B90="","",IF(RESULTADOS!$C$17="Normal",IFERROR(MAX(C90-PREMISSAS!$C$13,0),0),MAX(10*PREMISSAS!$C$39,IF(MONTH(B90)=1,D89*(1+PREMISSAS!$C$58),D89))))</f>
        <v/>
      </c>
      <c r="E90" s="4">
        <f ca="1">IFERROR(D90*IF(RESULTADOS!$C$17="Normal",$D$3,0),0)</f>
        <v>0</v>
      </c>
      <c r="F90" s="4">
        <f>IF(AND(Painel!$I$47="Sim",Painel!$I$49=PREMISSAS!$O$23),Painel!$I$51,0)</f>
        <v>0</v>
      </c>
      <c r="G90" s="100">
        <f>IF(AND(Painel!$I$47="Sim",Painel!$I$49=PREMISSAS!$O$22),IF(MOD(MONTH(B90),6)=0,Painel!$I$51,0),0)</f>
        <v>0</v>
      </c>
      <c r="H90" s="100">
        <f>IF(AND(Painel!$I$47="Sim",Painel!$I$49=PREMISSAS!$O$21),IF(MOD(MONTH(B90),12)=0,Painel!$I$51,0),0)</f>
        <v>0</v>
      </c>
      <c r="I90" s="4">
        <f ca="1">IFERROR(IF(RESULTADOS!$C$17="Normal",0,D90)*IF(RESULTADOS!$C$17="Normal",0,$D$3),0)</f>
        <v>0</v>
      </c>
      <c r="J90" s="4">
        <f>IF(RESULTADOS!$C$17="Normal",E90,0)</f>
        <v>0</v>
      </c>
      <c r="K90" s="4">
        <f ca="1">(E90+J90+I90)*PREMISSAS!$C$61</f>
        <v>0</v>
      </c>
      <c r="L90" s="4">
        <f ca="1">IFERROR(D90*IF(RESULTADOS!$C$17="Normal",IF(Painel!$G$8=PREMISSAS!$M$18,PREMISSAS!$C$63,PREMISSAS!$D$63),0),0)</f>
        <v>0</v>
      </c>
      <c r="M90" s="85">
        <f ca="1">IFERROR(M89*(1+$E$2)+(E90+J90-IF(RESULTADOS!$C$17="Normal",K90,0)-L90)*IF(MONTH(B90)=12,2,1),0)</f>
        <v>0</v>
      </c>
      <c r="N90" s="85">
        <f ca="1">IFERROR(N89*(1+$E$2)+(F90+I90-IF(RESULTADOS!$C$17="Normal",0,K90))*IF(MONTH(B90)=12,2,1)+G90+H90,0)</f>
        <v>0</v>
      </c>
      <c r="P90" s="43">
        <f t="shared" ca="1" si="9"/>
        <v>0</v>
      </c>
      <c r="R90" s="116" t="str">
        <f t="shared" ca="1" si="10"/>
        <v/>
      </c>
      <c r="S90" s="100" t="str">
        <f ca="1">IF(C90="","",S89+(E90+J90-IF(RESULTADOS!$C$17="Normal",K90,0)-L90)/2+(F90+G90+H90+I90-IF(RESULTADOS!$C$17="Normal",0,K90)))</f>
        <v/>
      </c>
      <c r="T90" s="100" t="str">
        <f ca="1">IF(C90="","",T89+(E90+J90-IF(RESULTADOS!$C$17="Normal",K90,0)-L90)/2)</f>
        <v/>
      </c>
      <c r="U90" s="100">
        <f t="shared" ca="1" si="14"/>
        <v>0</v>
      </c>
      <c r="W90" s="116">
        <f t="shared" ca="1" si="15"/>
        <v>45443</v>
      </c>
      <c r="X90" s="116">
        <f t="shared" ca="1" si="11"/>
        <v>45443</v>
      </c>
      <c r="Y90" s="100">
        <f ca="1">IF(OR((Y89-13/12*AB89)*(1+PREMISSAS!$C$16)&lt;0,Y89=""),0,(Y89-13/12*AB89)*(1+PREMISSAS!$C$16))</f>
        <v>0</v>
      </c>
      <c r="Z90" s="100">
        <f ca="1">IF(OR((Z89-13/12*AC89)*(1+PREMISSAS!$C$16)&lt;0,Z89=""),0,(Z89-13/12*AC89)*(1+PREMISSAS!$C$16))</f>
        <v>86.413579482944741</v>
      </c>
      <c r="AA90" s="100">
        <f t="shared" ca="1" si="12"/>
        <v>86.413579482944741</v>
      </c>
      <c r="AB90" s="119">
        <f t="shared" ca="1" si="16"/>
        <v>0</v>
      </c>
      <c r="AC90" s="119">
        <f t="shared" ca="1" si="17"/>
        <v>1.1787198661911809</v>
      </c>
    </row>
    <row r="91" spans="2:29" x14ac:dyDescent="0.25">
      <c r="B91" s="20" t="str">
        <f t="shared" ca="1" si="13"/>
        <v/>
      </c>
      <c r="C91" s="21" t="str">
        <f ca="1">IF(B91="","",IF(MONTH(B91)=1,C90*(1+PREMISSAS!$C$58),C90))</f>
        <v/>
      </c>
      <c r="D91" s="21" t="str">
        <f ca="1">IF(B91="","",IF(RESULTADOS!$C$17="Normal",IFERROR(MAX(C91-PREMISSAS!$C$13,0),0),MAX(10*PREMISSAS!$C$39,IF(MONTH(B91)=1,D90*(1+PREMISSAS!$C$58),D90))))</f>
        <v/>
      </c>
      <c r="E91" s="4">
        <f ca="1">IFERROR(D91*IF(RESULTADOS!$C$17="Normal",$D$3,0),0)</f>
        <v>0</v>
      </c>
      <c r="F91" s="4">
        <f>IF(AND(Painel!$I$47="Sim",Painel!$I$49=PREMISSAS!$O$23),Painel!$I$51,0)</f>
        <v>0</v>
      </c>
      <c r="G91" s="100">
        <f>IF(AND(Painel!$I$47="Sim",Painel!$I$49=PREMISSAS!$O$22),IF(MOD(MONTH(B91),6)=0,Painel!$I$51,0),0)</f>
        <v>0</v>
      </c>
      <c r="H91" s="100">
        <f>IF(AND(Painel!$I$47="Sim",Painel!$I$49=PREMISSAS!$O$21),IF(MOD(MONTH(B91),12)=0,Painel!$I$51,0),0)</f>
        <v>0</v>
      </c>
      <c r="I91" s="4">
        <f ca="1">IFERROR(IF(RESULTADOS!$C$17="Normal",0,D91)*IF(RESULTADOS!$C$17="Normal",0,$D$3),0)</f>
        <v>0</v>
      </c>
      <c r="J91" s="4">
        <f>IF(RESULTADOS!$C$17="Normal",E91,0)</f>
        <v>0</v>
      </c>
      <c r="K91" s="4">
        <f ca="1">(E91+J91+I91)*PREMISSAS!$C$61</f>
        <v>0</v>
      </c>
      <c r="L91" s="4">
        <f ca="1">IFERROR(D91*IF(RESULTADOS!$C$17="Normal",IF(Painel!$G$8=PREMISSAS!$M$18,PREMISSAS!$C$63,PREMISSAS!$D$63),0),0)</f>
        <v>0</v>
      </c>
      <c r="M91" s="85">
        <f ca="1">IFERROR(M90*(1+$E$2)+(E91+J91-IF(RESULTADOS!$C$17="Normal",K91,0)-L91)*IF(MONTH(B91)=12,2,1),0)</f>
        <v>0</v>
      </c>
      <c r="N91" s="85">
        <f ca="1">IFERROR(N90*(1+$E$2)+(F91+I91-IF(RESULTADOS!$C$17="Normal",0,K91))*IF(MONTH(B91)=12,2,1)+G91+H91,0)</f>
        <v>0</v>
      </c>
      <c r="P91" s="43">
        <f t="shared" ca="1" si="9"/>
        <v>0</v>
      </c>
      <c r="R91" s="116" t="str">
        <f t="shared" ca="1" si="10"/>
        <v/>
      </c>
      <c r="S91" s="100" t="str">
        <f ca="1">IF(C91="","",S90+(E91+J91-IF(RESULTADOS!$C$17="Normal",K91,0)-L91)/2+(F91+G91+H91+I91-IF(RESULTADOS!$C$17="Normal",0,K91)))</f>
        <v/>
      </c>
      <c r="T91" s="100" t="str">
        <f ca="1">IF(C91="","",T90+(E91+J91-IF(RESULTADOS!$C$17="Normal",K91,0)-L91)/2)</f>
        <v/>
      </c>
      <c r="U91" s="100">
        <f t="shared" ca="1" si="14"/>
        <v>0</v>
      </c>
      <c r="W91" s="116">
        <f t="shared" ca="1" si="15"/>
        <v>45473</v>
      </c>
      <c r="X91" s="116">
        <f t="shared" ca="1" si="11"/>
        <v>45473</v>
      </c>
      <c r="Y91" s="100">
        <f ca="1">IF(OR((Y90-13/12*AB90)*(1+PREMISSAS!$C$16)&lt;0,Y90=""),0,(Y90-13/12*AB90)*(1+PREMISSAS!$C$16))</f>
        <v>0</v>
      </c>
      <c r="Z91" s="100">
        <f ca="1">IF(OR((Z90-13/12*AC90)*(1+PREMISSAS!$C$16)&lt;0,Z90=""),0,(Z90-13/12*AC90)*(1+PREMISSAS!$C$16))</f>
        <v>85.415348143485289</v>
      </c>
      <c r="AA91" s="100">
        <f t="shared" ca="1" si="12"/>
        <v>85.415348143485289</v>
      </c>
      <c r="AB91" s="119">
        <f t="shared" ca="1" si="16"/>
        <v>0</v>
      </c>
      <c r="AC91" s="119">
        <f t="shared" ca="1" si="17"/>
        <v>1.1787198661911809</v>
      </c>
    </row>
    <row r="92" spans="2:29" x14ac:dyDescent="0.25">
      <c r="B92" s="20" t="str">
        <f t="shared" ca="1" si="13"/>
        <v/>
      </c>
      <c r="C92" s="21" t="str">
        <f ca="1">IF(B92="","",IF(MONTH(B92)=1,C91*(1+PREMISSAS!$C$58),C91))</f>
        <v/>
      </c>
      <c r="D92" s="21" t="str">
        <f ca="1">IF(B92="","",IF(RESULTADOS!$C$17="Normal",IFERROR(MAX(C92-PREMISSAS!$C$13,0),0),MAX(10*PREMISSAS!$C$39,IF(MONTH(B92)=1,D91*(1+PREMISSAS!$C$58),D91))))</f>
        <v/>
      </c>
      <c r="E92" s="4">
        <f ca="1">IFERROR(D92*IF(RESULTADOS!$C$17="Normal",$D$3,0),0)</f>
        <v>0</v>
      </c>
      <c r="F92" s="4">
        <f>IF(AND(Painel!$I$47="Sim",Painel!$I$49=PREMISSAS!$O$23),Painel!$I$51,0)</f>
        <v>0</v>
      </c>
      <c r="G92" s="100">
        <f>IF(AND(Painel!$I$47="Sim",Painel!$I$49=PREMISSAS!$O$22),IF(MOD(MONTH(B92),6)=0,Painel!$I$51,0),0)</f>
        <v>0</v>
      </c>
      <c r="H92" s="100">
        <f>IF(AND(Painel!$I$47="Sim",Painel!$I$49=PREMISSAS!$O$21),IF(MOD(MONTH(B92),12)=0,Painel!$I$51,0),0)</f>
        <v>0</v>
      </c>
      <c r="I92" s="4">
        <f ca="1">IFERROR(IF(RESULTADOS!$C$17="Normal",0,D92)*IF(RESULTADOS!$C$17="Normal",0,$D$3),0)</f>
        <v>0</v>
      </c>
      <c r="J92" s="4">
        <f>IF(RESULTADOS!$C$17="Normal",E92,0)</f>
        <v>0</v>
      </c>
      <c r="K92" s="4">
        <f ca="1">(E92+J92+I92)*PREMISSAS!$C$61</f>
        <v>0</v>
      </c>
      <c r="L92" s="4">
        <f ca="1">IFERROR(D92*IF(RESULTADOS!$C$17="Normal",IF(Painel!$G$8=PREMISSAS!$M$18,PREMISSAS!$C$63,PREMISSAS!$D$63),0),0)</f>
        <v>0</v>
      </c>
      <c r="M92" s="85">
        <f ca="1">IFERROR(M91*(1+$E$2)+(E92+J92-IF(RESULTADOS!$C$17="Normal",K92,0)-L92)*IF(MONTH(B92)=12,2,1),0)</f>
        <v>0</v>
      </c>
      <c r="N92" s="85">
        <f ca="1">IFERROR(N91*(1+$E$2)+(F92+I92-IF(RESULTADOS!$C$17="Normal",0,K92))*IF(MONTH(B92)=12,2,1)+G92+H92,0)</f>
        <v>0</v>
      </c>
      <c r="P92" s="43">
        <f t="shared" ca="1" si="9"/>
        <v>0</v>
      </c>
      <c r="R92" s="116" t="str">
        <f t="shared" ca="1" si="10"/>
        <v/>
      </c>
      <c r="S92" s="100" t="str">
        <f ca="1">IF(C92="","",S91+(E92+J92-IF(RESULTADOS!$C$17="Normal",K92,0)-L92)/2+(F92+G92+H92+I92-IF(RESULTADOS!$C$17="Normal",0,K92)))</f>
        <v/>
      </c>
      <c r="T92" s="100" t="str">
        <f ca="1">IF(C92="","",T91+(E92+J92-IF(RESULTADOS!$C$17="Normal",K92,0)-L92)/2)</f>
        <v/>
      </c>
      <c r="U92" s="100">
        <f t="shared" ca="1" si="14"/>
        <v>0</v>
      </c>
      <c r="W92" s="116">
        <f t="shared" ca="1" si="15"/>
        <v>45504</v>
      </c>
      <c r="X92" s="116">
        <f t="shared" ca="1" si="11"/>
        <v>45504</v>
      </c>
      <c r="Y92" s="100">
        <f ca="1">IF(OR((Y91-13/12*AB91)*(1+PREMISSAS!$C$16)&lt;0,Y91=""),0,(Y91-13/12*AB91)*(1+PREMISSAS!$C$16))</f>
        <v>0</v>
      </c>
      <c r="Z92" s="100">
        <f ca="1">IF(OR((Z91-13/12*AC91)*(1+PREMISSAS!$C$16)&lt;0,Z91=""),0,(Z91-13/12*AC91)*(1+PREMISSAS!$C$16))</f>
        <v>84.413848854378017</v>
      </c>
      <c r="AA92" s="100">
        <f t="shared" ca="1" si="12"/>
        <v>84.413848854378017</v>
      </c>
      <c r="AB92" s="119">
        <f t="shared" ca="1" si="16"/>
        <v>0</v>
      </c>
      <c r="AC92" s="119">
        <f t="shared" ca="1" si="17"/>
        <v>1.1787198661911809</v>
      </c>
    </row>
    <row r="93" spans="2:29" x14ac:dyDescent="0.25">
      <c r="B93" s="20" t="str">
        <f t="shared" ca="1" si="13"/>
        <v/>
      </c>
      <c r="C93" s="21" t="str">
        <f ca="1">IF(B93="","",IF(MONTH(B93)=1,C92*(1+PREMISSAS!$C$58),C92))</f>
        <v/>
      </c>
      <c r="D93" s="21" t="str">
        <f ca="1">IF(B93="","",IF(RESULTADOS!$C$17="Normal",IFERROR(MAX(C93-PREMISSAS!$C$13,0),0),MAX(10*PREMISSAS!$C$39,IF(MONTH(B93)=1,D92*(1+PREMISSAS!$C$58),D92))))</f>
        <v/>
      </c>
      <c r="E93" s="4">
        <f ca="1">IFERROR(D93*IF(RESULTADOS!$C$17="Normal",$D$3,0),0)</f>
        <v>0</v>
      </c>
      <c r="F93" s="4">
        <f>IF(AND(Painel!$I$47="Sim",Painel!$I$49=PREMISSAS!$O$23),Painel!$I$51,0)</f>
        <v>0</v>
      </c>
      <c r="G93" s="100">
        <f>IF(AND(Painel!$I$47="Sim",Painel!$I$49=PREMISSAS!$O$22),IF(MOD(MONTH(B93),6)=0,Painel!$I$51,0),0)</f>
        <v>0</v>
      </c>
      <c r="H93" s="100">
        <f>IF(AND(Painel!$I$47="Sim",Painel!$I$49=PREMISSAS!$O$21),IF(MOD(MONTH(B93),12)=0,Painel!$I$51,0),0)</f>
        <v>0</v>
      </c>
      <c r="I93" s="4">
        <f ca="1">IFERROR(IF(RESULTADOS!$C$17="Normal",0,D93)*IF(RESULTADOS!$C$17="Normal",0,$D$3),0)</f>
        <v>0</v>
      </c>
      <c r="J93" s="4">
        <f>IF(RESULTADOS!$C$17="Normal",E93,0)</f>
        <v>0</v>
      </c>
      <c r="K93" s="4">
        <f ca="1">(E93+J93+I93)*PREMISSAS!$C$61</f>
        <v>0</v>
      </c>
      <c r="L93" s="4">
        <f ca="1">IFERROR(D93*IF(RESULTADOS!$C$17="Normal",IF(Painel!$G$8=PREMISSAS!$M$18,PREMISSAS!$C$63,PREMISSAS!$D$63),0),0)</f>
        <v>0</v>
      </c>
      <c r="M93" s="85">
        <f ca="1">IFERROR(M92*(1+$E$2)+(E93+J93-IF(RESULTADOS!$C$17="Normal",K93,0)-L93)*IF(MONTH(B93)=12,2,1),0)</f>
        <v>0</v>
      </c>
      <c r="N93" s="85">
        <f ca="1">IFERROR(N92*(1+$E$2)+(F93+I93-IF(RESULTADOS!$C$17="Normal",0,K93))*IF(MONTH(B93)=12,2,1)+G93+H93,0)</f>
        <v>0</v>
      </c>
      <c r="P93" s="43">
        <f t="shared" ca="1" si="9"/>
        <v>0</v>
      </c>
      <c r="R93" s="116" t="str">
        <f t="shared" ca="1" si="10"/>
        <v/>
      </c>
      <c r="S93" s="100" t="str">
        <f ca="1">IF(C93="","",S92+(E93+J93-IF(RESULTADOS!$C$17="Normal",K93,0)-L93)/2+(F93+G93+H93+I93-IF(RESULTADOS!$C$17="Normal",0,K93)))</f>
        <v/>
      </c>
      <c r="T93" s="100" t="str">
        <f ca="1">IF(C93="","",T92+(E93+J93-IF(RESULTADOS!$C$17="Normal",K93,0)-L93)/2)</f>
        <v/>
      </c>
      <c r="U93" s="100">
        <f t="shared" ca="1" si="14"/>
        <v>0</v>
      </c>
      <c r="W93" s="116">
        <f t="shared" ca="1" si="15"/>
        <v>45535</v>
      </c>
      <c r="X93" s="116">
        <f t="shared" ca="1" si="11"/>
        <v>45535</v>
      </c>
      <c r="Y93" s="100">
        <f ca="1">IF(OR((Y92-13/12*AB92)*(1+PREMISSAS!$C$16)&lt;0,Y92=""),0,(Y92-13/12*AB92)*(1+PREMISSAS!$C$16))</f>
        <v>0</v>
      </c>
      <c r="Z93" s="100">
        <f ca="1">IF(OR((Z92-13/12*AC92)*(1+PREMISSAS!$C$16)&lt;0,Z92=""),0,(Z92-13/12*AC92)*(1+PREMISSAS!$C$16))</f>
        <v>83.409070917206151</v>
      </c>
      <c r="AA93" s="100">
        <f t="shared" ca="1" si="12"/>
        <v>83.409070917206151</v>
      </c>
      <c r="AB93" s="119">
        <f t="shared" ca="1" si="16"/>
        <v>0</v>
      </c>
      <c r="AC93" s="119">
        <f t="shared" ca="1" si="17"/>
        <v>1.1787198661911809</v>
      </c>
    </row>
    <row r="94" spans="2:29" x14ac:dyDescent="0.25">
      <c r="B94" s="20" t="str">
        <f t="shared" ca="1" si="13"/>
        <v/>
      </c>
      <c r="C94" s="21" t="str">
        <f ca="1">IF(B94="","",IF(MONTH(B94)=1,C93*(1+PREMISSAS!$C$58),C93))</f>
        <v/>
      </c>
      <c r="D94" s="21" t="str">
        <f ca="1">IF(B94="","",IF(RESULTADOS!$C$17="Normal",IFERROR(MAX(C94-PREMISSAS!$C$13,0),0),MAX(10*PREMISSAS!$C$39,IF(MONTH(B94)=1,D93*(1+PREMISSAS!$C$58),D93))))</f>
        <v/>
      </c>
      <c r="E94" s="4">
        <f ca="1">IFERROR(D94*IF(RESULTADOS!$C$17="Normal",$D$3,0),0)</f>
        <v>0</v>
      </c>
      <c r="F94" s="4">
        <f>IF(AND(Painel!$I$47="Sim",Painel!$I$49=PREMISSAS!$O$23),Painel!$I$51,0)</f>
        <v>0</v>
      </c>
      <c r="G94" s="100">
        <f>IF(AND(Painel!$I$47="Sim",Painel!$I$49=PREMISSAS!$O$22),IF(MOD(MONTH(B94),6)=0,Painel!$I$51,0),0)</f>
        <v>0</v>
      </c>
      <c r="H94" s="100">
        <f>IF(AND(Painel!$I$47="Sim",Painel!$I$49=PREMISSAS!$O$21),IF(MOD(MONTH(B94),12)=0,Painel!$I$51,0),0)</f>
        <v>0</v>
      </c>
      <c r="I94" s="4">
        <f ca="1">IFERROR(IF(RESULTADOS!$C$17="Normal",0,D94)*IF(RESULTADOS!$C$17="Normal",0,$D$3),0)</f>
        <v>0</v>
      </c>
      <c r="J94" s="4">
        <f>IF(RESULTADOS!$C$17="Normal",E94,0)</f>
        <v>0</v>
      </c>
      <c r="K94" s="4">
        <f ca="1">(E94+J94+I94)*PREMISSAS!$C$61</f>
        <v>0</v>
      </c>
      <c r="L94" s="4">
        <f ca="1">IFERROR(D94*IF(RESULTADOS!$C$17="Normal",IF(Painel!$G$8=PREMISSAS!$M$18,PREMISSAS!$C$63,PREMISSAS!$D$63),0),0)</f>
        <v>0</v>
      </c>
      <c r="M94" s="85">
        <f ca="1">IFERROR(M93*(1+$E$2)+(E94+J94-IF(RESULTADOS!$C$17="Normal",K94,0)-L94)*IF(MONTH(B94)=12,2,1),0)</f>
        <v>0</v>
      </c>
      <c r="N94" s="85">
        <f ca="1">IFERROR(N93*(1+$E$2)+(F94+I94-IF(RESULTADOS!$C$17="Normal",0,K94))*IF(MONTH(B94)=12,2,1)+G94+H94,0)</f>
        <v>0</v>
      </c>
      <c r="P94" s="43">
        <f t="shared" ca="1" si="9"/>
        <v>0</v>
      </c>
      <c r="R94" s="116" t="str">
        <f t="shared" ca="1" si="10"/>
        <v/>
      </c>
      <c r="S94" s="100" t="str">
        <f ca="1">IF(C94="","",S93+(E94+J94-IF(RESULTADOS!$C$17="Normal",K94,0)-L94)/2+(F94+G94+H94+I94-IF(RESULTADOS!$C$17="Normal",0,K94)))</f>
        <v/>
      </c>
      <c r="T94" s="100" t="str">
        <f ca="1">IF(C94="","",T93+(E94+J94-IF(RESULTADOS!$C$17="Normal",K94,0)-L94)/2)</f>
        <v/>
      </c>
      <c r="U94" s="100">
        <f t="shared" ca="1" si="14"/>
        <v>0</v>
      </c>
      <c r="W94" s="116">
        <f t="shared" ca="1" si="15"/>
        <v>45565</v>
      </c>
      <c r="X94" s="116">
        <f t="shared" ca="1" si="11"/>
        <v>45565</v>
      </c>
      <c r="Y94" s="100">
        <f ca="1">IF(OR((Y93-13/12*AB93)*(1+PREMISSAS!$C$16)&lt;0,Y93=""),0,(Y93-13/12*AB93)*(1+PREMISSAS!$C$16))</f>
        <v>0</v>
      </c>
      <c r="Z94" s="100">
        <f ca="1">IF(OR((Z93-13/12*AC93)*(1+PREMISSAS!$C$16)&lt;0,Z93=""),0,(Z93-13/12*AC93)*(1+PREMISSAS!$C$16))</f>
        <v>82.401003598529087</v>
      </c>
      <c r="AA94" s="100">
        <f t="shared" ca="1" si="12"/>
        <v>82.401003598529087</v>
      </c>
      <c r="AB94" s="119">
        <f t="shared" ca="1" si="16"/>
        <v>0</v>
      </c>
      <c r="AC94" s="119">
        <f t="shared" ca="1" si="17"/>
        <v>1.1787198661911809</v>
      </c>
    </row>
    <row r="95" spans="2:29" x14ac:dyDescent="0.25">
      <c r="B95" s="20" t="str">
        <f t="shared" ca="1" si="13"/>
        <v/>
      </c>
      <c r="C95" s="21" t="str">
        <f ca="1">IF(B95="","",IF(MONTH(B95)=1,C94*(1+PREMISSAS!$C$58),C94))</f>
        <v/>
      </c>
      <c r="D95" s="21" t="str">
        <f ca="1">IF(B95="","",IF(RESULTADOS!$C$17="Normal",IFERROR(MAX(C95-PREMISSAS!$C$13,0),0),MAX(10*PREMISSAS!$C$39,IF(MONTH(B95)=1,D94*(1+PREMISSAS!$C$58),D94))))</f>
        <v/>
      </c>
      <c r="E95" s="4">
        <f ca="1">IFERROR(D95*IF(RESULTADOS!$C$17="Normal",$D$3,0),0)</f>
        <v>0</v>
      </c>
      <c r="F95" s="4">
        <f>IF(AND(Painel!$I$47="Sim",Painel!$I$49=PREMISSAS!$O$23),Painel!$I$51,0)</f>
        <v>0</v>
      </c>
      <c r="G95" s="100">
        <f>IF(AND(Painel!$I$47="Sim",Painel!$I$49=PREMISSAS!$O$22),IF(MOD(MONTH(B95),6)=0,Painel!$I$51,0),0)</f>
        <v>0</v>
      </c>
      <c r="H95" s="100">
        <f>IF(AND(Painel!$I$47="Sim",Painel!$I$49=PREMISSAS!$O$21),IF(MOD(MONTH(B95),12)=0,Painel!$I$51,0),0)</f>
        <v>0</v>
      </c>
      <c r="I95" s="4">
        <f ca="1">IFERROR(IF(RESULTADOS!$C$17="Normal",0,D95)*IF(RESULTADOS!$C$17="Normal",0,$D$3),0)</f>
        <v>0</v>
      </c>
      <c r="J95" s="4">
        <f>IF(RESULTADOS!$C$17="Normal",E95,0)</f>
        <v>0</v>
      </c>
      <c r="K95" s="4">
        <f ca="1">(E95+J95+I95)*PREMISSAS!$C$61</f>
        <v>0</v>
      </c>
      <c r="L95" s="4">
        <f ca="1">IFERROR(D95*IF(RESULTADOS!$C$17="Normal",IF(Painel!$G$8=PREMISSAS!$M$18,PREMISSAS!$C$63,PREMISSAS!$D$63),0),0)</f>
        <v>0</v>
      </c>
      <c r="M95" s="85">
        <f ca="1">IFERROR(M94*(1+$E$2)+(E95+J95-IF(RESULTADOS!$C$17="Normal",K95,0)-L95)*IF(MONTH(B95)=12,2,1),0)</f>
        <v>0</v>
      </c>
      <c r="N95" s="85">
        <f ca="1">IFERROR(N94*(1+$E$2)+(F95+I95-IF(RESULTADOS!$C$17="Normal",0,K95))*IF(MONTH(B95)=12,2,1)+G95+H95,0)</f>
        <v>0</v>
      </c>
      <c r="P95" s="43">
        <f t="shared" ca="1" si="9"/>
        <v>0</v>
      </c>
      <c r="R95" s="116" t="str">
        <f t="shared" ca="1" si="10"/>
        <v/>
      </c>
      <c r="S95" s="100" t="str">
        <f ca="1">IF(C95="","",S94+(E95+J95-IF(RESULTADOS!$C$17="Normal",K95,0)-L95)/2+(F95+G95+H95+I95-IF(RESULTADOS!$C$17="Normal",0,K95)))</f>
        <v/>
      </c>
      <c r="T95" s="100" t="str">
        <f ca="1">IF(C95="","",T94+(E95+J95-IF(RESULTADOS!$C$17="Normal",K95,0)-L95)/2)</f>
        <v/>
      </c>
      <c r="U95" s="100">
        <f t="shared" ca="1" si="14"/>
        <v>0</v>
      </c>
      <c r="W95" s="116">
        <f t="shared" ca="1" si="15"/>
        <v>45596</v>
      </c>
      <c r="X95" s="116">
        <f t="shared" ca="1" si="11"/>
        <v>45596</v>
      </c>
      <c r="Y95" s="100">
        <f ca="1">IF(OR((Y94-13/12*AB94)*(1+PREMISSAS!$C$16)&lt;0,Y94=""),0,(Y94-13/12*AB94)*(1+PREMISSAS!$C$16))</f>
        <v>0</v>
      </c>
      <c r="Z95" s="100">
        <f ca="1">IF(OR((Z94-13/12*AC94)*(1+PREMISSAS!$C$16)&lt;0,Z94=""),0,(Z94-13/12*AC94)*(1+PREMISSAS!$C$16))</f>
        <v>81.389636129767737</v>
      </c>
      <c r="AA95" s="100">
        <f t="shared" ca="1" si="12"/>
        <v>81.389636129767737</v>
      </c>
      <c r="AB95" s="119">
        <f t="shared" ca="1" si="16"/>
        <v>0</v>
      </c>
      <c r="AC95" s="119">
        <f t="shared" ca="1" si="17"/>
        <v>1.1787198661911809</v>
      </c>
    </row>
    <row r="96" spans="2:29" x14ac:dyDescent="0.25">
      <c r="B96" s="20" t="str">
        <f t="shared" ca="1" si="13"/>
        <v/>
      </c>
      <c r="C96" s="21" t="str">
        <f ca="1">IF(B96="","",IF(MONTH(B96)=1,C95*(1+PREMISSAS!$C$58),C95))</f>
        <v/>
      </c>
      <c r="D96" s="21" t="str">
        <f ca="1">IF(B96="","",IF(RESULTADOS!$C$17="Normal",IFERROR(MAX(C96-PREMISSAS!$C$13,0),0),MAX(10*PREMISSAS!$C$39,IF(MONTH(B96)=1,D95*(1+PREMISSAS!$C$58),D95))))</f>
        <v/>
      </c>
      <c r="E96" s="4">
        <f ca="1">IFERROR(D96*IF(RESULTADOS!$C$17="Normal",$D$3,0),0)</f>
        <v>0</v>
      </c>
      <c r="F96" s="4">
        <f>IF(AND(Painel!$I$47="Sim",Painel!$I$49=PREMISSAS!$O$23),Painel!$I$51,0)</f>
        <v>0</v>
      </c>
      <c r="G96" s="100">
        <f>IF(AND(Painel!$I$47="Sim",Painel!$I$49=PREMISSAS!$O$22),IF(MOD(MONTH(B96),6)=0,Painel!$I$51,0),0)</f>
        <v>0</v>
      </c>
      <c r="H96" s="100">
        <f>IF(AND(Painel!$I$47="Sim",Painel!$I$49=PREMISSAS!$O$21),IF(MOD(MONTH(B96),12)=0,Painel!$I$51,0),0)</f>
        <v>0</v>
      </c>
      <c r="I96" s="4">
        <f ca="1">IFERROR(IF(RESULTADOS!$C$17="Normal",0,D96)*IF(RESULTADOS!$C$17="Normal",0,$D$3),0)</f>
        <v>0</v>
      </c>
      <c r="J96" s="4">
        <f>IF(RESULTADOS!$C$17="Normal",E96,0)</f>
        <v>0</v>
      </c>
      <c r="K96" s="4">
        <f ca="1">(E96+J96+I96)*PREMISSAS!$C$61</f>
        <v>0</v>
      </c>
      <c r="L96" s="4">
        <f ca="1">IFERROR(D96*IF(RESULTADOS!$C$17="Normal",IF(Painel!$G$8=PREMISSAS!$M$18,PREMISSAS!$C$63,PREMISSAS!$D$63),0),0)</f>
        <v>0</v>
      </c>
      <c r="M96" s="85">
        <f ca="1">IFERROR(M95*(1+$E$2)+(E96+J96-IF(RESULTADOS!$C$17="Normal",K96,0)-L96)*IF(MONTH(B96)=12,2,1),0)</f>
        <v>0</v>
      </c>
      <c r="N96" s="85">
        <f ca="1">IFERROR(N95*(1+$E$2)+(F96+I96-IF(RESULTADOS!$C$17="Normal",0,K96))*IF(MONTH(B96)=12,2,1)+G96+H96,0)</f>
        <v>0</v>
      </c>
      <c r="P96" s="43">
        <f t="shared" ca="1" si="9"/>
        <v>0</v>
      </c>
      <c r="R96" s="116" t="str">
        <f t="shared" ca="1" si="10"/>
        <v/>
      </c>
      <c r="S96" s="100" t="str">
        <f ca="1">IF(C96="","",S95+(E96+J96-IF(RESULTADOS!$C$17="Normal",K96,0)-L96)/2+(F96+G96+H96+I96-IF(RESULTADOS!$C$17="Normal",0,K96)))</f>
        <v/>
      </c>
      <c r="T96" s="100" t="str">
        <f ca="1">IF(C96="","",T95+(E96+J96-IF(RESULTADOS!$C$17="Normal",K96,0)-L96)/2)</f>
        <v/>
      </c>
      <c r="U96" s="100">
        <f t="shared" ca="1" si="14"/>
        <v>0</v>
      </c>
      <c r="W96" s="116">
        <f t="shared" ca="1" si="15"/>
        <v>45626</v>
      </c>
      <c r="X96" s="116">
        <f t="shared" ca="1" si="11"/>
        <v>45626</v>
      </c>
      <c r="Y96" s="100">
        <f ca="1">IF(OR((Y95-13/12*AB95)*(1+PREMISSAS!$C$16)&lt;0,Y95=""),0,(Y95-13/12*AB95)*(1+PREMISSAS!$C$16))</f>
        <v>0</v>
      </c>
      <c r="Z96" s="100">
        <f ca="1">IF(OR((Z95-13/12*AC95)*(1+PREMISSAS!$C$16)&lt;0,Z95=""),0,(Z95-13/12*AC95)*(1+PREMISSAS!$C$16))</f>
        <v>80.374957707089479</v>
      </c>
      <c r="AA96" s="100">
        <f t="shared" ca="1" si="12"/>
        <v>80.374957707089479</v>
      </c>
      <c r="AB96" s="119">
        <f t="shared" ca="1" si="16"/>
        <v>0</v>
      </c>
      <c r="AC96" s="119">
        <f t="shared" ca="1" si="17"/>
        <v>1.1787198661911809</v>
      </c>
    </row>
    <row r="97" spans="2:29" x14ac:dyDescent="0.25">
      <c r="B97" s="20" t="str">
        <f t="shared" ca="1" si="13"/>
        <v/>
      </c>
      <c r="C97" s="21" t="str">
        <f ca="1">IF(B97="","",IF(MONTH(B97)=1,C96*(1+PREMISSAS!$C$58),C96))</f>
        <v/>
      </c>
      <c r="D97" s="21" t="str">
        <f ca="1">IF(B97="","",IF(RESULTADOS!$C$17="Normal",IFERROR(MAX(C97-PREMISSAS!$C$13,0),0),MAX(10*PREMISSAS!$C$39,IF(MONTH(B97)=1,D96*(1+PREMISSAS!$C$58),D96))))</f>
        <v/>
      </c>
      <c r="E97" s="4">
        <f ca="1">IFERROR(D97*IF(RESULTADOS!$C$17="Normal",$D$3,0),0)</f>
        <v>0</v>
      </c>
      <c r="F97" s="4">
        <f>IF(AND(Painel!$I$47="Sim",Painel!$I$49=PREMISSAS!$O$23),Painel!$I$51,0)</f>
        <v>0</v>
      </c>
      <c r="G97" s="100">
        <f>IF(AND(Painel!$I$47="Sim",Painel!$I$49=PREMISSAS!$O$22),IF(MOD(MONTH(B97),6)=0,Painel!$I$51,0),0)</f>
        <v>0</v>
      </c>
      <c r="H97" s="100">
        <f>IF(AND(Painel!$I$47="Sim",Painel!$I$49=PREMISSAS!$O$21),IF(MOD(MONTH(B97),12)=0,Painel!$I$51,0),0)</f>
        <v>0</v>
      </c>
      <c r="I97" s="4">
        <f ca="1">IFERROR(IF(RESULTADOS!$C$17="Normal",0,D97)*IF(RESULTADOS!$C$17="Normal",0,$D$3),0)</f>
        <v>0</v>
      </c>
      <c r="J97" s="4">
        <f>IF(RESULTADOS!$C$17="Normal",E97,0)</f>
        <v>0</v>
      </c>
      <c r="K97" s="4">
        <f ca="1">(E97+J97+I97)*PREMISSAS!$C$61</f>
        <v>0</v>
      </c>
      <c r="L97" s="4">
        <f ca="1">IFERROR(D97*IF(RESULTADOS!$C$17="Normal",IF(Painel!$G$8=PREMISSAS!$M$18,PREMISSAS!$C$63,PREMISSAS!$D$63),0),0)</f>
        <v>0</v>
      </c>
      <c r="M97" s="85">
        <f ca="1">IFERROR(M96*(1+$E$2)+(E97+J97-IF(RESULTADOS!$C$17="Normal",K97,0)-L97)*IF(MONTH(B97)=12,2,1),0)</f>
        <v>0</v>
      </c>
      <c r="N97" s="85">
        <f ca="1">IFERROR(N96*(1+$E$2)+(F97+I97-IF(RESULTADOS!$C$17="Normal",0,K97))*IF(MONTH(B97)=12,2,1)+G97+H97,0)</f>
        <v>0</v>
      </c>
      <c r="P97" s="43">
        <f t="shared" ca="1" si="9"/>
        <v>0</v>
      </c>
      <c r="R97" s="116" t="str">
        <f t="shared" ca="1" si="10"/>
        <v/>
      </c>
      <c r="S97" s="100" t="str">
        <f ca="1">IF(C97="","",S96+(E97+J97-IF(RESULTADOS!$C$17="Normal",K97,0)-L97)/2+(F97+G97+H97+I97-IF(RESULTADOS!$C$17="Normal",0,K97)))</f>
        <v/>
      </c>
      <c r="T97" s="100" t="str">
        <f ca="1">IF(C97="","",T96+(E97+J97-IF(RESULTADOS!$C$17="Normal",K97,0)-L97)/2)</f>
        <v/>
      </c>
      <c r="U97" s="100">
        <f t="shared" ca="1" si="14"/>
        <v>0</v>
      </c>
      <c r="W97" s="116">
        <f t="shared" ca="1" si="15"/>
        <v>45657</v>
      </c>
      <c r="X97" s="116">
        <f t="shared" ca="1" si="11"/>
        <v>45657</v>
      </c>
      <c r="Y97" s="100">
        <f ca="1">IF(OR((Y96-13/12*AB96)*(1+PREMISSAS!$C$16)&lt;0,Y96=""),0,(Y96-13/12*AB96)*(1+PREMISSAS!$C$16))</f>
        <v>0</v>
      </c>
      <c r="Z97" s="100">
        <f ca="1">IF(OR((Z96-13/12*AC96)*(1+PREMISSAS!$C$16)&lt;0,Z96=""),0,(Z96-13/12*AC96)*(1+PREMISSAS!$C$16))</f>
        <v>79.356957491292761</v>
      </c>
      <c r="AA97" s="100">
        <f t="shared" ca="1" si="12"/>
        <v>79.356957491292761</v>
      </c>
      <c r="AB97" s="119">
        <f t="shared" ca="1" si="16"/>
        <v>0</v>
      </c>
      <c r="AC97" s="119">
        <f t="shared" ca="1" si="17"/>
        <v>1.1787198661911809</v>
      </c>
    </row>
    <row r="98" spans="2:29" x14ac:dyDescent="0.25">
      <c r="B98" s="20" t="str">
        <f t="shared" ca="1" si="13"/>
        <v/>
      </c>
      <c r="C98" s="21" t="str">
        <f ca="1">IF(B98="","",IF(MONTH(B98)=1,C97*(1+PREMISSAS!$C$58),C97))</f>
        <v/>
      </c>
      <c r="D98" s="21" t="str">
        <f ca="1">IF(B98="","",IF(RESULTADOS!$C$17="Normal",IFERROR(MAX(C98-PREMISSAS!$C$13,0),0),MAX(10*PREMISSAS!$C$39,IF(MONTH(B98)=1,D97*(1+PREMISSAS!$C$58),D97))))</f>
        <v/>
      </c>
      <c r="E98" s="4">
        <f ca="1">IFERROR(D98*IF(RESULTADOS!$C$17="Normal",$D$3,0),0)</f>
        <v>0</v>
      </c>
      <c r="F98" s="4">
        <f>IF(AND(Painel!$I$47="Sim",Painel!$I$49=PREMISSAS!$O$23),Painel!$I$51,0)</f>
        <v>0</v>
      </c>
      <c r="G98" s="100">
        <f>IF(AND(Painel!$I$47="Sim",Painel!$I$49=PREMISSAS!$O$22),IF(MOD(MONTH(B98),6)=0,Painel!$I$51,0),0)</f>
        <v>0</v>
      </c>
      <c r="H98" s="100">
        <f>IF(AND(Painel!$I$47="Sim",Painel!$I$49=PREMISSAS!$O$21),IF(MOD(MONTH(B98),12)=0,Painel!$I$51,0),0)</f>
        <v>0</v>
      </c>
      <c r="I98" s="4">
        <f ca="1">IFERROR(IF(RESULTADOS!$C$17="Normal",0,D98)*IF(RESULTADOS!$C$17="Normal",0,$D$3),0)</f>
        <v>0</v>
      </c>
      <c r="J98" s="4">
        <f>IF(RESULTADOS!$C$17="Normal",E98,0)</f>
        <v>0</v>
      </c>
      <c r="K98" s="4">
        <f ca="1">(E98+J98+I98)*PREMISSAS!$C$61</f>
        <v>0</v>
      </c>
      <c r="L98" s="4">
        <f ca="1">IFERROR(D98*IF(RESULTADOS!$C$17="Normal",IF(Painel!$G$8=PREMISSAS!$M$18,PREMISSAS!$C$63,PREMISSAS!$D$63),0),0)</f>
        <v>0</v>
      </c>
      <c r="M98" s="85">
        <f ca="1">IFERROR(M97*(1+$E$2)+(E98+J98-IF(RESULTADOS!$C$17="Normal",K98,0)-L98)*IF(MONTH(B98)=12,2,1),0)</f>
        <v>0</v>
      </c>
      <c r="N98" s="85">
        <f ca="1">IFERROR(N97*(1+$E$2)+(F98+I98-IF(RESULTADOS!$C$17="Normal",0,K98))*IF(MONTH(B98)=12,2,1)+G98+H98,0)</f>
        <v>0</v>
      </c>
      <c r="P98" s="43">
        <f t="shared" ca="1" si="9"/>
        <v>0</v>
      </c>
      <c r="R98" s="116" t="str">
        <f t="shared" ca="1" si="10"/>
        <v/>
      </c>
      <c r="S98" s="100" t="str">
        <f ca="1">IF(C98="","",S97+(E98+J98-IF(RESULTADOS!$C$17="Normal",K98,0)-L98)/2+(F98+G98+H98+I98-IF(RESULTADOS!$C$17="Normal",0,K98)))</f>
        <v/>
      </c>
      <c r="T98" s="100" t="str">
        <f ca="1">IF(C98="","",T97+(E98+J98-IF(RESULTADOS!$C$17="Normal",K98,0)-L98)/2)</f>
        <v/>
      </c>
      <c r="U98" s="100">
        <f t="shared" ca="1" si="14"/>
        <v>0</v>
      </c>
      <c r="W98" s="116">
        <f t="shared" ca="1" si="15"/>
        <v>45688</v>
      </c>
      <c r="X98" s="116">
        <f t="shared" ca="1" si="11"/>
        <v>45688</v>
      </c>
      <c r="Y98" s="100">
        <f ca="1">IF(OR((Y97-13/12*AB97)*(1+PREMISSAS!$C$16)&lt;0,Y97=""),0,(Y97-13/12*AB97)*(1+PREMISSAS!$C$16))</f>
        <v>0</v>
      </c>
      <c r="Z98" s="100">
        <f ca="1">IF(OR((Z97-13/12*AC97)*(1+PREMISSAS!$C$16)&lt;0,Z97=""),0,(Z97-13/12*AC97)*(1+PREMISSAS!$C$16))</f>
        <v>78.335624607691301</v>
      </c>
      <c r="AA98" s="100">
        <f t="shared" ca="1" si="12"/>
        <v>78.335624607691301</v>
      </c>
      <c r="AB98" s="119">
        <f t="shared" ca="1" si="16"/>
        <v>0</v>
      </c>
      <c r="AC98" s="119">
        <f t="shared" ca="1" si="17"/>
        <v>1.1787198661911809</v>
      </c>
    </row>
    <row r="99" spans="2:29" x14ac:dyDescent="0.25">
      <c r="B99" s="20" t="str">
        <f t="shared" ca="1" si="13"/>
        <v/>
      </c>
      <c r="C99" s="21" t="str">
        <f ca="1">IF(B99="","",IF(MONTH(B99)=1,C98*(1+PREMISSAS!$C$58),C98))</f>
        <v/>
      </c>
      <c r="D99" s="21" t="str">
        <f ca="1">IF(B99="","",IF(RESULTADOS!$C$17="Normal",IFERROR(MAX(C99-PREMISSAS!$C$13,0),0),MAX(10*PREMISSAS!$C$39,IF(MONTH(B99)=1,D98*(1+PREMISSAS!$C$58),D98))))</f>
        <v/>
      </c>
      <c r="E99" s="4">
        <f ca="1">IFERROR(D99*IF(RESULTADOS!$C$17="Normal",$D$3,0),0)</f>
        <v>0</v>
      </c>
      <c r="F99" s="4">
        <f>IF(AND(Painel!$I$47="Sim",Painel!$I$49=PREMISSAS!$O$23),Painel!$I$51,0)</f>
        <v>0</v>
      </c>
      <c r="G99" s="100">
        <f>IF(AND(Painel!$I$47="Sim",Painel!$I$49=PREMISSAS!$O$22),IF(MOD(MONTH(B99),6)=0,Painel!$I$51,0),0)</f>
        <v>0</v>
      </c>
      <c r="H99" s="100">
        <f>IF(AND(Painel!$I$47="Sim",Painel!$I$49=PREMISSAS!$O$21),IF(MOD(MONTH(B99),12)=0,Painel!$I$51,0),0)</f>
        <v>0</v>
      </c>
      <c r="I99" s="4">
        <f ca="1">IFERROR(IF(RESULTADOS!$C$17="Normal",0,D99)*IF(RESULTADOS!$C$17="Normal",0,$D$3),0)</f>
        <v>0</v>
      </c>
      <c r="J99" s="4">
        <f>IF(RESULTADOS!$C$17="Normal",E99,0)</f>
        <v>0</v>
      </c>
      <c r="K99" s="4">
        <f ca="1">(E99+J99+I99)*PREMISSAS!$C$61</f>
        <v>0</v>
      </c>
      <c r="L99" s="4">
        <f ca="1">IFERROR(D99*IF(RESULTADOS!$C$17="Normal",IF(Painel!$G$8=PREMISSAS!$M$18,PREMISSAS!$C$63,PREMISSAS!$D$63),0),0)</f>
        <v>0</v>
      </c>
      <c r="M99" s="85">
        <f ca="1">IFERROR(M98*(1+$E$2)+(E99+J99-IF(RESULTADOS!$C$17="Normal",K99,0)-L99)*IF(MONTH(B99)=12,2,1),0)</f>
        <v>0</v>
      </c>
      <c r="N99" s="85">
        <f ca="1">IFERROR(N98*(1+$E$2)+(F99+I99-IF(RESULTADOS!$C$17="Normal",0,K99))*IF(MONTH(B99)=12,2,1)+G99+H99,0)</f>
        <v>0</v>
      </c>
      <c r="P99" s="43">
        <f t="shared" ca="1" si="9"/>
        <v>0</v>
      </c>
      <c r="R99" s="116" t="str">
        <f t="shared" ca="1" si="10"/>
        <v/>
      </c>
      <c r="S99" s="100" t="str">
        <f ca="1">IF(C99="","",S98+(E99+J99-IF(RESULTADOS!$C$17="Normal",K99,0)-L99)/2+(F99+G99+H99+I99-IF(RESULTADOS!$C$17="Normal",0,K99)))</f>
        <v/>
      </c>
      <c r="T99" s="100" t="str">
        <f ca="1">IF(C99="","",T98+(E99+J99-IF(RESULTADOS!$C$17="Normal",K99,0)-L99)/2)</f>
        <v/>
      </c>
      <c r="U99" s="100">
        <f t="shared" ca="1" si="14"/>
        <v>0</v>
      </c>
      <c r="W99" s="116">
        <f t="shared" ca="1" si="15"/>
        <v>45716</v>
      </c>
      <c r="X99" s="116">
        <f t="shared" ca="1" si="11"/>
        <v>45716</v>
      </c>
      <c r="Y99" s="100">
        <f ca="1">IF(OR((Y98-13/12*AB98)*(1+PREMISSAS!$C$16)&lt;0,Y98=""),0,(Y98-13/12*AB98)*(1+PREMISSAS!$C$16))</f>
        <v>0</v>
      </c>
      <c r="Z99" s="100">
        <f ca="1">IF(OR((Z98-13/12*AC98)*(1+PREMISSAS!$C$16)&lt;0,Z98=""),0,(Z98-13/12*AC98)*(1+PREMISSAS!$C$16))</f>
        <v>77.310948145997926</v>
      </c>
      <c r="AA99" s="100">
        <f t="shared" ca="1" si="12"/>
        <v>77.310948145997926</v>
      </c>
      <c r="AB99" s="119">
        <f t="shared" ca="1" si="16"/>
        <v>0</v>
      </c>
      <c r="AC99" s="119">
        <f t="shared" ca="1" si="17"/>
        <v>1.1787198661911809</v>
      </c>
    </row>
    <row r="100" spans="2:29" x14ac:dyDescent="0.25">
      <c r="B100" s="20" t="str">
        <f t="shared" ca="1" si="13"/>
        <v/>
      </c>
      <c r="C100" s="21" t="str">
        <f ca="1">IF(B100="","",IF(MONTH(B100)=1,C99*(1+PREMISSAS!$C$58),C99))</f>
        <v/>
      </c>
      <c r="D100" s="21" t="str">
        <f ca="1">IF(B100="","",IF(RESULTADOS!$C$17="Normal",IFERROR(MAX(C100-PREMISSAS!$C$13,0),0),MAX(10*PREMISSAS!$C$39,IF(MONTH(B100)=1,D99*(1+PREMISSAS!$C$58),D99))))</f>
        <v/>
      </c>
      <c r="E100" s="4">
        <f ca="1">IFERROR(D100*IF(RESULTADOS!$C$17="Normal",$D$3,0),0)</f>
        <v>0</v>
      </c>
      <c r="F100" s="4">
        <f>IF(AND(Painel!$I$47="Sim",Painel!$I$49=PREMISSAS!$O$23),Painel!$I$51,0)</f>
        <v>0</v>
      </c>
      <c r="G100" s="100">
        <f>IF(AND(Painel!$I$47="Sim",Painel!$I$49=PREMISSAS!$O$22),IF(MOD(MONTH(B100),6)=0,Painel!$I$51,0),0)</f>
        <v>0</v>
      </c>
      <c r="H100" s="100">
        <f>IF(AND(Painel!$I$47="Sim",Painel!$I$49=PREMISSAS!$O$21),IF(MOD(MONTH(B100),12)=0,Painel!$I$51,0),0)</f>
        <v>0</v>
      </c>
      <c r="I100" s="4">
        <f ca="1">IFERROR(IF(RESULTADOS!$C$17="Normal",0,D100)*IF(RESULTADOS!$C$17="Normal",0,$D$3),0)</f>
        <v>0</v>
      </c>
      <c r="J100" s="4">
        <f>IF(RESULTADOS!$C$17="Normal",E100,0)</f>
        <v>0</v>
      </c>
      <c r="K100" s="4">
        <f ca="1">(E100+J100+I100)*PREMISSAS!$C$61</f>
        <v>0</v>
      </c>
      <c r="L100" s="4">
        <f ca="1">IFERROR(D100*IF(RESULTADOS!$C$17="Normal",IF(Painel!$G$8=PREMISSAS!$M$18,PREMISSAS!$C$63,PREMISSAS!$D$63),0),0)</f>
        <v>0</v>
      </c>
      <c r="M100" s="85">
        <f ca="1">IFERROR(M99*(1+$E$2)+(E100+J100-IF(RESULTADOS!$C$17="Normal",K100,0)-L100)*IF(MONTH(B100)=12,2,1),0)</f>
        <v>0</v>
      </c>
      <c r="N100" s="85">
        <f ca="1">IFERROR(N99*(1+$E$2)+(F100+I100-IF(RESULTADOS!$C$17="Normal",0,K100))*IF(MONTH(B100)=12,2,1)+G100+H100,0)</f>
        <v>0</v>
      </c>
      <c r="P100" s="43">
        <f t="shared" ca="1" si="9"/>
        <v>0</v>
      </c>
      <c r="R100" s="116" t="str">
        <f t="shared" ca="1" si="10"/>
        <v/>
      </c>
      <c r="S100" s="100" t="str">
        <f ca="1">IF(C100="","",S99+(E100+J100-IF(RESULTADOS!$C$17="Normal",K100,0)-L100)/2+(F100+G100+H100+I100-IF(RESULTADOS!$C$17="Normal",0,K100)))</f>
        <v/>
      </c>
      <c r="T100" s="100" t="str">
        <f ca="1">IF(C100="","",T99+(E100+J100-IF(RESULTADOS!$C$17="Normal",K100,0)-L100)/2)</f>
        <v/>
      </c>
      <c r="U100" s="100">
        <f t="shared" ca="1" si="14"/>
        <v>0</v>
      </c>
      <c r="W100" s="116">
        <f t="shared" ca="1" si="15"/>
        <v>45747</v>
      </c>
      <c r="X100" s="116">
        <f t="shared" ca="1" si="11"/>
        <v>45747</v>
      </c>
      <c r="Y100" s="100">
        <f ca="1">IF(OR((Y99-13/12*AB99)*(1+PREMISSAS!$C$16)&lt;0,Y99=""),0,(Y99-13/12*AB99)*(1+PREMISSAS!$C$16))</f>
        <v>0</v>
      </c>
      <c r="Z100" s="100">
        <f ca="1">IF(OR((Z99-13/12*AC99)*(1+PREMISSAS!$C$16)&lt;0,Z99=""),0,(Z99-13/12*AC99)*(1+PREMISSAS!$C$16))</f>
        <v>76.282917160208029</v>
      </c>
      <c r="AA100" s="100">
        <f t="shared" ca="1" si="12"/>
        <v>76.282917160208029</v>
      </c>
      <c r="AB100" s="119">
        <f t="shared" ca="1" si="16"/>
        <v>0</v>
      </c>
      <c r="AC100" s="119">
        <f t="shared" ca="1" si="17"/>
        <v>1.1787198661911809</v>
      </c>
    </row>
    <row r="101" spans="2:29" x14ac:dyDescent="0.25">
      <c r="B101" s="20" t="str">
        <f t="shared" ca="1" si="13"/>
        <v/>
      </c>
      <c r="C101" s="21" t="str">
        <f ca="1">IF(B101="","",IF(MONTH(B101)=1,C100*(1+PREMISSAS!$C$58),C100))</f>
        <v/>
      </c>
      <c r="D101" s="21" t="str">
        <f ca="1">IF(B101="","",IF(RESULTADOS!$C$17="Normal",IFERROR(MAX(C101-PREMISSAS!$C$13,0),0),MAX(10*PREMISSAS!$C$39,IF(MONTH(B101)=1,D100*(1+PREMISSAS!$C$58),D100))))</f>
        <v/>
      </c>
      <c r="E101" s="4">
        <f ca="1">IFERROR(D101*IF(RESULTADOS!$C$17="Normal",$D$3,0),0)</f>
        <v>0</v>
      </c>
      <c r="F101" s="4">
        <f>IF(AND(Painel!$I$47="Sim",Painel!$I$49=PREMISSAS!$O$23),Painel!$I$51,0)</f>
        <v>0</v>
      </c>
      <c r="G101" s="100">
        <f>IF(AND(Painel!$I$47="Sim",Painel!$I$49=PREMISSAS!$O$22),IF(MOD(MONTH(B101),6)=0,Painel!$I$51,0),0)</f>
        <v>0</v>
      </c>
      <c r="H101" s="100">
        <f>IF(AND(Painel!$I$47="Sim",Painel!$I$49=PREMISSAS!$O$21),IF(MOD(MONTH(B101),12)=0,Painel!$I$51,0),0)</f>
        <v>0</v>
      </c>
      <c r="I101" s="4">
        <f ca="1">IFERROR(IF(RESULTADOS!$C$17="Normal",0,D101)*IF(RESULTADOS!$C$17="Normal",0,$D$3),0)</f>
        <v>0</v>
      </c>
      <c r="J101" s="4">
        <f>IF(RESULTADOS!$C$17="Normal",E101,0)</f>
        <v>0</v>
      </c>
      <c r="K101" s="4">
        <f ca="1">(E101+J101+I101)*PREMISSAS!$C$61</f>
        <v>0</v>
      </c>
      <c r="L101" s="4">
        <f ca="1">IFERROR(D101*IF(RESULTADOS!$C$17="Normal",IF(Painel!$G$8=PREMISSAS!$M$18,PREMISSAS!$C$63,PREMISSAS!$D$63),0),0)</f>
        <v>0</v>
      </c>
      <c r="M101" s="85">
        <f ca="1">IFERROR(M100*(1+$E$2)+(E101+J101-IF(RESULTADOS!$C$17="Normal",K101,0)-L101)*IF(MONTH(B101)=12,2,1),0)</f>
        <v>0</v>
      </c>
      <c r="N101" s="85">
        <f ca="1">IFERROR(N100*(1+$E$2)+(F101+I101-IF(RESULTADOS!$C$17="Normal",0,K101))*IF(MONTH(B101)=12,2,1)+G101+H101,0)</f>
        <v>0</v>
      </c>
      <c r="P101" s="43">
        <f t="shared" ca="1" si="9"/>
        <v>0</v>
      </c>
      <c r="R101" s="116" t="str">
        <f t="shared" ca="1" si="10"/>
        <v/>
      </c>
      <c r="S101" s="100" t="str">
        <f ca="1">IF(C101="","",S100+(E101+J101-IF(RESULTADOS!$C$17="Normal",K101,0)-L101)/2+(F101+G101+H101+I101-IF(RESULTADOS!$C$17="Normal",0,K101)))</f>
        <v/>
      </c>
      <c r="T101" s="100" t="str">
        <f ca="1">IF(C101="","",T100+(E101+J101-IF(RESULTADOS!$C$17="Normal",K101,0)-L101)/2)</f>
        <v/>
      </c>
      <c r="U101" s="100">
        <f t="shared" ca="1" si="14"/>
        <v>0</v>
      </c>
      <c r="W101" s="116">
        <f t="shared" ca="1" si="15"/>
        <v>45777</v>
      </c>
      <c r="X101" s="116">
        <f t="shared" ca="1" si="11"/>
        <v>45777</v>
      </c>
      <c r="Y101" s="100">
        <f ca="1">IF(OR((Y100-13/12*AB100)*(1+PREMISSAS!$C$16)&lt;0,Y100=""),0,(Y100-13/12*AB100)*(1+PREMISSAS!$C$16))</f>
        <v>0</v>
      </c>
      <c r="Z101" s="100">
        <f ca="1">IF(OR((Z100-13/12*AC100)*(1+PREMISSAS!$C$16)&lt;0,Z100=""),0,(Z100-13/12*AC100)*(1+PREMISSAS!$C$16))</f>
        <v>75.251520668482613</v>
      </c>
      <c r="AA101" s="100">
        <f t="shared" ca="1" si="12"/>
        <v>75.251520668482613</v>
      </c>
      <c r="AB101" s="119">
        <f t="shared" ca="1" si="16"/>
        <v>0</v>
      </c>
      <c r="AC101" s="119">
        <f t="shared" ca="1" si="17"/>
        <v>1.1787198661911809</v>
      </c>
    </row>
    <row r="102" spans="2:29" x14ac:dyDescent="0.25">
      <c r="B102" s="20" t="str">
        <f t="shared" ca="1" si="13"/>
        <v/>
      </c>
      <c r="C102" s="21" t="str">
        <f ca="1">IF(B102="","",IF(MONTH(B102)=1,C101*(1+PREMISSAS!$C$58),C101))</f>
        <v/>
      </c>
      <c r="D102" s="21" t="str">
        <f ca="1">IF(B102="","",IF(RESULTADOS!$C$17="Normal",IFERROR(MAX(C102-PREMISSAS!$C$13,0),0),MAX(10*PREMISSAS!$C$39,IF(MONTH(B102)=1,D101*(1+PREMISSAS!$C$58),D101))))</f>
        <v/>
      </c>
      <c r="E102" s="4">
        <f ca="1">IFERROR(D102*IF(RESULTADOS!$C$17="Normal",$D$3,0),0)</f>
        <v>0</v>
      </c>
      <c r="F102" s="4">
        <f>IF(AND(Painel!$I$47="Sim",Painel!$I$49=PREMISSAS!$O$23),Painel!$I$51,0)</f>
        <v>0</v>
      </c>
      <c r="G102" s="100">
        <f>IF(AND(Painel!$I$47="Sim",Painel!$I$49=PREMISSAS!$O$22),IF(MOD(MONTH(B102),6)=0,Painel!$I$51,0),0)</f>
        <v>0</v>
      </c>
      <c r="H102" s="100">
        <f>IF(AND(Painel!$I$47="Sim",Painel!$I$49=PREMISSAS!$O$21),IF(MOD(MONTH(B102),12)=0,Painel!$I$51,0),0)</f>
        <v>0</v>
      </c>
      <c r="I102" s="4">
        <f ca="1">IFERROR(IF(RESULTADOS!$C$17="Normal",0,D102)*IF(RESULTADOS!$C$17="Normal",0,$D$3),0)</f>
        <v>0</v>
      </c>
      <c r="J102" s="4">
        <f>IF(RESULTADOS!$C$17="Normal",E102,0)</f>
        <v>0</v>
      </c>
      <c r="K102" s="4">
        <f ca="1">(E102+J102+I102)*PREMISSAS!$C$61</f>
        <v>0</v>
      </c>
      <c r="L102" s="4">
        <f ca="1">IFERROR(D102*IF(RESULTADOS!$C$17="Normal",IF(Painel!$G$8=PREMISSAS!$M$18,PREMISSAS!$C$63,PREMISSAS!$D$63),0),0)</f>
        <v>0</v>
      </c>
      <c r="M102" s="85">
        <f ca="1">IFERROR(M101*(1+$E$2)+(E102+J102-IF(RESULTADOS!$C$17="Normal",K102,0)-L102)*IF(MONTH(B102)=12,2,1),0)</f>
        <v>0</v>
      </c>
      <c r="N102" s="85">
        <f ca="1">IFERROR(N101*(1+$E$2)+(F102+I102-IF(RESULTADOS!$C$17="Normal",0,K102))*IF(MONTH(B102)=12,2,1)+G102+H102,0)</f>
        <v>0</v>
      </c>
      <c r="P102" s="43">
        <f t="shared" ca="1" si="9"/>
        <v>0</v>
      </c>
      <c r="R102" s="116" t="str">
        <f t="shared" ca="1" si="10"/>
        <v/>
      </c>
      <c r="S102" s="100" t="str">
        <f ca="1">IF(C102="","",S101+(E102+J102-IF(RESULTADOS!$C$17="Normal",K102,0)-L102)/2+(F102+G102+H102+I102-IF(RESULTADOS!$C$17="Normal",0,K102)))</f>
        <v/>
      </c>
      <c r="T102" s="100" t="str">
        <f ca="1">IF(C102="","",T101+(E102+J102-IF(RESULTADOS!$C$17="Normal",K102,0)-L102)/2)</f>
        <v/>
      </c>
      <c r="U102" s="100">
        <f t="shared" ca="1" si="14"/>
        <v>0</v>
      </c>
      <c r="W102" s="116">
        <f t="shared" ca="1" si="15"/>
        <v>45808</v>
      </c>
      <c r="X102" s="116">
        <f t="shared" ca="1" si="11"/>
        <v>45808</v>
      </c>
      <c r="Y102" s="100">
        <f ca="1">IF(OR((Y101-13/12*AB101)*(1+PREMISSAS!$C$16)&lt;0,Y101=""),0,(Y101-13/12*AB101)*(1+PREMISSAS!$C$16))</f>
        <v>0</v>
      </c>
      <c r="Z102" s="100">
        <f ca="1">IF(OR((Z101-13/12*AC101)*(1+PREMISSAS!$C$16)&lt;0,Z101=""),0,(Z101-13/12*AC101)*(1+PREMISSAS!$C$16))</f>
        <v>74.216747653031021</v>
      </c>
      <c r="AA102" s="100">
        <f t="shared" ca="1" si="12"/>
        <v>74.216747653031021</v>
      </c>
      <c r="AB102" s="119">
        <f t="shared" ca="1" si="16"/>
        <v>0</v>
      </c>
      <c r="AC102" s="119">
        <f t="shared" ca="1" si="17"/>
        <v>1.1787198661911809</v>
      </c>
    </row>
    <row r="103" spans="2:29" x14ac:dyDescent="0.25">
      <c r="B103" s="20" t="str">
        <f t="shared" ca="1" si="13"/>
        <v/>
      </c>
      <c r="C103" s="21" t="str">
        <f ca="1">IF(B103="","",IF(MONTH(B103)=1,C102*(1+PREMISSAS!$C$58),C102))</f>
        <v/>
      </c>
      <c r="D103" s="21" t="str">
        <f ca="1">IF(B103="","",IF(RESULTADOS!$C$17="Normal",IFERROR(MAX(C103-PREMISSAS!$C$13,0),0),MAX(10*PREMISSAS!$C$39,IF(MONTH(B103)=1,D102*(1+PREMISSAS!$C$58),D102))))</f>
        <v/>
      </c>
      <c r="E103" s="4">
        <f ca="1">IFERROR(D103*IF(RESULTADOS!$C$17="Normal",$D$3,0),0)</f>
        <v>0</v>
      </c>
      <c r="F103" s="4">
        <f>IF(AND(Painel!$I$47="Sim",Painel!$I$49=PREMISSAS!$O$23),Painel!$I$51,0)</f>
        <v>0</v>
      </c>
      <c r="G103" s="100">
        <f>IF(AND(Painel!$I$47="Sim",Painel!$I$49=PREMISSAS!$O$22),IF(MOD(MONTH(B103),6)=0,Painel!$I$51,0),0)</f>
        <v>0</v>
      </c>
      <c r="H103" s="100">
        <f>IF(AND(Painel!$I$47="Sim",Painel!$I$49=PREMISSAS!$O$21),IF(MOD(MONTH(B103),12)=0,Painel!$I$51,0),0)</f>
        <v>0</v>
      </c>
      <c r="I103" s="4">
        <f ca="1">IFERROR(IF(RESULTADOS!$C$17="Normal",0,D103)*IF(RESULTADOS!$C$17="Normal",0,$D$3),0)</f>
        <v>0</v>
      </c>
      <c r="J103" s="4">
        <f>IF(RESULTADOS!$C$17="Normal",E103,0)</f>
        <v>0</v>
      </c>
      <c r="K103" s="4">
        <f ca="1">(E103+J103+I103)*PREMISSAS!$C$61</f>
        <v>0</v>
      </c>
      <c r="L103" s="4">
        <f ca="1">IFERROR(D103*IF(RESULTADOS!$C$17="Normal",IF(Painel!$G$8=PREMISSAS!$M$18,PREMISSAS!$C$63,PREMISSAS!$D$63),0),0)</f>
        <v>0</v>
      </c>
      <c r="M103" s="85">
        <f ca="1">IFERROR(M102*(1+$E$2)+(E103+J103-IF(RESULTADOS!$C$17="Normal",K103,0)-L103)*IF(MONTH(B103)=12,2,1),0)</f>
        <v>0</v>
      </c>
      <c r="N103" s="85">
        <f ca="1">IFERROR(N102*(1+$E$2)+(F103+I103-IF(RESULTADOS!$C$17="Normal",0,K103))*IF(MONTH(B103)=12,2,1)+G103+H103,0)</f>
        <v>0</v>
      </c>
      <c r="P103" s="43">
        <f t="shared" ca="1" si="9"/>
        <v>0</v>
      </c>
      <c r="R103" s="116" t="str">
        <f t="shared" ca="1" si="10"/>
        <v/>
      </c>
      <c r="S103" s="100" t="str">
        <f ca="1">IF(C103="","",S102+(E103+J103-IF(RESULTADOS!$C$17="Normal",K103,0)-L103)/2+(F103+G103+H103+I103-IF(RESULTADOS!$C$17="Normal",0,K103)))</f>
        <v/>
      </c>
      <c r="T103" s="100" t="str">
        <f ca="1">IF(C103="","",T102+(E103+J103-IF(RESULTADOS!$C$17="Normal",K103,0)-L103)/2)</f>
        <v/>
      </c>
      <c r="U103" s="100">
        <f t="shared" ca="1" si="14"/>
        <v>0</v>
      </c>
      <c r="W103" s="116">
        <f t="shared" ca="1" si="15"/>
        <v>45838</v>
      </c>
      <c r="X103" s="116">
        <f t="shared" ca="1" si="11"/>
        <v>45838</v>
      </c>
      <c r="Y103" s="100">
        <f ca="1">IF(OR((Y102-13/12*AB102)*(1+PREMISSAS!$C$16)&lt;0,Y102=""),0,(Y102-13/12*AB102)*(1+PREMISSAS!$C$16))</f>
        <v>0</v>
      </c>
      <c r="Z103" s="100">
        <f ca="1">IF(OR((Z102-13/12*AC102)*(1+PREMISSAS!$C$16)&lt;0,Z102=""),0,(Z102-13/12*AC102)*(1+PREMISSAS!$C$16))</f>
        <v>73.178587059993191</v>
      </c>
      <c r="AA103" s="100">
        <f t="shared" ca="1" si="12"/>
        <v>73.178587059993191</v>
      </c>
      <c r="AB103" s="119">
        <f t="shared" ca="1" si="16"/>
        <v>0</v>
      </c>
      <c r="AC103" s="119">
        <f t="shared" ca="1" si="17"/>
        <v>1.1787198661911809</v>
      </c>
    </row>
    <row r="104" spans="2:29" x14ac:dyDescent="0.25">
      <c r="B104" s="20" t="str">
        <f t="shared" ca="1" si="13"/>
        <v/>
      </c>
      <c r="C104" s="21" t="str">
        <f ca="1">IF(B104="","",IF(MONTH(B104)=1,C103*(1+PREMISSAS!$C$58),C103))</f>
        <v/>
      </c>
      <c r="D104" s="21" t="str">
        <f ca="1">IF(B104="","",IF(RESULTADOS!$C$17="Normal",IFERROR(MAX(C104-PREMISSAS!$C$13,0),0),MAX(10*PREMISSAS!$C$39,IF(MONTH(B104)=1,D103*(1+PREMISSAS!$C$58),D103))))</f>
        <v/>
      </c>
      <c r="E104" s="4">
        <f ca="1">IFERROR(D104*IF(RESULTADOS!$C$17="Normal",$D$3,0),0)</f>
        <v>0</v>
      </c>
      <c r="F104" s="4">
        <f>IF(AND(Painel!$I$47="Sim",Painel!$I$49=PREMISSAS!$O$23),Painel!$I$51,0)</f>
        <v>0</v>
      </c>
      <c r="G104" s="100">
        <f>IF(AND(Painel!$I$47="Sim",Painel!$I$49=PREMISSAS!$O$22),IF(MOD(MONTH(B104),6)=0,Painel!$I$51,0),0)</f>
        <v>0</v>
      </c>
      <c r="H104" s="100">
        <f>IF(AND(Painel!$I$47="Sim",Painel!$I$49=PREMISSAS!$O$21),IF(MOD(MONTH(B104),12)=0,Painel!$I$51,0),0)</f>
        <v>0</v>
      </c>
      <c r="I104" s="4">
        <f ca="1">IFERROR(IF(RESULTADOS!$C$17="Normal",0,D104)*IF(RESULTADOS!$C$17="Normal",0,$D$3),0)</f>
        <v>0</v>
      </c>
      <c r="J104" s="4">
        <f>IF(RESULTADOS!$C$17="Normal",E104,0)</f>
        <v>0</v>
      </c>
      <c r="K104" s="4">
        <f ca="1">(E104+J104+I104)*PREMISSAS!$C$61</f>
        <v>0</v>
      </c>
      <c r="L104" s="4">
        <f ca="1">IFERROR(D104*IF(RESULTADOS!$C$17="Normal",IF(Painel!$G$8=PREMISSAS!$M$18,PREMISSAS!$C$63,PREMISSAS!$D$63),0),0)</f>
        <v>0</v>
      </c>
      <c r="M104" s="85">
        <f ca="1">IFERROR(M103*(1+$E$2)+(E104+J104-IF(RESULTADOS!$C$17="Normal",K104,0)-L104)*IF(MONTH(B104)=12,2,1),0)</f>
        <v>0</v>
      </c>
      <c r="N104" s="85">
        <f ca="1">IFERROR(N103*(1+$E$2)+(F104+I104-IF(RESULTADOS!$C$17="Normal",0,K104))*IF(MONTH(B104)=12,2,1)+G104+H104,0)</f>
        <v>0</v>
      </c>
      <c r="P104" s="43">
        <f t="shared" ca="1" si="9"/>
        <v>0</v>
      </c>
      <c r="R104" s="116" t="str">
        <f t="shared" ca="1" si="10"/>
        <v/>
      </c>
      <c r="S104" s="100" t="str">
        <f ca="1">IF(C104="","",S103+(E104+J104-IF(RESULTADOS!$C$17="Normal",K104,0)-L104)/2+(F104+G104+H104+I104-IF(RESULTADOS!$C$17="Normal",0,K104)))</f>
        <v/>
      </c>
      <c r="T104" s="100" t="str">
        <f ca="1">IF(C104="","",T103+(E104+J104-IF(RESULTADOS!$C$17="Normal",K104,0)-L104)/2)</f>
        <v/>
      </c>
      <c r="U104" s="100">
        <f t="shared" ca="1" si="14"/>
        <v>0</v>
      </c>
      <c r="W104" s="116">
        <f t="shared" ca="1" si="15"/>
        <v>45869</v>
      </c>
      <c r="X104" s="116">
        <f t="shared" ca="1" si="11"/>
        <v>45869</v>
      </c>
      <c r="Y104" s="100">
        <f ca="1">IF(OR((Y103-13/12*AB103)*(1+PREMISSAS!$C$16)&lt;0,Y103=""),0,(Y103-13/12*AB103)*(1+PREMISSAS!$C$16))</f>
        <v>0</v>
      </c>
      <c r="Z104" s="100">
        <f ca="1">IF(OR((Z103-13/12*AC103)*(1+PREMISSAS!$C$16)&lt;0,Z103=""),0,(Z103-13/12*AC103)*(1+PREMISSAS!$C$16))</f>
        <v>72.137027799321629</v>
      </c>
      <c r="AA104" s="100">
        <f t="shared" ca="1" si="12"/>
        <v>72.137027799321629</v>
      </c>
      <c r="AB104" s="119">
        <f t="shared" ca="1" si="16"/>
        <v>0</v>
      </c>
      <c r="AC104" s="119">
        <f t="shared" ca="1" si="17"/>
        <v>1.1787198661911809</v>
      </c>
    </row>
    <row r="105" spans="2:29" x14ac:dyDescent="0.25">
      <c r="B105" s="20" t="str">
        <f t="shared" ca="1" si="13"/>
        <v/>
      </c>
      <c r="C105" s="21" t="str">
        <f ca="1">IF(B105="","",IF(MONTH(B105)=1,C104*(1+PREMISSAS!$C$58),C104))</f>
        <v/>
      </c>
      <c r="D105" s="21" t="str">
        <f ca="1">IF(B105="","",IF(RESULTADOS!$C$17="Normal",IFERROR(MAX(C105-PREMISSAS!$C$13,0),0),MAX(10*PREMISSAS!$C$39,IF(MONTH(B105)=1,D104*(1+PREMISSAS!$C$58),D104))))</f>
        <v/>
      </c>
      <c r="E105" s="4">
        <f ca="1">IFERROR(D105*IF(RESULTADOS!$C$17="Normal",$D$3,0),0)</f>
        <v>0</v>
      </c>
      <c r="F105" s="4">
        <f>IF(AND(Painel!$I$47="Sim",Painel!$I$49=PREMISSAS!$O$23),Painel!$I$51,0)</f>
        <v>0</v>
      </c>
      <c r="G105" s="100">
        <f>IF(AND(Painel!$I$47="Sim",Painel!$I$49=PREMISSAS!$O$22),IF(MOD(MONTH(B105),6)=0,Painel!$I$51,0),0)</f>
        <v>0</v>
      </c>
      <c r="H105" s="100">
        <f>IF(AND(Painel!$I$47="Sim",Painel!$I$49=PREMISSAS!$O$21),IF(MOD(MONTH(B105),12)=0,Painel!$I$51,0),0)</f>
        <v>0</v>
      </c>
      <c r="I105" s="4">
        <f ca="1">IFERROR(IF(RESULTADOS!$C$17="Normal",0,D105)*IF(RESULTADOS!$C$17="Normal",0,$D$3),0)</f>
        <v>0</v>
      </c>
      <c r="J105" s="4">
        <f>IF(RESULTADOS!$C$17="Normal",E105,0)</f>
        <v>0</v>
      </c>
      <c r="K105" s="4">
        <f ca="1">(E105+J105+I105)*PREMISSAS!$C$61</f>
        <v>0</v>
      </c>
      <c r="L105" s="4">
        <f ca="1">IFERROR(D105*IF(RESULTADOS!$C$17="Normal",IF(Painel!$G$8=PREMISSAS!$M$18,PREMISSAS!$C$63,PREMISSAS!$D$63),0),0)</f>
        <v>0</v>
      </c>
      <c r="M105" s="85">
        <f ca="1">IFERROR(M104*(1+$E$2)+(E105+J105-IF(RESULTADOS!$C$17="Normal",K105,0)-L105)*IF(MONTH(B105)=12,2,1),0)</f>
        <v>0</v>
      </c>
      <c r="N105" s="85">
        <f ca="1">IFERROR(N104*(1+$E$2)+(F105+I105-IF(RESULTADOS!$C$17="Normal",0,K105))*IF(MONTH(B105)=12,2,1)+G105+H105,0)</f>
        <v>0</v>
      </c>
      <c r="P105" s="43">
        <f t="shared" ca="1" si="9"/>
        <v>0</v>
      </c>
      <c r="R105" s="116" t="str">
        <f t="shared" ca="1" si="10"/>
        <v/>
      </c>
      <c r="S105" s="100" t="str">
        <f ca="1">IF(C105="","",S104+(E105+J105-IF(RESULTADOS!$C$17="Normal",K105,0)-L105)/2+(F105+G105+H105+I105-IF(RESULTADOS!$C$17="Normal",0,K105)))</f>
        <v/>
      </c>
      <c r="T105" s="100" t="str">
        <f ca="1">IF(C105="","",T104+(E105+J105-IF(RESULTADOS!$C$17="Normal",K105,0)-L105)/2)</f>
        <v/>
      </c>
      <c r="U105" s="100">
        <f t="shared" ca="1" si="14"/>
        <v>0</v>
      </c>
      <c r="W105" s="116">
        <f t="shared" ca="1" si="15"/>
        <v>45900</v>
      </c>
      <c r="X105" s="116">
        <f t="shared" ca="1" si="11"/>
        <v>45900</v>
      </c>
      <c r="Y105" s="100">
        <f ca="1">IF(OR((Y104-13/12*AB104)*(1+PREMISSAS!$C$16)&lt;0,Y104=""),0,(Y104-13/12*AB104)*(1+PREMISSAS!$C$16))</f>
        <v>0</v>
      </c>
      <c r="Z105" s="100">
        <f ca="1">IF(OR((Z104-13/12*AC104)*(1+PREMISSAS!$C$16)&lt;0,Z104=""),0,(Z104-13/12*AC104)*(1+PREMISSAS!$C$16))</f>
        <v>71.092058744662893</v>
      </c>
      <c r="AA105" s="100">
        <f t="shared" ca="1" si="12"/>
        <v>71.092058744662893</v>
      </c>
      <c r="AB105" s="119">
        <f t="shared" ca="1" si="16"/>
        <v>0</v>
      </c>
      <c r="AC105" s="119">
        <f t="shared" ca="1" si="17"/>
        <v>1.1787198661911809</v>
      </c>
    </row>
    <row r="106" spans="2:29" x14ac:dyDescent="0.25">
      <c r="B106" s="20" t="str">
        <f t="shared" ca="1" si="13"/>
        <v/>
      </c>
      <c r="C106" s="21" t="str">
        <f ca="1">IF(B106="","",IF(MONTH(B106)=1,C105*(1+PREMISSAS!$C$58),C105))</f>
        <v/>
      </c>
      <c r="D106" s="21" t="str">
        <f ca="1">IF(B106="","",IF(RESULTADOS!$C$17="Normal",IFERROR(MAX(C106-PREMISSAS!$C$13,0),0),MAX(10*PREMISSAS!$C$39,IF(MONTH(B106)=1,D105*(1+PREMISSAS!$C$58),D105))))</f>
        <v/>
      </c>
      <c r="E106" s="4">
        <f ca="1">IFERROR(D106*IF(RESULTADOS!$C$17="Normal",$D$3,0),0)</f>
        <v>0</v>
      </c>
      <c r="F106" s="4">
        <f>IF(AND(Painel!$I$47="Sim",Painel!$I$49=PREMISSAS!$O$23),Painel!$I$51,0)</f>
        <v>0</v>
      </c>
      <c r="G106" s="100">
        <f>IF(AND(Painel!$I$47="Sim",Painel!$I$49=PREMISSAS!$O$22),IF(MOD(MONTH(B106),6)=0,Painel!$I$51,0),0)</f>
        <v>0</v>
      </c>
      <c r="H106" s="100">
        <f>IF(AND(Painel!$I$47="Sim",Painel!$I$49=PREMISSAS!$O$21),IF(MOD(MONTH(B106),12)=0,Painel!$I$51,0),0)</f>
        <v>0</v>
      </c>
      <c r="I106" s="4">
        <f ca="1">IFERROR(IF(RESULTADOS!$C$17="Normal",0,D106)*IF(RESULTADOS!$C$17="Normal",0,$D$3),0)</f>
        <v>0</v>
      </c>
      <c r="J106" s="4">
        <f>IF(RESULTADOS!$C$17="Normal",E106,0)</f>
        <v>0</v>
      </c>
      <c r="K106" s="4">
        <f ca="1">(E106+J106+I106)*PREMISSAS!$C$61</f>
        <v>0</v>
      </c>
      <c r="L106" s="4">
        <f ca="1">IFERROR(D106*IF(RESULTADOS!$C$17="Normal",IF(Painel!$G$8=PREMISSAS!$M$18,PREMISSAS!$C$63,PREMISSAS!$D$63),0),0)</f>
        <v>0</v>
      </c>
      <c r="M106" s="85">
        <f ca="1">IFERROR(M105*(1+$E$2)+(E106+J106-IF(RESULTADOS!$C$17="Normal",K106,0)-L106)*IF(MONTH(B106)=12,2,1),0)</f>
        <v>0</v>
      </c>
      <c r="N106" s="85">
        <f ca="1">IFERROR(N105*(1+$E$2)+(F106+I106-IF(RESULTADOS!$C$17="Normal",0,K106))*IF(MONTH(B106)=12,2,1)+G106+H106,0)</f>
        <v>0</v>
      </c>
      <c r="P106" s="43">
        <f t="shared" ca="1" si="9"/>
        <v>0</v>
      </c>
      <c r="R106" s="116" t="str">
        <f t="shared" ca="1" si="10"/>
        <v/>
      </c>
      <c r="S106" s="100" t="str">
        <f ca="1">IF(C106="","",S105+(E106+J106-IF(RESULTADOS!$C$17="Normal",K106,0)-L106)/2+(F106+G106+H106+I106-IF(RESULTADOS!$C$17="Normal",0,K106)))</f>
        <v/>
      </c>
      <c r="T106" s="100" t="str">
        <f ca="1">IF(C106="","",T105+(E106+J106-IF(RESULTADOS!$C$17="Normal",K106,0)-L106)/2)</f>
        <v/>
      </c>
      <c r="U106" s="100">
        <f t="shared" ca="1" si="14"/>
        <v>0</v>
      </c>
      <c r="W106" s="116">
        <f t="shared" ca="1" si="15"/>
        <v>45930</v>
      </c>
      <c r="X106" s="116">
        <f t="shared" ca="1" si="11"/>
        <v>45930</v>
      </c>
      <c r="Y106" s="100">
        <f ca="1">IF(OR((Y105-13/12*AB105)*(1+PREMISSAS!$C$16)&lt;0,Y105=""),0,(Y105-13/12*AB105)*(1+PREMISSAS!$C$16))</f>
        <v>0</v>
      </c>
      <c r="Z106" s="100">
        <f ca="1">IF(OR((Z105-13/12*AC105)*(1+PREMISSAS!$C$16)&lt;0,Z105=""),0,(Z105-13/12*AC105)*(1+PREMISSAS!$C$16))</f>
        <v>70.043668733238746</v>
      </c>
      <c r="AA106" s="100">
        <f t="shared" ca="1" si="12"/>
        <v>70.043668733238746</v>
      </c>
      <c r="AB106" s="119">
        <f t="shared" ca="1" si="16"/>
        <v>0</v>
      </c>
      <c r="AC106" s="119">
        <f t="shared" ca="1" si="17"/>
        <v>1.1787198661911809</v>
      </c>
    </row>
    <row r="107" spans="2:29" x14ac:dyDescent="0.25">
      <c r="B107" s="20" t="str">
        <f t="shared" ca="1" si="13"/>
        <v/>
      </c>
      <c r="C107" s="21" t="str">
        <f ca="1">IF(B107="","",IF(MONTH(B107)=1,C106*(1+PREMISSAS!$C$58),C106))</f>
        <v/>
      </c>
      <c r="D107" s="21" t="str">
        <f ca="1">IF(B107="","",IF(RESULTADOS!$C$17="Normal",IFERROR(MAX(C107-PREMISSAS!$C$13,0),0),MAX(10*PREMISSAS!$C$39,IF(MONTH(B107)=1,D106*(1+PREMISSAS!$C$58),D106))))</f>
        <v/>
      </c>
      <c r="E107" s="4">
        <f ca="1">IFERROR(D107*IF(RESULTADOS!$C$17="Normal",$D$3,0),0)</f>
        <v>0</v>
      </c>
      <c r="F107" s="4">
        <f>IF(AND(Painel!$I$47="Sim",Painel!$I$49=PREMISSAS!$O$23),Painel!$I$51,0)</f>
        <v>0</v>
      </c>
      <c r="G107" s="100">
        <f>IF(AND(Painel!$I$47="Sim",Painel!$I$49=PREMISSAS!$O$22),IF(MOD(MONTH(B107),6)=0,Painel!$I$51,0),0)</f>
        <v>0</v>
      </c>
      <c r="H107" s="100">
        <f>IF(AND(Painel!$I$47="Sim",Painel!$I$49=PREMISSAS!$O$21),IF(MOD(MONTH(B107),12)=0,Painel!$I$51,0),0)</f>
        <v>0</v>
      </c>
      <c r="I107" s="4">
        <f ca="1">IFERROR(IF(RESULTADOS!$C$17="Normal",0,D107)*IF(RESULTADOS!$C$17="Normal",0,$D$3),0)</f>
        <v>0</v>
      </c>
      <c r="J107" s="4">
        <f>IF(RESULTADOS!$C$17="Normal",E107,0)</f>
        <v>0</v>
      </c>
      <c r="K107" s="4">
        <f ca="1">(E107+J107+I107)*PREMISSAS!$C$61</f>
        <v>0</v>
      </c>
      <c r="L107" s="4">
        <f ca="1">IFERROR(D107*IF(RESULTADOS!$C$17="Normal",IF(Painel!$G$8=PREMISSAS!$M$18,PREMISSAS!$C$63,PREMISSAS!$D$63),0),0)</f>
        <v>0</v>
      </c>
      <c r="M107" s="85">
        <f ca="1">IFERROR(M106*(1+$E$2)+(E107+J107-IF(RESULTADOS!$C$17="Normal",K107,0)-L107)*IF(MONTH(B107)=12,2,1),0)</f>
        <v>0</v>
      </c>
      <c r="N107" s="85">
        <f ca="1">IFERROR(N106*(1+$E$2)+(F107+I107-IF(RESULTADOS!$C$17="Normal",0,K107))*IF(MONTH(B107)=12,2,1)+G107+H107,0)</f>
        <v>0</v>
      </c>
      <c r="P107" s="43">
        <f t="shared" ca="1" si="9"/>
        <v>0</v>
      </c>
      <c r="R107" s="116" t="str">
        <f t="shared" ca="1" si="10"/>
        <v/>
      </c>
      <c r="S107" s="100" t="str">
        <f ca="1">IF(C107="","",S106+(E107+J107-IF(RESULTADOS!$C$17="Normal",K107,0)-L107)/2+(F107+G107+H107+I107-IF(RESULTADOS!$C$17="Normal",0,K107)))</f>
        <v/>
      </c>
      <c r="T107" s="100" t="str">
        <f ca="1">IF(C107="","",T106+(E107+J107-IF(RESULTADOS!$C$17="Normal",K107,0)-L107)/2)</f>
        <v/>
      </c>
      <c r="U107" s="100">
        <f t="shared" ca="1" si="14"/>
        <v>0</v>
      </c>
      <c r="W107" s="116">
        <f t="shared" ca="1" si="15"/>
        <v>45961</v>
      </c>
      <c r="X107" s="116">
        <f t="shared" ca="1" si="11"/>
        <v>45961</v>
      </c>
      <c r="Y107" s="100">
        <f ca="1">IF(OR((Y106-13/12*AB106)*(1+PREMISSAS!$C$16)&lt;0,Y106=""),0,(Y106-13/12*AB106)*(1+PREMISSAS!$C$16))</f>
        <v>0</v>
      </c>
      <c r="Z107" s="100">
        <f ca="1">IF(OR((Z106-13/12*AC106)*(1+PREMISSAS!$C$16)&lt;0,Z106=""),0,(Z106-13/12*AC106)*(1+PREMISSAS!$C$16))</f>
        <v>68.991846565726945</v>
      </c>
      <c r="AA107" s="100">
        <f t="shared" ca="1" si="12"/>
        <v>68.991846565726945</v>
      </c>
      <c r="AB107" s="119">
        <f t="shared" ca="1" si="16"/>
        <v>0</v>
      </c>
      <c r="AC107" s="119">
        <f t="shared" ca="1" si="17"/>
        <v>1.1787198661911809</v>
      </c>
    </row>
    <row r="108" spans="2:29" x14ac:dyDescent="0.25">
      <c r="B108" s="20" t="str">
        <f t="shared" ca="1" si="13"/>
        <v/>
      </c>
      <c r="C108" s="21" t="str">
        <f ca="1">IF(B108="","",IF(MONTH(B108)=1,C107*(1+PREMISSAS!$C$58),C107))</f>
        <v/>
      </c>
      <c r="D108" s="21" t="str">
        <f ca="1">IF(B108="","",IF(RESULTADOS!$C$17="Normal",IFERROR(MAX(C108-PREMISSAS!$C$13,0),0),MAX(10*PREMISSAS!$C$39,IF(MONTH(B108)=1,D107*(1+PREMISSAS!$C$58),D107))))</f>
        <v/>
      </c>
      <c r="E108" s="4">
        <f ca="1">IFERROR(D108*IF(RESULTADOS!$C$17="Normal",$D$3,0),0)</f>
        <v>0</v>
      </c>
      <c r="F108" s="4">
        <f>IF(AND(Painel!$I$47="Sim",Painel!$I$49=PREMISSAS!$O$23),Painel!$I$51,0)</f>
        <v>0</v>
      </c>
      <c r="G108" s="100">
        <f>IF(AND(Painel!$I$47="Sim",Painel!$I$49=PREMISSAS!$O$22),IF(MOD(MONTH(B108),6)=0,Painel!$I$51,0),0)</f>
        <v>0</v>
      </c>
      <c r="H108" s="100">
        <f>IF(AND(Painel!$I$47="Sim",Painel!$I$49=PREMISSAS!$O$21),IF(MOD(MONTH(B108),12)=0,Painel!$I$51,0),0)</f>
        <v>0</v>
      </c>
      <c r="I108" s="4">
        <f ca="1">IFERROR(IF(RESULTADOS!$C$17="Normal",0,D108)*IF(RESULTADOS!$C$17="Normal",0,$D$3),0)</f>
        <v>0</v>
      </c>
      <c r="J108" s="4">
        <f>IF(RESULTADOS!$C$17="Normal",E108,0)</f>
        <v>0</v>
      </c>
      <c r="K108" s="4">
        <f ca="1">(E108+J108+I108)*PREMISSAS!$C$61</f>
        <v>0</v>
      </c>
      <c r="L108" s="4">
        <f ca="1">IFERROR(D108*IF(RESULTADOS!$C$17="Normal",IF(Painel!$G$8=PREMISSAS!$M$18,PREMISSAS!$C$63,PREMISSAS!$D$63),0),0)</f>
        <v>0</v>
      </c>
      <c r="M108" s="85">
        <f ca="1">IFERROR(M107*(1+$E$2)+(E108+J108-IF(RESULTADOS!$C$17="Normal",K108,0)-L108)*IF(MONTH(B108)=12,2,1),0)</f>
        <v>0</v>
      </c>
      <c r="N108" s="85">
        <f ca="1">IFERROR(N107*(1+$E$2)+(F108+I108-IF(RESULTADOS!$C$17="Normal",0,K108))*IF(MONTH(B108)=12,2,1)+G108+H108,0)</f>
        <v>0</v>
      </c>
      <c r="P108" s="43">
        <f t="shared" ca="1" si="9"/>
        <v>0</v>
      </c>
      <c r="R108" s="116" t="str">
        <f t="shared" ca="1" si="10"/>
        <v/>
      </c>
      <c r="S108" s="100" t="str">
        <f ca="1">IF(C108="","",S107+(E108+J108-IF(RESULTADOS!$C$17="Normal",K108,0)-L108)/2+(F108+G108+H108+I108-IF(RESULTADOS!$C$17="Normal",0,K108)))</f>
        <v/>
      </c>
      <c r="T108" s="100" t="str">
        <f ca="1">IF(C108="","",T107+(E108+J108-IF(RESULTADOS!$C$17="Normal",K108,0)-L108)/2)</f>
        <v/>
      </c>
      <c r="U108" s="100">
        <f t="shared" ca="1" si="14"/>
        <v>0</v>
      </c>
      <c r="W108" s="116">
        <f t="shared" ca="1" si="15"/>
        <v>45991</v>
      </c>
      <c r="X108" s="116">
        <f t="shared" ca="1" si="11"/>
        <v>45991</v>
      </c>
      <c r="Y108" s="100">
        <f ca="1">IF(OR((Y107-13/12*AB107)*(1+PREMISSAS!$C$16)&lt;0,Y107=""),0,(Y107-13/12*AB107)*(1+PREMISSAS!$C$16))</f>
        <v>0</v>
      </c>
      <c r="Z108" s="100">
        <f ca="1">IF(OR((Z107-13/12*AC107)*(1+PREMISSAS!$C$16)&lt;0,Z107=""),0,(Z107-13/12*AC107)*(1+PREMISSAS!$C$16))</f>
        <v>67.936581006141552</v>
      </c>
      <c r="AA108" s="100">
        <f t="shared" ca="1" si="12"/>
        <v>67.936581006141552</v>
      </c>
      <c r="AB108" s="119">
        <f t="shared" ca="1" si="16"/>
        <v>0</v>
      </c>
      <c r="AC108" s="119">
        <f t="shared" ca="1" si="17"/>
        <v>1.1787198661911809</v>
      </c>
    </row>
    <row r="109" spans="2:29" x14ac:dyDescent="0.25">
      <c r="B109" s="20" t="str">
        <f t="shared" ca="1" si="13"/>
        <v/>
      </c>
      <c r="C109" s="21" t="str">
        <f ca="1">IF(B109="","",IF(MONTH(B109)=1,C108*(1+PREMISSAS!$C$58),C108))</f>
        <v/>
      </c>
      <c r="D109" s="21" t="str">
        <f ca="1">IF(B109="","",IF(RESULTADOS!$C$17="Normal",IFERROR(MAX(C109-PREMISSAS!$C$13,0),0),MAX(10*PREMISSAS!$C$39,IF(MONTH(B109)=1,D108*(1+PREMISSAS!$C$58),D108))))</f>
        <v/>
      </c>
      <c r="E109" s="4">
        <f ca="1">IFERROR(D109*IF(RESULTADOS!$C$17="Normal",$D$3,0),0)</f>
        <v>0</v>
      </c>
      <c r="F109" s="4">
        <f>IF(AND(Painel!$I$47="Sim",Painel!$I$49=PREMISSAS!$O$23),Painel!$I$51,0)</f>
        <v>0</v>
      </c>
      <c r="G109" s="100">
        <f>IF(AND(Painel!$I$47="Sim",Painel!$I$49=PREMISSAS!$O$22),IF(MOD(MONTH(B109),6)=0,Painel!$I$51,0),0)</f>
        <v>0</v>
      </c>
      <c r="H109" s="100">
        <f>IF(AND(Painel!$I$47="Sim",Painel!$I$49=PREMISSAS!$O$21),IF(MOD(MONTH(B109),12)=0,Painel!$I$51,0),0)</f>
        <v>0</v>
      </c>
      <c r="I109" s="4">
        <f ca="1">IFERROR(IF(RESULTADOS!$C$17="Normal",0,D109)*IF(RESULTADOS!$C$17="Normal",0,$D$3),0)</f>
        <v>0</v>
      </c>
      <c r="J109" s="4">
        <f>IF(RESULTADOS!$C$17="Normal",E109,0)</f>
        <v>0</v>
      </c>
      <c r="K109" s="4">
        <f ca="1">(E109+J109+I109)*PREMISSAS!$C$61</f>
        <v>0</v>
      </c>
      <c r="L109" s="4">
        <f ca="1">IFERROR(D109*IF(RESULTADOS!$C$17="Normal",IF(Painel!$G$8=PREMISSAS!$M$18,PREMISSAS!$C$63,PREMISSAS!$D$63),0),0)</f>
        <v>0</v>
      </c>
      <c r="M109" s="85">
        <f ca="1">IFERROR(M108*(1+$E$2)+(E109+J109-IF(RESULTADOS!$C$17="Normal",K109,0)-L109)*IF(MONTH(B109)=12,2,1),0)</f>
        <v>0</v>
      </c>
      <c r="N109" s="85">
        <f ca="1">IFERROR(N108*(1+$E$2)+(F109+I109-IF(RESULTADOS!$C$17="Normal",0,K109))*IF(MONTH(B109)=12,2,1)+G109+H109,0)</f>
        <v>0</v>
      </c>
      <c r="P109" s="43">
        <f t="shared" ca="1" si="9"/>
        <v>0</v>
      </c>
      <c r="R109" s="116" t="str">
        <f t="shared" ca="1" si="10"/>
        <v/>
      </c>
      <c r="S109" s="100" t="str">
        <f ca="1">IF(C109="","",S108+(E109+J109-IF(RESULTADOS!$C$17="Normal",K109,0)-L109)/2+(F109+G109+H109+I109-IF(RESULTADOS!$C$17="Normal",0,K109)))</f>
        <v/>
      </c>
      <c r="T109" s="100" t="str">
        <f ca="1">IF(C109="","",T108+(E109+J109-IF(RESULTADOS!$C$17="Normal",K109,0)-L109)/2)</f>
        <v/>
      </c>
      <c r="U109" s="100">
        <f t="shared" ca="1" si="14"/>
        <v>0</v>
      </c>
      <c r="W109" s="116">
        <f t="shared" ca="1" si="15"/>
        <v>46022</v>
      </c>
      <c r="X109" s="116">
        <f t="shared" ca="1" si="11"/>
        <v>46022</v>
      </c>
      <c r="Y109" s="100">
        <f ca="1">IF(OR((Y108-13/12*AB108)*(1+PREMISSAS!$C$16)&lt;0,Y108=""),0,(Y108-13/12*AB108)*(1+PREMISSAS!$C$16))</f>
        <v>0</v>
      </c>
      <c r="Z109" s="100">
        <f ca="1">IF(OR((Z108-13/12*AC108)*(1+PREMISSAS!$C$16)&lt;0,Z108=""),0,(Z108-13/12*AC108)*(1+PREMISSAS!$C$16))</f>
        <v>66.877860781712968</v>
      </c>
      <c r="AA109" s="100">
        <f t="shared" ca="1" si="12"/>
        <v>66.877860781712968</v>
      </c>
      <c r="AB109" s="119">
        <f t="shared" ca="1" si="16"/>
        <v>0</v>
      </c>
      <c r="AC109" s="119">
        <f t="shared" ca="1" si="17"/>
        <v>1.1787198661911809</v>
      </c>
    </row>
    <row r="110" spans="2:29" x14ac:dyDescent="0.25">
      <c r="B110" s="20" t="str">
        <f t="shared" ca="1" si="13"/>
        <v/>
      </c>
      <c r="C110" s="21" t="str">
        <f ca="1">IF(B110="","",IF(MONTH(B110)=1,C109*(1+PREMISSAS!$C$58),C109))</f>
        <v/>
      </c>
      <c r="D110" s="21" t="str">
        <f ca="1">IF(B110="","",IF(RESULTADOS!$C$17="Normal",IFERROR(MAX(C110-PREMISSAS!$C$13,0),0),MAX(10*PREMISSAS!$C$39,IF(MONTH(B110)=1,D109*(1+PREMISSAS!$C$58),D109))))</f>
        <v/>
      </c>
      <c r="E110" s="4">
        <f ca="1">IFERROR(D110*IF(RESULTADOS!$C$17="Normal",$D$3,0),0)</f>
        <v>0</v>
      </c>
      <c r="F110" s="4">
        <f>IF(AND(Painel!$I$47="Sim",Painel!$I$49=PREMISSAS!$O$23),Painel!$I$51,0)</f>
        <v>0</v>
      </c>
      <c r="G110" s="100">
        <f>IF(AND(Painel!$I$47="Sim",Painel!$I$49=PREMISSAS!$O$22),IF(MOD(MONTH(B110),6)=0,Painel!$I$51,0),0)</f>
        <v>0</v>
      </c>
      <c r="H110" s="100">
        <f>IF(AND(Painel!$I$47="Sim",Painel!$I$49=PREMISSAS!$O$21),IF(MOD(MONTH(B110),12)=0,Painel!$I$51,0),0)</f>
        <v>0</v>
      </c>
      <c r="I110" s="4">
        <f ca="1">IFERROR(IF(RESULTADOS!$C$17="Normal",0,D110)*IF(RESULTADOS!$C$17="Normal",0,$D$3),0)</f>
        <v>0</v>
      </c>
      <c r="J110" s="4">
        <f>IF(RESULTADOS!$C$17="Normal",E110,0)</f>
        <v>0</v>
      </c>
      <c r="K110" s="4">
        <f ca="1">(E110+J110+I110)*PREMISSAS!$C$61</f>
        <v>0</v>
      </c>
      <c r="L110" s="4">
        <f ca="1">IFERROR(D110*IF(RESULTADOS!$C$17="Normal",IF(Painel!$G$8=PREMISSAS!$M$18,PREMISSAS!$C$63,PREMISSAS!$D$63),0),0)</f>
        <v>0</v>
      </c>
      <c r="M110" s="85">
        <f ca="1">IFERROR(M109*(1+$E$2)+(E110+J110-IF(RESULTADOS!$C$17="Normal",K110,0)-L110)*IF(MONTH(B110)=12,2,1),0)</f>
        <v>0</v>
      </c>
      <c r="N110" s="85">
        <f ca="1">IFERROR(N109*(1+$E$2)+(F110+I110-IF(RESULTADOS!$C$17="Normal",0,K110))*IF(MONTH(B110)=12,2,1)+G110+H110,0)</f>
        <v>0</v>
      </c>
      <c r="P110" s="43">
        <f t="shared" ca="1" si="9"/>
        <v>0</v>
      </c>
      <c r="R110" s="116" t="str">
        <f t="shared" ca="1" si="10"/>
        <v/>
      </c>
      <c r="S110" s="100" t="str">
        <f ca="1">IF(C110="","",S109+(E110+J110-IF(RESULTADOS!$C$17="Normal",K110,0)-L110)/2+(F110+G110+H110+I110-IF(RESULTADOS!$C$17="Normal",0,K110)))</f>
        <v/>
      </c>
      <c r="T110" s="100" t="str">
        <f ca="1">IF(C110="","",T109+(E110+J110-IF(RESULTADOS!$C$17="Normal",K110,0)-L110)/2)</f>
        <v/>
      </c>
      <c r="U110" s="100">
        <f t="shared" ca="1" si="14"/>
        <v>0</v>
      </c>
      <c r="W110" s="116">
        <f t="shared" ca="1" si="15"/>
        <v>46053</v>
      </c>
      <c r="X110" s="116">
        <f t="shared" ca="1" si="11"/>
        <v>46053</v>
      </c>
      <c r="Y110" s="100">
        <f ca="1">IF(OR((Y109-13/12*AB109)*(1+PREMISSAS!$C$16)&lt;0,Y109=""),0,(Y109-13/12*AB109)*(1+PREMISSAS!$C$16))</f>
        <v>0</v>
      </c>
      <c r="Z110" s="100">
        <f ca="1">IF(OR((Z109-13/12*AC109)*(1+PREMISSAS!$C$16)&lt;0,Z109=""),0,(Z109-13/12*AC109)*(1+PREMISSAS!$C$16))</f>
        <v>65.815674582767457</v>
      </c>
      <c r="AA110" s="100">
        <f t="shared" ca="1" si="12"/>
        <v>65.815674582767457</v>
      </c>
      <c r="AB110" s="119">
        <f t="shared" ca="1" si="16"/>
        <v>0</v>
      </c>
      <c r="AC110" s="119">
        <f t="shared" ca="1" si="17"/>
        <v>1.1787198661911809</v>
      </c>
    </row>
    <row r="111" spans="2:29" x14ac:dyDescent="0.25">
      <c r="B111" s="20" t="str">
        <f t="shared" ca="1" si="13"/>
        <v/>
      </c>
      <c r="C111" s="21" t="str">
        <f ca="1">IF(B111="","",IF(MONTH(B111)=1,C110*(1+PREMISSAS!$C$58),C110))</f>
        <v/>
      </c>
      <c r="D111" s="21" t="str">
        <f ca="1">IF(B111="","",IF(RESULTADOS!$C$17="Normal",IFERROR(MAX(C111-PREMISSAS!$C$13,0),0),MAX(10*PREMISSAS!$C$39,IF(MONTH(B111)=1,D110*(1+PREMISSAS!$C$58),D110))))</f>
        <v/>
      </c>
      <c r="E111" s="4">
        <f ca="1">IFERROR(D111*IF(RESULTADOS!$C$17="Normal",$D$3,0),0)</f>
        <v>0</v>
      </c>
      <c r="F111" s="4">
        <f>IF(AND(Painel!$I$47="Sim",Painel!$I$49=PREMISSAS!$O$23),Painel!$I$51,0)</f>
        <v>0</v>
      </c>
      <c r="G111" s="100">
        <f>IF(AND(Painel!$I$47="Sim",Painel!$I$49=PREMISSAS!$O$22),IF(MOD(MONTH(B111),6)=0,Painel!$I$51,0),0)</f>
        <v>0</v>
      </c>
      <c r="H111" s="100">
        <f>IF(AND(Painel!$I$47="Sim",Painel!$I$49=PREMISSAS!$O$21),IF(MOD(MONTH(B111),12)=0,Painel!$I$51,0),0)</f>
        <v>0</v>
      </c>
      <c r="I111" s="4">
        <f ca="1">IFERROR(IF(RESULTADOS!$C$17="Normal",0,D111)*IF(RESULTADOS!$C$17="Normal",0,$D$3),0)</f>
        <v>0</v>
      </c>
      <c r="J111" s="4">
        <f>IF(RESULTADOS!$C$17="Normal",E111,0)</f>
        <v>0</v>
      </c>
      <c r="K111" s="4">
        <f ca="1">(E111+J111+I111)*PREMISSAS!$C$61</f>
        <v>0</v>
      </c>
      <c r="L111" s="4">
        <f ca="1">IFERROR(D111*IF(RESULTADOS!$C$17="Normal",IF(Painel!$G$8=PREMISSAS!$M$18,PREMISSAS!$C$63,PREMISSAS!$D$63),0),0)</f>
        <v>0</v>
      </c>
      <c r="M111" s="85">
        <f ca="1">IFERROR(M110*(1+$E$2)+(E111+J111-IF(RESULTADOS!$C$17="Normal",K111,0)-L111)*IF(MONTH(B111)=12,2,1),0)</f>
        <v>0</v>
      </c>
      <c r="N111" s="85">
        <f ca="1">IFERROR(N110*(1+$E$2)+(F111+I111-IF(RESULTADOS!$C$17="Normal",0,K111))*IF(MONTH(B111)=12,2,1)+G111+H111,0)</f>
        <v>0</v>
      </c>
      <c r="P111" s="43">
        <f t="shared" ca="1" si="9"/>
        <v>0</v>
      </c>
      <c r="R111" s="116" t="str">
        <f t="shared" ca="1" si="10"/>
        <v/>
      </c>
      <c r="S111" s="100" t="str">
        <f ca="1">IF(C111="","",S110+(E111+J111-IF(RESULTADOS!$C$17="Normal",K111,0)-L111)/2+(F111+G111+H111+I111-IF(RESULTADOS!$C$17="Normal",0,K111)))</f>
        <v/>
      </c>
      <c r="T111" s="100" t="str">
        <f ca="1">IF(C111="","",T110+(E111+J111-IF(RESULTADOS!$C$17="Normal",K111,0)-L111)/2)</f>
        <v/>
      </c>
      <c r="U111" s="100">
        <f t="shared" ca="1" si="14"/>
        <v>0</v>
      </c>
      <c r="W111" s="116">
        <f t="shared" ca="1" si="15"/>
        <v>46081</v>
      </c>
      <c r="X111" s="116">
        <f t="shared" ca="1" si="11"/>
        <v>46081</v>
      </c>
      <c r="Y111" s="100">
        <f ca="1">IF(OR((Y110-13/12*AB110)*(1+PREMISSAS!$C$16)&lt;0,Y110=""),0,(Y110-13/12*AB110)*(1+PREMISSAS!$C$16))</f>
        <v>0</v>
      </c>
      <c r="Z111" s="100">
        <f ca="1">IF(OR((Z110-13/12*AC110)*(1+PREMISSAS!$C$16)&lt;0,Z110=""),0,(Z110-13/12*AC110)*(1+PREMISSAS!$C$16))</f>
        <v>64.750011062606347</v>
      </c>
      <c r="AA111" s="100">
        <f t="shared" ca="1" si="12"/>
        <v>64.750011062606347</v>
      </c>
      <c r="AB111" s="119">
        <f t="shared" ca="1" si="16"/>
        <v>0</v>
      </c>
      <c r="AC111" s="119">
        <f t="shared" ca="1" si="17"/>
        <v>1.1787198661911809</v>
      </c>
    </row>
    <row r="112" spans="2:29" x14ac:dyDescent="0.25">
      <c r="B112" s="20" t="str">
        <f t="shared" ca="1" si="13"/>
        <v/>
      </c>
      <c r="C112" s="21" t="str">
        <f ca="1">IF(B112="","",IF(MONTH(B112)=1,C111*(1+PREMISSAS!$C$58),C111))</f>
        <v/>
      </c>
      <c r="D112" s="21" t="str">
        <f ca="1">IF(B112="","",IF(RESULTADOS!$C$17="Normal",IFERROR(MAX(C112-PREMISSAS!$C$13,0),0),MAX(10*PREMISSAS!$C$39,IF(MONTH(B112)=1,D111*(1+PREMISSAS!$C$58),D111))))</f>
        <v/>
      </c>
      <c r="E112" s="4">
        <f ca="1">IFERROR(D112*IF(RESULTADOS!$C$17="Normal",$D$3,0),0)</f>
        <v>0</v>
      </c>
      <c r="F112" s="4">
        <f>IF(AND(Painel!$I$47="Sim",Painel!$I$49=PREMISSAS!$O$23),Painel!$I$51,0)</f>
        <v>0</v>
      </c>
      <c r="G112" s="100">
        <f>IF(AND(Painel!$I$47="Sim",Painel!$I$49=PREMISSAS!$O$22),IF(MOD(MONTH(B112),6)=0,Painel!$I$51,0),0)</f>
        <v>0</v>
      </c>
      <c r="H112" s="100">
        <f>IF(AND(Painel!$I$47="Sim",Painel!$I$49=PREMISSAS!$O$21),IF(MOD(MONTH(B112),12)=0,Painel!$I$51,0),0)</f>
        <v>0</v>
      </c>
      <c r="I112" s="4">
        <f ca="1">IFERROR(IF(RESULTADOS!$C$17="Normal",0,D112)*IF(RESULTADOS!$C$17="Normal",0,$D$3),0)</f>
        <v>0</v>
      </c>
      <c r="J112" s="4">
        <f>IF(RESULTADOS!$C$17="Normal",E112,0)</f>
        <v>0</v>
      </c>
      <c r="K112" s="4">
        <f ca="1">(E112+J112+I112)*PREMISSAS!$C$61</f>
        <v>0</v>
      </c>
      <c r="L112" s="4">
        <f ca="1">IFERROR(D112*IF(RESULTADOS!$C$17="Normal",IF(Painel!$G$8=PREMISSAS!$M$18,PREMISSAS!$C$63,PREMISSAS!$D$63),0),0)</f>
        <v>0</v>
      </c>
      <c r="M112" s="85">
        <f ca="1">IFERROR(M111*(1+$E$2)+(E112+J112-IF(RESULTADOS!$C$17="Normal",K112,0)-L112)*IF(MONTH(B112)=12,2,1),0)</f>
        <v>0</v>
      </c>
      <c r="N112" s="85">
        <f ca="1">IFERROR(N111*(1+$E$2)+(F112+I112-IF(RESULTADOS!$C$17="Normal",0,K112))*IF(MONTH(B112)=12,2,1)+G112+H112,0)</f>
        <v>0</v>
      </c>
      <c r="P112" s="43">
        <f t="shared" ca="1" si="9"/>
        <v>0</v>
      </c>
      <c r="R112" s="116" t="str">
        <f t="shared" ca="1" si="10"/>
        <v/>
      </c>
      <c r="S112" s="100" t="str">
        <f ca="1">IF(C112="","",S111+(E112+J112-IF(RESULTADOS!$C$17="Normal",K112,0)-L112)/2+(F112+G112+H112+I112-IF(RESULTADOS!$C$17="Normal",0,K112)))</f>
        <v/>
      </c>
      <c r="T112" s="100" t="str">
        <f ca="1">IF(C112="","",T111+(E112+J112-IF(RESULTADOS!$C$17="Normal",K112,0)-L112)/2)</f>
        <v/>
      </c>
      <c r="U112" s="100">
        <f t="shared" ca="1" si="14"/>
        <v>0</v>
      </c>
      <c r="W112" s="116">
        <f t="shared" ca="1" si="15"/>
        <v>46112</v>
      </c>
      <c r="X112" s="116">
        <f t="shared" ca="1" si="11"/>
        <v>46112</v>
      </c>
      <c r="Y112" s="100">
        <f ca="1">IF(OR((Y111-13/12*AB111)*(1+PREMISSAS!$C$16)&lt;0,Y111=""),0,(Y111-13/12*AB111)*(1+PREMISSAS!$C$16))</f>
        <v>0</v>
      </c>
      <c r="Z112" s="100">
        <f ca="1">IF(OR((Z111-13/12*AC111)*(1+PREMISSAS!$C$16)&lt;0,Z111=""),0,(Z111-13/12*AC111)*(1+PREMISSAS!$C$16))</f>
        <v>63.680858837384861</v>
      </c>
      <c r="AA112" s="100">
        <f t="shared" ca="1" si="12"/>
        <v>63.680858837384861</v>
      </c>
      <c r="AB112" s="119">
        <f t="shared" ca="1" si="16"/>
        <v>0</v>
      </c>
      <c r="AC112" s="119">
        <f t="shared" ca="1" si="17"/>
        <v>1.1787198661911809</v>
      </c>
    </row>
    <row r="113" spans="2:29" x14ac:dyDescent="0.25">
      <c r="B113" s="20" t="str">
        <f t="shared" ca="1" si="13"/>
        <v/>
      </c>
      <c r="C113" s="21" t="str">
        <f ca="1">IF(B113="","",IF(MONTH(B113)=1,C112*(1+PREMISSAS!$C$58),C112))</f>
        <v/>
      </c>
      <c r="D113" s="21" t="str">
        <f ca="1">IF(B113="","",IF(RESULTADOS!$C$17="Normal",IFERROR(MAX(C113-PREMISSAS!$C$13,0),0),MAX(10*PREMISSAS!$C$39,IF(MONTH(B113)=1,D112*(1+PREMISSAS!$C$58),D112))))</f>
        <v/>
      </c>
      <c r="E113" s="4">
        <f ca="1">IFERROR(D113*IF(RESULTADOS!$C$17="Normal",$D$3,0),0)</f>
        <v>0</v>
      </c>
      <c r="F113" s="4">
        <f>IF(AND(Painel!$I$47="Sim",Painel!$I$49=PREMISSAS!$O$23),Painel!$I$51,0)</f>
        <v>0</v>
      </c>
      <c r="G113" s="100">
        <f>IF(AND(Painel!$I$47="Sim",Painel!$I$49=PREMISSAS!$O$22),IF(MOD(MONTH(B113),6)=0,Painel!$I$51,0),0)</f>
        <v>0</v>
      </c>
      <c r="H113" s="100">
        <f>IF(AND(Painel!$I$47="Sim",Painel!$I$49=PREMISSAS!$O$21),IF(MOD(MONTH(B113),12)=0,Painel!$I$51,0),0)</f>
        <v>0</v>
      </c>
      <c r="I113" s="4">
        <f ca="1">IFERROR(IF(RESULTADOS!$C$17="Normal",0,D113)*IF(RESULTADOS!$C$17="Normal",0,$D$3),0)</f>
        <v>0</v>
      </c>
      <c r="J113" s="4">
        <f>IF(RESULTADOS!$C$17="Normal",E113,0)</f>
        <v>0</v>
      </c>
      <c r="K113" s="4">
        <f ca="1">(E113+J113+I113)*PREMISSAS!$C$61</f>
        <v>0</v>
      </c>
      <c r="L113" s="4">
        <f ca="1">IFERROR(D113*IF(RESULTADOS!$C$17="Normal",IF(Painel!$G$8=PREMISSAS!$M$18,PREMISSAS!$C$63,PREMISSAS!$D$63),0),0)</f>
        <v>0</v>
      </c>
      <c r="M113" s="85">
        <f ca="1">IFERROR(M112*(1+$E$2)+(E113+J113-IF(RESULTADOS!$C$17="Normal",K113,0)-L113)*IF(MONTH(B113)=12,2,1),0)</f>
        <v>0</v>
      </c>
      <c r="N113" s="85">
        <f ca="1">IFERROR(N112*(1+$E$2)+(F113+I113-IF(RESULTADOS!$C$17="Normal",0,K113))*IF(MONTH(B113)=12,2,1)+G113+H113,0)</f>
        <v>0</v>
      </c>
      <c r="P113" s="43">
        <f t="shared" ca="1" si="9"/>
        <v>0</v>
      </c>
      <c r="R113" s="116" t="str">
        <f t="shared" ca="1" si="10"/>
        <v/>
      </c>
      <c r="S113" s="100" t="str">
        <f ca="1">IF(C113="","",S112+(E113+J113-IF(RESULTADOS!$C$17="Normal",K113,0)-L113)/2+(F113+G113+H113+I113-IF(RESULTADOS!$C$17="Normal",0,K113)))</f>
        <v/>
      </c>
      <c r="T113" s="100" t="str">
        <f ca="1">IF(C113="","",T112+(E113+J113-IF(RESULTADOS!$C$17="Normal",K113,0)-L113)/2)</f>
        <v/>
      </c>
      <c r="U113" s="100">
        <f t="shared" ca="1" si="14"/>
        <v>0</v>
      </c>
      <c r="W113" s="116">
        <f t="shared" ca="1" si="15"/>
        <v>46142</v>
      </c>
      <c r="X113" s="116">
        <f t="shared" ca="1" si="11"/>
        <v>46142</v>
      </c>
      <c r="Y113" s="100">
        <f ca="1">IF(OR((Y112-13/12*AB112)*(1+PREMISSAS!$C$16)&lt;0,Y112=""),0,(Y112-13/12*AB112)*(1+PREMISSAS!$C$16))</f>
        <v>0</v>
      </c>
      <c r="Z113" s="100">
        <f ca="1">IF(OR((Z112-13/12*AC112)*(1+PREMISSAS!$C$16)&lt;0,Z112=""),0,(Z112-13/12*AC112)*(1+PREMISSAS!$C$16))</f>
        <v>62.608206485990436</v>
      </c>
      <c r="AA113" s="100">
        <f t="shared" ca="1" si="12"/>
        <v>62.608206485990436</v>
      </c>
      <c r="AB113" s="119">
        <f t="shared" ca="1" si="16"/>
        <v>0</v>
      </c>
      <c r="AC113" s="119">
        <f t="shared" ca="1" si="17"/>
        <v>1.1787198661911809</v>
      </c>
    </row>
    <row r="114" spans="2:29" x14ac:dyDescent="0.25">
      <c r="B114" s="20" t="str">
        <f t="shared" ca="1" si="13"/>
        <v/>
      </c>
      <c r="C114" s="21" t="str">
        <f ca="1">IF(B114="","",IF(MONTH(B114)=1,C113*(1+PREMISSAS!$C$58),C113))</f>
        <v/>
      </c>
      <c r="D114" s="21" t="str">
        <f ca="1">IF(B114="","",IF(RESULTADOS!$C$17="Normal",IFERROR(MAX(C114-PREMISSAS!$C$13,0),0),MAX(10*PREMISSAS!$C$39,IF(MONTH(B114)=1,D113*(1+PREMISSAS!$C$58),D113))))</f>
        <v/>
      </c>
      <c r="E114" s="4">
        <f ca="1">IFERROR(D114*IF(RESULTADOS!$C$17="Normal",$D$3,0),0)</f>
        <v>0</v>
      </c>
      <c r="F114" s="4">
        <f>IF(AND(Painel!$I$47="Sim",Painel!$I$49=PREMISSAS!$O$23),Painel!$I$51,0)</f>
        <v>0</v>
      </c>
      <c r="G114" s="100">
        <f>IF(AND(Painel!$I$47="Sim",Painel!$I$49=PREMISSAS!$O$22),IF(MOD(MONTH(B114),6)=0,Painel!$I$51,0),0)</f>
        <v>0</v>
      </c>
      <c r="H114" s="100">
        <f>IF(AND(Painel!$I$47="Sim",Painel!$I$49=PREMISSAS!$O$21),IF(MOD(MONTH(B114),12)=0,Painel!$I$51,0),0)</f>
        <v>0</v>
      </c>
      <c r="I114" s="4">
        <f ca="1">IFERROR(IF(RESULTADOS!$C$17="Normal",0,D114)*IF(RESULTADOS!$C$17="Normal",0,$D$3),0)</f>
        <v>0</v>
      </c>
      <c r="J114" s="4">
        <f>IF(RESULTADOS!$C$17="Normal",E114,0)</f>
        <v>0</v>
      </c>
      <c r="K114" s="4">
        <f ca="1">(E114+J114+I114)*PREMISSAS!$C$61</f>
        <v>0</v>
      </c>
      <c r="L114" s="4">
        <f ca="1">IFERROR(D114*IF(RESULTADOS!$C$17="Normal",IF(Painel!$G$8=PREMISSAS!$M$18,PREMISSAS!$C$63,PREMISSAS!$D$63),0),0)</f>
        <v>0</v>
      </c>
      <c r="M114" s="85">
        <f ca="1">IFERROR(M113*(1+$E$2)+(E114+J114-IF(RESULTADOS!$C$17="Normal",K114,0)-L114)*IF(MONTH(B114)=12,2,1),0)</f>
        <v>0</v>
      </c>
      <c r="N114" s="85">
        <f ca="1">IFERROR(N113*(1+$E$2)+(F114+I114-IF(RESULTADOS!$C$17="Normal",0,K114))*IF(MONTH(B114)=12,2,1)+G114+H114,0)</f>
        <v>0</v>
      </c>
      <c r="P114" s="43">
        <f t="shared" ca="1" si="9"/>
        <v>0</v>
      </c>
      <c r="R114" s="116" t="str">
        <f t="shared" ca="1" si="10"/>
        <v/>
      </c>
      <c r="S114" s="100" t="str">
        <f ca="1">IF(C114="","",S113+(E114+J114-IF(RESULTADOS!$C$17="Normal",K114,0)-L114)/2+(F114+G114+H114+I114-IF(RESULTADOS!$C$17="Normal",0,K114)))</f>
        <v/>
      </c>
      <c r="T114" s="100" t="str">
        <f ca="1">IF(C114="","",T113+(E114+J114-IF(RESULTADOS!$C$17="Normal",K114,0)-L114)/2)</f>
        <v/>
      </c>
      <c r="U114" s="100">
        <f t="shared" ca="1" si="14"/>
        <v>0</v>
      </c>
      <c r="W114" s="116">
        <f t="shared" ca="1" si="15"/>
        <v>46173</v>
      </c>
      <c r="X114" s="116">
        <f t="shared" ca="1" si="11"/>
        <v>46173</v>
      </c>
      <c r="Y114" s="100">
        <f ca="1">IF(OR((Y113-13/12*AB113)*(1+PREMISSAS!$C$16)&lt;0,Y113=""),0,(Y113-13/12*AB113)*(1+PREMISSAS!$C$16))</f>
        <v>0</v>
      </c>
      <c r="Z114" s="100">
        <f ca="1">IF(OR((Z113-13/12*AC113)*(1+PREMISSAS!$C$16)&lt;0,Z113=""),0,(Z113-13/12*AC113)*(1+PREMISSAS!$C$16))</f>
        <v>61.532042549920781</v>
      </c>
      <c r="AA114" s="100">
        <f t="shared" ca="1" si="12"/>
        <v>61.532042549920781</v>
      </c>
      <c r="AB114" s="119">
        <f t="shared" ca="1" si="16"/>
        <v>0</v>
      </c>
      <c r="AC114" s="119">
        <f t="shared" ca="1" si="17"/>
        <v>1.1787198661911809</v>
      </c>
    </row>
    <row r="115" spans="2:29" x14ac:dyDescent="0.25">
      <c r="B115" s="20" t="str">
        <f t="shared" ca="1" si="13"/>
        <v/>
      </c>
      <c r="C115" s="21" t="str">
        <f ca="1">IF(B115="","",IF(MONTH(B115)=1,C114*(1+PREMISSAS!$C$58),C114))</f>
        <v/>
      </c>
      <c r="D115" s="21" t="str">
        <f ca="1">IF(B115="","",IF(RESULTADOS!$C$17="Normal",IFERROR(MAX(C115-PREMISSAS!$C$13,0),0),MAX(10*PREMISSAS!$C$39,IF(MONTH(B115)=1,D114*(1+PREMISSAS!$C$58),D114))))</f>
        <v/>
      </c>
      <c r="E115" s="4">
        <f ca="1">IFERROR(D115*IF(RESULTADOS!$C$17="Normal",$D$3,0),0)</f>
        <v>0</v>
      </c>
      <c r="F115" s="4">
        <f>IF(AND(Painel!$I$47="Sim",Painel!$I$49=PREMISSAS!$O$23),Painel!$I$51,0)</f>
        <v>0</v>
      </c>
      <c r="G115" s="100">
        <f>IF(AND(Painel!$I$47="Sim",Painel!$I$49=PREMISSAS!$O$22),IF(MOD(MONTH(B115),6)=0,Painel!$I$51,0),0)</f>
        <v>0</v>
      </c>
      <c r="H115" s="100">
        <f>IF(AND(Painel!$I$47="Sim",Painel!$I$49=PREMISSAS!$O$21),IF(MOD(MONTH(B115),12)=0,Painel!$I$51,0),0)</f>
        <v>0</v>
      </c>
      <c r="I115" s="4">
        <f ca="1">IFERROR(IF(RESULTADOS!$C$17="Normal",0,D115)*IF(RESULTADOS!$C$17="Normal",0,$D$3),0)</f>
        <v>0</v>
      </c>
      <c r="J115" s="4">
        <f>IF(RESULTADOS!$C$17="Normal",E115,0)</f>
        <v>0</v>
      </c>
      <c r="K115" s="4">
        <f ca="1">(E115+J115+I115)*PREMISSAS!$C$61</f>
        <v>0</v>
      </c>
      <c r="L115" s="4">
        <f ca="1">IFERROR(D115*IF(RESULTADOS!$C$17="Normal",IF(Painel!$G$8=PREMISSAS!$M$18,PREMISSAS!$C$63,PREMISSAS!$D$63),0),0)</f>
        <v>0</v>
      </c>
      <c r="M115" s="85">
        <f ca="1">IFERROR(M114*(1+$E$2)+(E115+J115-IF(RESULTADOS!$C$17="Normal",K115,0)-L115)*IF(MONTH(B115)=12,2,1),0)</f>
        <v>0</v>
      </c>
      <c r="N115" s="85">
        <f ca="1">IFERROR(N114*(1+$E$2)+(F115+I115-IF(RESULTADOS!$C$17="Normal",0,K115))*IF(MONTH(B115)=12,2,1)+G115+H115,0)</f>
        <v>0</v>
      </c>
      <c r="P115" s="43">
        <f t="shared" ca="1" si="9"/>
        <v>0</v>
      </c>
      <c r="R115" s="116" t="str">
        <f t="shared" ca="1" si="10"/>
        <v/>
      </c>
      <c r="S115" s="100" t="str">
        <f ca="1">IF(C115="","",S114+(E115+J115-IF(RESULTADOS!$C$17="Normal",K115,0)-L115)/2+(F115+G115+H115+I115-IF(RESULTADOS!$C$17="Normal",0,K115)))</f>
        <v/>
      </c>
      <c r="T115" s="100" t="str">
        <f ca="1">IF(C115="","",T114+(E115+J115-IF(RESULTADOS!$C$17="Normal",K115,0)-L115)/2)</f>
        <v/>
      </c>
      <c r="U115" s="100">
        <f t="shared" ca="1" si="14"/>
        <v>0</v>
      </c>
      <c r="W115" s="116">
        <f t="shared" ca="1" si="15"/>
        <v>46203</v>
      </c>
      <c r="X115" s="116">
        <f t="shared" ca="1" si="11"/>
        <v>46203</v>
      </c>
      <c r="Y115" s="100">
        <f ca="1">IF(OR((Y114-13/12*AB114)*(1+PREMISSAS!$C$16)&lt;0,Y114=""),0,(Y114-13/12*AB114)*(1+PREMISSAS!$C$16))</f>
        <v>0</v>
      </c>
      <c r="Z115" s="100">
        <f ca="1">IF(OR((Z114-13/12*AC114)*(1+PREMISSAS!$C$16)&lt;0,Z114=""),0,(Z114-13/12*AC114)*(1+PREMISSAS!$C$16))</f>
        <v>60.452355533161452</v>
      </c>
      <c r="AA115" s="100">
        <f t="shared" ca="1" si="12"/>
        <v>60.452355533161452</v>
      </c>
      <c r="AB115" s="119">
        <f t="shared" ca="1" si="16"/>
        <v>0</v>
      </c>
      <c r="AC115" s="119">
        <f t="shared" ca="1" si="17"/>
        <v>1.1787198661911809</v>
      </c>
    </row>
    <row r="116" spans="2:29" x14ac:dyDescent="0.25">
      <c r="B116" s="20" t="str">
        <f t="shared" ca="1" si="13"/>
        <v/>
      </c>
      <c r="C116" s="21" t="str">
        <f ca="1">IF(B116="","",IF(MONTH(B116)=1,C115*(1+PREMISSAS!$C$58),C115))</f>
        <v/>
      </c>
      <c r="D116" s="21" t="str">
        <f ca="1">IF(B116="","",IF(RESULTADOS!$C$17="Normal",IFERROR(MAX(C116-PREMISSAS!$C$13,0),0),MAX(10*PREMISSAS!$C$39,IF(MONTH(B116)=1,D115*(1+PREMISSAS!$C$58),D115))))</f>
        <v/>
      </c>
      <c r="E116" s="4">
        <f ca="1">IFERROR(D116*IF(RESULTADOS!$C$17="Normal",$D$3,0),0)</f>
        <v>0</v>
      </c>
      <c r="F116" s="4">
        <f>IF(AND(Painel!$I$47="Sim",Painel!$I$49=PREMISSAS!$O$23),Painel!$I$51,0)</f>
        <v>0</v>
      </c>
      <c r="G116" s="100">
        <f>IF(AND(Painel!$I$47="Sim",Painel!$I$49=PREMISSAS!$O$22),IF(MOD(MONTH(B116),6)=0,Painel!$I$51,0),0)</f>
        <v>0</v>
      </c>
      <c r="H116" s="100">
        <f>IF(AND(Painel!$I$47="Sim",Painel!$I$49=PREMISSAS!$O$21),IF(MOD(MONTH(B116),12)=0,Painel!$I$51,0),0)</f>
        <v>0</v>
      </c>
      <c r="I116" s="4">
        <f ca="1">IFERROR(IF(RESULTADOS!$C$17="Normal",0,D116)*IF(RESULTADOS!$C$17="Normal",0,$D$3),0)</f>
        <v>0</v>
      </c>
      <c r="J116" s="4">
        <f>IF(RESULTADOS!$C$17="Normal",E116,0)</f>
        <v>0</v>
      </c>
      <c r="K116" s="4">
        <f ca="1">(E116+J116+I116)*PREMISSAS!$C$61</f>
        <v>0</v>
      </c>
      <c r="L116" s="4">
        <f ca="1">IFERROR(D116*IF(RESULTADOS!$C$17="Normal",IF(Painel!$G$8=PREMISSAS!$M$18,PREMISSAS!$C$63,PREMISSAS!$D$63),0),0)</f>
        <v>0</v>
      </c>
      <c r="M116" s="85">
        <f ca="1">IFERROR(M115*(1+$E$2)+(E116+J116-IF(RESULTADOS!$C$17="Normal",K116,0)-L116)*IF(MONTH(B116)=12,2,1),0)</f>
        <v>0</v>
      </c>
      <c r="N116" s="85">
        <f ca="1">IFERROR(N115*(1+$E$2)+(F116+I116-IF(RESULTADOS!$C$17="Normal",0,K116))*IF(MONTH(B116)=12,2,1)+G116+H116,0)</f>
        <v>0</v>
      </c>
      <c r="P116" s="43">
        <f t="shared" ca="1" si="9"/>
        <v>0</v>
      </c>
      <c r="R116" s="116" t="str">
        <f t="shared" ca="1" si="10"/>
        <v/>
      </c>
      <c r="S116" s="100" t="str">
        <f ca="1">IF(C116="","",S115+(E116+J116-IF(RESULTADOS!$C$17="Normal",K116,0)-L116)/2+(F116+G116+H116+I116-IF(RESULTADOS!$C$17="Normal",0,K116)))</f>
        <v/>
      </c>
      <c r="T116" s="100" t="str">
        <f ca="1">IF(C116="","",T115+(E116+J116-IF(RESULTADOS!$C$17="Normal",K116,0)-L116)/2)</f>
        <v/>
      </c>
      <c r="U116" s="100">
        <f t="shared" ca="1" si="14"/>
        <v>0</v>
      </c>
      <c r="W116" s="116">
        <f t="shared" ca="1" si="15"/>
        <v>46234</v>
      </c>
      <c r="X116" s="116">
        <f t="shared" ca="1" si="11"/>
        <v>46234</v>
      </c>
      <c r="Y116" s="100">
        <f ca="1">IF(OR((Y115-13/12*AB115)*(1+PREMISSAS!$C$16)&lt;0,Y115=""),0,(Y115-13/12*AB115)*(1+PREMISSAS!$C$16))</f>
        <v>0</v>
      </c>
      <c r="Z116" s="100">
        <f ca="1">IF(OR((Z115-13/12*AC115)*(1+PREMISSAS!$C$16)&lt;0,Z115=""),0,(Z115-13/12*AC115)*(1+PREMISSAS!$C$16))</f>
        <v>59.369133902063034</v>
      </c>
      <c r="AA116" s="100">
        <f t="shared" ca="1" si="12"/>
        <v>59.369133902063034</v>
      </c>
      <c r="AB116" s="119">
        <f t="shared" ca="1" si="16"/>
        <v>0</v>
      </c>
      <c r="AC116" s="119">
        <f t="shared" ca="1" si="17"/>
        <v>1.1787198661911809</v>
      </c>
    </row>
    <row r="117" spans="2:29" x14ac:dyDescent="0.25">
      <c r="B117" s="20" t="str">
        <f t="shared" ca="1" si="13"/>
        <v/>
      </c>
      <c r="C117" s="21" t="str">
        <f ca="1">IF(B117="","",IF(MONTH(B117)=1,C116*(1+PREMISSAS!$C$58),C116))</f>
        <v/>
      </c>
      <c r="D117" s="21" t="str">
        <f ca="1">IF(B117="","",IF(RESULTADOS!$C$17="Normal",IFERROR(MAX(C117-PREMISSAS!$C$13,0),0),MAX(10*PREMISSAS!$C$39,IF(MONTH(B117)=1,D116*(1+PREMISSAS!$C$58),D116))))</f>
        <v/>
      </c>
      <c r="E117" s="4">
        <f ca="1">IFERROR(D117*IF(RESULTADOS!$C$17="Normal",$D$3,0),0)</f>
        <v>0</v>
      </c>
      <c r="F117" s="4">
        <f>IF(AND(Painel!$I$47="Sim",Painel!$I$49=PREMISSAS!$O$23),Painel!$I$51,0)</f>
        <v>0</v>
      </c>
      <c r="G117" s="100">
        <f>IF(AND(Painel!$I$47="Sim",Painel!$I$49=PREMISSAS!$O$22),IF(MOD(MONTH(B117),6)=0,Painel!$I$51,0),0)</f>
        <v>0</v>
      </c>
      <c r="H117" s="100">
        <f>IF(AND(Painel!$I$47="Sim",Painel!$I$49=PREMISSAS!$O$21),IF(MOD(MONTH(B117),12)=0,Painel!$I$51,0),0)</f>
        <v>0</v>
      </c>
      <c r="I117" s="4">
        <f ca="1">IFERROR(IF(RESULTADOS!$C$17="Normal",0,D117)*IF(RESULTADOS!$C$17="Normal",0,$D$3),0)</f>
        <v>0</v>
      </c>
      <c r="J117" s="4">
        <f>IF(RESULTADOS!$C$17="Normal",E117,0)</f>
        <v>0</v>
      </c>
      <c r="K117" s="4">
        <f ca="1">(E117+J117+I117)*PREMISSAS!$C$61</f>
        <v>0</v>
      </c>
      <c r="L117" s="4">
        <f ca="1">IFERROR(D117*IF(RESULTADOS!$C$17="Normal",IF(Painel!$G$8=PREMISSAS!$M$18,PREMISSAS!$C$63,PREMISSAS!$D$63),0),0)</f>
        <v>0</v>
      </c>
      <c r="M117" s="85">
        <f ca="1">IFERROR(M116*(1+$E$2)+(E117+J117-IF(RESULTADOS!$C$17="Normal",K117,0)-L117)*IF(MONTH(B117)=12,2,1),0)</f>
        <v>0</v>
      </c>
      <c r="N117" s="85">
        <f ca="1">IFERROR(N116*(1+$E$2)+(F117+I117-IF(RESULTADOS!$C$17="Normal",0,K117))*IF(MONTH(B117)=12,2,1)+G117+H117,0)</f>
        <v>0</v>
      </c>
      <c r="P117" s="43">
        <f t="shared" ca="1" si="9"/>
        <v>0</v>
      </c>
      <c r="R117" s="116" t="str">
        <f t="shared" ca="1" si="10"/>
        <v/>
      </c>
      <c r="S117" s="100" t="str">
        <f ca="1">IF(C117="","",S116+(E117+J117-IF(RESULTADOS!$C$17="Normal",K117,0)-L117)/2+(F117+G117+H117+I117-IF(RESULTADOS!$C$17="Normal",0,K117)))</f>
        <v/>
      </c>
      <c r="T117" s="100" t="str">
        <f ca="1">IF(C117="","",T116+(E117+J117-IF(RESULTADOS!$C$17="Normal",K117,0)-L117)/2)</f>
        <v/>
      </c>
      <c r="U117" s="100">
        <f t="shared" ca="1" si="14"/>
        <v>0</v>
      </c>
      <c r="W117" s="116">
        <f t="shared" ca="1" si="15"/>
        <v>46265</v>
      </c>
      <c r="X117" s="116">
        <f t="shared" ca="1" si="11"/>
        <v>46265</v>
      </c>
      <c r="Y117" s="100">
        <f ca="1">IF(OR((Y116-13/12*AB116)*(1+PREMISSAS!$C$16)&lt;0,Y116=""),0,(Y116-13/12*AB116)*(1+PREMISSAS!$C$16))</f>
        <v>0</v>
      </c>
      <c r="Z117" s="100">
        <f ca="1">IF(OR((Z116-13/12*AC116)*(1+PREMISSAS!$C$16)&lt;0,Z116=""),0,(Z116-13/12*AC116)*(1+PREMISSAS!$C$16))</f>
        <v>58.282366085217951</v>
      </c>
      <c r="AA117" s="100">
        <f t="shared" ca="1" si="12"/>
        <v>58.282366085217951</v>
      </c>
      <c r="AB117" s="119">
        <f t="shared" ca="1" si="16"/>
        <v>0</v>
      </c>
      <c r="AC117" s="119">
        <f t="shared" ca="1" si="17"/>
        <v>1.1787198661911809</v>
      </c>
    </row>
    <row r="118" spans="2:29" x14ac:dyDescent="0.25">
      <c r="B118" s="20" t="str">
        <f t="shared" ca="1" si="13"/>
        <v/>
      </c>
      <c r="C118" s="21" t="str">
        <f ca="1">IF(B118="","",IF(MONTH(B118)=1,C117*(1+PREMISSAS!$C$58),C117))</f>
        <v/>
      </c>
      <c r="D118" s="21" t="str">
        <f ca="1">IF(B118="","",IF(RESULTADOS!$C$17="Normal",IFERROR(MAX(C118-PREMISSAS!$C$13,0),0),MAX(10*PREMISSAS!$C$39,IF(MONTH(B118)=1,D117*(1+PREMISSAS!$C$58),D117))))</f>
        <v/>
      </c>
      <c r="E118" s="4">
        <f ca="1">IFERROR(D118*IF(RESULTADOS!$C$17="Normal",$D$3,0),0)</f>
        <v>0</v>
      </c>
      <c r="F118" s="4">
        <f>IF(AND(Painel!$I$47="Sim",Painel!$I$49=PREMISSAS!$O$23),Painel!$I$51,0)</f>
        <v>0</v>
      </c>
      <c r="G118" s="100">
        <f>IF(AND(Painel!$I$47="Sim",Painel!$I$49=PREMISSAS!$O$22),IF(MOD(MONTH(B118),6)=0,Painel!$I$51,0),0)</f>
        <v>0</v>
      </c>
      <c r="H118" s="100">
        <f>IF(AND(Painel!$I$47="Sim",Painel!$I$49=PREMISSAS!$O$21),IF(MOD(MONTH(B118),12)=0,Painel!$I$51,0),0)</f>
        <v>0</v>
      </c>
      <c r="I118" s="4">
        <f ca="1">IFERROR(IF(RESULTADOS!$C$17="Normal",0,D118)*IF(RESULTADOS!$C$17="Normal",0,$D$3),0)</f>
        <v>0</v>
      </c>
      <c r="J118" s="4">
        <f>IF(RESULTADOS!$C$17="Normal",E118,0)</f>
        <v>0</v>
      </c>
      <c r="K118" s="4">
        <f ca="1">(E118+J118+I118)*PREMISSAS!$C$61</f>
        <v>0</v>
      </c>
      <c r="L118" s="4">
        <f ca="1">IFERROR(D118*IF(RESULTADOS!$C$17="Normal",IF(Painel!$G$8=PREMISSAS!$M$18,PREMISSAS!$C$63,PREMISSAS!$D$63),0),0)</f>
        <v>0</v>
      </c>
      <c r="M118" s="85">
        <f ca="1">IFERROR(M117*(1+$E$2)+(E118+J118-IF(RESULTADOS!$C$17="Normal",K118,0)-L118)*IF(MONTH(B118)=12,2,1),0)</f>
        <v>0</v>
      </c>
      <c r="N118" s="85">
        <f ca="1">IFERROR(N117*(1+$E$2)+(F118+I118-IF(RESULTADOS!$C$17="Normal",0,K118))*IF(MONTH(B118)=12,2,1)+G118+H118,0)</f>
        <v>0</v>
      </c>
      <c r="P118" s="43">
        <f t="shared" ca="1" si="9"/>
        <v>0</v>
      </c>
      <c r="R118" s="116" t="str">
        <f t="shared" ca="1" si="10"/>
        <v/>
      </c>
      <c r="S118" s="100" t="str">
        <f ca="1">IF(C118="","",S117+(E118+J118-IF(RESULTADOS!$C$17="Normal",K118,0)-L118)/2+(F118+G118+H118+I118-IF(RESULTADOS!$C$17="Normal",0,K118)))</f>
        <v/>
      </c>
      <c r="T118" s="100" t="str">
        <f ca="1">IF(C118="","",T117+(E118+J118-IF(RESULTADOS!$C$17="Normal",K118,0)-L118)/2)</f>
        <v/>
      </c>
      <c r="U118" s="100">
        <f t="shared" ca="1" si="14"/>
        <v>0</v>
      </c>
      <c r="W118" s="116">
        <f t="shared" ca="1" si="15"/>
        <v>46295</v>
      </c>
      <c r="X118" s="116">
        <f t="shared" ca="1" si="11"/>
        <v>46295</v>
      </c>
      <c r="Y118" s="100">
        <f ca="1">IF(OR((Y117-13/12*AB117)*(1+PREMISSAS!$C$16)&lt;0,Y117=""),0,(Y117-13/12*AB117)*(1+PREMISSAS!$C$16))</f>
        <v>0</v>
      </c>
      <c r="Z118" s="100">
        <f ca="1">IF(OR((Z117-13/12*AC117)*(1+PREMISSAS!$C$16)&lt;0,Z117=""),0,(Z117-13/12*AC117)*(1+PREMISSAS!$C$16))</f>
        <v>57.192040473336846</v>
      </c>
      <c r="AA118" s="100">
        <f t="shared" ca="1" si="12"/>
        <v>57.192040473336846</v>
      </c>
      <c r="AB118" s="119">
        <f t="shared" ca="1" si="16"/>
        <v>0</v>
      </c>
      <c r="AC118" s="119">
        <f t="shared" ca="1" si="17"/>
        <v>1.1787198661911809</v>
      </c>
    </row>
    <row r="119" spans="2:29" x14ac:dyDescent="0.25">
      <c r="B119" s="20" t="str">
        <f t="shared" ca="1" si="13"/>
        <v/>
      </c>
      <c r="C119" s="21" t="str">
        <f ca="1">IF(B119="","",IF(MONTH(B119)=1,C118*(1+PREMISSAS!$C$58),C118))</f>
        <v/>
      </c>
      <c r="D119" s="21" t="str">
        <f ca="1">IF(B119="","",IF(RESULTADOS!$C$17="Normal",IFERROR(MAX(C119-PREMISSAS!$C$13,0),0),MAX(10*PREMISSAS!$C$39,IF(MONTH(B119)=1,D118*(1+PREMISSAS!$C$58),D118))))</f>
        <v/>
      </c>
      <c r="E119" s="4">
        <f ca="1">IFERROR(D119*IF(RESULTADOS!$C$17="Normal",$D$3,0),0)</f>
        <v>0</v>
      </c>
      <c r="F119" s="4">
        <f>IF(AND(Painel!$I$47="Sim",Painel!$I$49=PREMISSAS!$O$23),Painel!$I$51,0)</f>
        <v>0</v>
      </c>
      <c r="G119" s="100">
        <f>IF(AND(Painel!$I$47="Sim",Painel!$I$49=PREMISSAS!$O$22),IF(MOD(MONTH(B119),6)=0,Painel!$I$51,0),0)</f>
        <v>0</v>
      </c>
      <c r="H119" s="100">
        <f>IF(AND(Painel!$I$47="Sim",Painel!$I$49=PREMISSAS!$O$21),IF(MOD(MONTH(B119),12)=0,Painel!$I$51,0),0)</f>
        <v>0</v>
      </c>
      <c r="I119" s="4">
        <f ca="1">IFERROR(IF(RESULTADOS!$C$17="Normal",0,D119)*IF(RESULTADOS!$C$17="Normal",0,$D$3),0)</f>
        <v>0</v>
      </c>
      <c r="J119" s="4">
        <f>IF(RESULTADOS!$C$17="Normal",E119,0)</f>
        <v>0</v>
      </c>
      <c r="K119" s="4">
        <f ca="1">(E119+J119+I119)*PREMISSAS!$C$61</f>
        <v>0</v>
      </c>
      <c r="L119" s="4">
        <f ca="1">IFERROR(D119*IF(RESULTADOS!$C$17="Normal",IF(Painel!$G$8=PREMISSAS!$M$18,PREMISSAS!$C$63,PREMISSAS!$D$63),0),0)</f>
        <v>0</v>
      </c>
      <c r="M119" s="85">
        <f ca="1">IFERROR(M118*(1+$E$2)+(E119+J119-IF(RESULTADOS!$C$17="Normal",K119,0)-L119)*IF(MONTH(B119)=12,2,1),0)</f>
        <v>0</v>
      </c>
      <c r="N119" s="85">
        <f ca="1">IFERROR(N118*(1+$E$2)+(F119+I119-IF(RESULTADOS!$C$17="Normal",0,K119))*IF(MONTH(B119)=12,2,1)+G119+H119,0)</f>
        <v>0</v>
      </c>
      <c r="P119" s="43">
        <f t="shared" ca="1" si="9"/>
        <v>0</v>
      </c>
      <c r="R119" s="116" t="str">
        <f t="shared" ca="1" si="10"/>
        <v/>
      </c>
      <c r="S119" s="100" t="str">
        <f ca="1">IF(C119="","",S118+(E119+J119-IF(RESULTADOS!$C$17="Normal",K119,0)-L119)/2+(F119+G119+H119+I119-IF(RESULTADOS!$C$17="Normal",0,K119)))</f>
        <v/>
      </c>
      <c r="T119" s="100" t="str">
        <f ca="1">IF(C119="","",T118+(E119+J119-IF(RESULTADOS!$C$17="Normal",K119,0)-L119)/2)</f>
        <v/>
      </c>
      <c r="U119" s="100">
        <f t="shared" ca="1" si="14"/>
        <v>0</v>
      </c>
      <c r="W119" s="116">
        <f t="shared" ca="1" si="15"/>
        <v>46326</v>
      </c>
      <c r="X119" s="116">
        <f t="shared" ca="1" si="11"/>
        <v>46326</v>
      </c>
      <c r="Y119" s="100">
        <f ca="1">IF(OR((Y118-13/12*AB118)*(1+PREMISSAS!$C$16)&lt;0,Y118=""),0,(Y118-13/12*AB118)*(1+PREMISSAS!$C$16))</f>
        <v>0</v>
      </c>
      <c r="Z119" s="100">
        <f ca="1">IF(OR((Z118-13/12*AC118)*(1+PREMISSAS!$C$16)&lt;0,Z118=""),0,(Z118-13/12*AC118)*(1+PREMISSAS!$C$16))</f>
        <v>56.098145419124577</v>
      </c>
      <c r="AA119" s="100">
        <f t="shared" ca="1" si="12"/>
        <v>56.098145419124577</v>
      </c>
      <c r="AB119" s="119">
        <f t="shared" ca="1" si="16"/>
        <v>0</v>
      </c>
      <c r="AC119" s="119">
        <f t="shared" ca="1" si="17"/>
        <v>1.1787198661911809</v>
      </c>
    </row>
    <row r="120" spans="2:29" x14ac:dyDescent="0.25">
      <c r="B120" s="20" t="str">
        <f t="shared" ca="1" si="13"/>
        <v/>
      </c>
      <c r="C120" s="21" t="str">
        <f ca="1">IF(B120="","",IF(MONTH(B120)=1,C119*(1+PREMISSAS!$C$58),C119))</f>
        <v/>
      </c>
      <c r="D120" s="21" t="str">
        <f ca="1">IF(B120="","",IF(RESULTADOS!$C$17="Normal",IFERROR(MAX(C120-PREMISSAS!$C$13,0),0),MAX(10*PREMISSAS!$C$39,IF(MONTH(B120)=1,D119*(1+PREMISSAS!$C$58),D119))))</f>
        <v/>
      </c>
      <c r="E120" s="4">
        <f ca="1">IFERROR(D120*IF(RESULTADOS!$C$17="Normal",$D$3,0),0)</f>
        <v>0</v>
      </c>
      <c r="F120" s="4">
        <f>IF(AND(Painel!$I$47="Sim",Painel!$I$49=PREMISSAS!$O$23),Painel!$I$51,0)</f>
        <v>0</v>
      </c>
      <c r="G120" s="100">
        <f>IF(AND(Painel!$I$47="Sim",Painel!$I$49=PREMISSAS!$O$22),IF(MOD(MONTH(B120),6)=0,Painel!$I$51,0),0)</f>
        <v>0</v>
      </c>
      <c r="H120" s="100">
        <f>IF(AND(Painel!$I$47="Sim",Painel!$I$49=PREMISSAS!$O$21),IF(MOD(MONTH(B120),12)=0,Painel!$I$51,0),0)</f>
        <v>0</v>
      </c>
      <c r="I120" s="4">
        <f ca="1">IFERROR(IF(RESULTADOS!$C$17="Normal",0,D120)*IF(RESULTADOS!$C$17="Normal",0,$D$3),0)</f>
        <v>0</v>
      </c>
      <c r="J120" s="4">
        <f>IF(RESULTADOS!$C$17="Normal",E120,0)</f>
        <v>0</v>
      </c>
      <c r="K120" s="4">
        <f ca="1">(E120+J120+I120)*PREMISSAS!$C$61</f>
        <v>0</v>
      </c>
      <c r="L120" s="4">
        <f ca="1">IFERROR(D120*IF(RESULTADOS!$C$17="Normal",IF(Painel!$G$8=PREMISSAS!$M$18,PREMISSAS!$C$63,PREMISSAS!$D$63),0),0)</f>
        <v>0</v>
      </c>
      <c r="M120" s="85">
        <f ca="1">IFERROR(M119*(1+$E$2)+(E120+J120-IF(RESULTADOS!$C$17="Normal",K120,0)-L120)*IF(MONTH(B120)=12,2,1),0)</f>
        <v>0</v>
      </c>
      <c r="N120" s="85">
        <f ca="1">IFERROR(N119*(1+$E$2)+(F120+I120-IF(RESULTADOS!$C$17="Normal",0,K120))*IF(MONTH(B120)=12,2,1)+G120+H120,0)</f>
        <v>0</v>
      </c>
      <c r="P120" s="43">
        <f t="shared" ca="1" si="9"/>
        <v>0</v>
      </c>
      <c r="R120" s="116" t="str">
        <f t="shared" ca="1" si="10"/>
        <v/>
      </c>
      <c r="S120" s="100" t="str">
        <f ca="1">IF(C120="","",S119+(E120+J120-IF(RESULTADOS!$C$17="Normal",K120,0)-L120)/2+(F120+G120+H120+I120-IF(RESULTADOS!$C$17="Normal",0,K120)))</f>
        <v/>
      </c>
      <c r="T120" s="100" t="str">
        <f ca="1">IF(C120="","",T119+(E120+J120-IF(RESULTADOS!$C$17="Normal",K120,0)-L120)/2)</f>
        <v/>
      </c>
      <c r="U120" s="100">
        <f t="shared" ca="1" si="14"/>
        <v>0</v>
      </c>
      <c r="W120" s="116">
        <f t="shared" ca="1" si="15"/>
        <v>46356</v>
      </c>
      <c r="X120" s="116">
        <f t="shared" ca="1" si="11"/>
        <v>46356</v>
      </c>
      <c r="Y120" s="100">
        <f ca="1">IF(OR((Y119-13/12*AB119)*(1+PREMISSAS!$C$16)&lt;0,Y119=""),0,(Y119-13/12*AB119)*(1+PREMISSAS!$C$16))</f>
        <v>0</v>
      </c>
      <c r="Z120" s="100">
        <f ca="1">IF(OR((Z119-13/12*AC119)*(1+PREMISSAS!$C$16)&lt;0,Z119=""),0,(Z119-13/12*AC119)*(1+PREMISSAS!$C$16))</f>
        <v>55.000669237155783</v>
      </c>
      <c r="AA120" s="100">
        <f t="shared" ca="1" si="12"/>
        <v>55.000669237155783</v>
      </c>
      <c r="AB120" s="119">
        <f t="shared" ca="1" si="16"/>
        <v>0</v>
      </c>
      <c r="AC120" s="119">
        <f t="shared" ca="1" si="17"/>
        <v>1.1787198661911809</v>
      </c>
    </row>
    <row r="121" spans="2:29" x14ac:dyDescent="0.25">
      <c r="B121" s="20" t="str">
        <f t="shared" ca="1" si="13"/>
        <v/>
      </c>
      <c r="C121" s="21" t="str">
        <f ca="1">IF(B121="","",IF(MONTH(B121)=1,C120*(1+PREMISSAS!$C$58),C120))</f>
        <v/>
      </c>
      <c r="D121" s="21" t="str">
        <f ca="1">IF(B121="","",IF(RESULTADOS!$C$17="Normal",IFERROR(MAX(C121-PREMISSAS!$C$13,0),0),MAX(10*PREMISSAS!$C$39,IF(MONTH(B121)=1,D120*(1+PREMISSAS!$C$58),D120))))</f>
        <v/>
      </c>
      <c r="E121" s="4">
        <f ca="1">IFERROR(D121*IF(RESULTADOS!$C$17="Normal",$D$3,0),0)</f>
        <v>0</v>
      </c>
      <c r="F121" s="4">
        <f>IF(AND(Painel!$I$47="Sim",Painel!$I$49=PREMISSAS!$O$23),Painel!$I$51,0)</f>
        <v>0</v>
      </c>
      <c r="G121" s="100">
        <f>IF(AND(Painel!$I$47="Sim",Painel!$I$49=PREMISSAS!$O$22),IF(MOD(MONTH(B121),6)=0,Painel!$I$51,0),0)</f>
        <v>0</v>
      </c>
      <c r="H121" s="100">
        <f>IF(AND(Painel!$I$47="Sim",Painel!$I$49=PREMISSAS!$O$21),IF(MOD(MONTH(B121),12)=0,Painel!$I$51,0),0)</f>
        <v>0</v>
      </c>
      <c r="I121" s="4">
        <f ca="1">IFERROR(IF(RESULTADOS!$C$17="Normal",0,D121)*IF(RESULTADOS!$C$17="Normal",0,$D$3),0)</f>
        <v>0</v>
      </c>
      <c r="J121" s="4">
        <f>IF(RESULTADOS!$C$17="Normal",E121,0)</f>
        <v>0</v>
      </c>
      <c r="K121" s="4">
        <f ca="1">(E121+J121+I121)*PREMISSAS!$C$61</f>
        <v>0</v>
      </c>
      <c r="L121" s="4">
        <f ca="1">IFERROR(D121*IF(RESULTADOS!$C$17="Normal",IF(Painel!$G$8=PREMISSAS!$M$18,PREMISSAS!$C$63,PREMISSAS!$D$63),0),0)</f>
        <v>0</v>
      </c>
      <c r="M121" s="85">
        <f ca="1">IFERROR(M120*(1+$E$2)+(E121+J121-IF(RESULTADOS!$C$17="Normal",K121,0)-L121)*IF(MONTH(B121)=12,2,1),0)</f>
        <v>0</v>
      </c>
      <c r="N121" s="85">
        <f ca="1">IFERROR(N120*(1+$E$2)+(F121+I121-IF(RESULTADOS!$C$17="Normal",0,K121))*IF(MONTH(B121)=12,2,1)+G121+H121,0)</f>
        <v>0</v>
      </c>
      <c r="P121" s="43">
        <f t="shared" ca="1" si="9"/>
        <v>0</v>
      </c>
      <c r="R121" s="116" t="str">
        <f t="shared" ca="1" si="10"/>
        <v/>
      </c>
      <c r="S121" s="100" t="str">
        <f ca="1">IF(C121="","",S120+(E121+J121-IF(RESULTADOS!$C$17="Normal",K121,0)-L121)/2+(F121+G121+H121+I121-IF(RESULTADOS!$C$17="Normal",0,K121)))</f>
        <v/>
      </c>
      <c r="T121" s="100" t="str">
        <f ca="1">IF(C121="","",T120+(E121+J121-IF(RESULTADOS!$C$17="Normal",K121,0)-L121)/2)</f>
        <v/>
      </c>
      <c r="U121" s="100">
        <f t="shared" ca="1" si="14"/>
        <v>0</v>
      </c>
      <c r="W121" s="116">
        <f t="shared" ca="1" si="15"/>
        <v>46387</v>
      </c>
      <c r="X121" s="116">
        <f t="shared" ca="1" si="11"/>
        <v>46387</v>
      </c>
      <c r="Y121" s="100">
        <f ca="1">IF(OR((Y120-13/12*AB120)*(1+PREMISSAS!$C$16)&lt;0,Y120=""),0,(Y120-13/12*AB120)*(1+PREMISSAS!$C$16))</f>
        <v>0</v>
      </c>
      <c r="Z121" s="100">
        <f ca="1">IF(OR((Z120-13/12*AC120)*(1+PREMISSAS!$C$16)&lt;0,Z120=""),0,(Z120-13/12*AC120)*(1+PREMISSAS!$C$16))</f>
        <v>53.899600203750062</v>
      </c>
      <c r="AA121" s="100">
        <f t="shared" ca="1" si="12"/>
        <v>53.899600203750062</v>
      </c>
      <c r="AB121" s="119">
        <f t="shared" ca="1" si="16"/>
        <v>0</v>
      </c>
      <c r="AC121" s="119">
        <f t="shared" ca="1" si="17"/>
        <v>1.1787198661911809</v>
      </c>
    </row>
    <row r="122" spans="2:29" x14ac:dyDescent="0.25">
      <c r="B122" s="20" t="str">
        <f t="shared" ca="1" si="13"/>
        <v/>
      </c>
      <c r="C122" s="21" t="str">
        <f ca="1">IF(B122="","",IF(MONTH(B122)=1,C121*(1+PREMISSAS!$C$58),C121))</f>
        <v/>
      </c>
      <c r="D122" s="21" t="str">
        <f ca="1">IF(B122="","",IF(RESULTADOS!$C$17="Normal",IFERROR(MAX(C122-PREMISSAS!$C$13,0),0),MAX(10*PREMISSAS!$C$39,IF(MONTH(B122)=1,D121*(1+PREMISSAS!$C$58),D121))))</f>
        <v/>
      </c>
      <c r="E122" s="4">
        <f ca="1">IFERROR(D122*IF(RESULTADOS!$C$17="Normal",$D$3,0),0)</f>
        <v>0</v>
      </c>
      <c r="F122" s="4">
        <f>IF(AND(Painel!$I$47="Sim",Painel!$I$49=PREMISSAS!$O$23),Painel!$I$51,0)</f>
        <v>0</v>
      </c>
      <c r="G122" s="100">
        <f>IF(AND(Painel!$I$47="Sim",Painel!$I$49=PREMISSAS!$O$22),IF(MOD(MONTH(B122),6)=0,Painel!$I$51,0),0)</f>
        <v>0</v>
      </c>
      <c r="H122" s="100">
        <f>IF(AND(Painel!$I$47="Sim",Painel!$I$49=PREMISSAS!$O$21),IF(MOD(MONTH(B122),12)=0,Painel!$I$51,0),0)</f>
        <v>0</v>
      </c>
      <c r="I122" s="4">
        <f ca="1">IFERROR(IF(RESULTADOS!$C$17="Normal",0,D122)*IF(RESULTADOS!$C$17="Normal",0,$D$3),0)</f>
        <v>0</v>
      </c>
      <c r="J122" s="4">
        <f>IF(RESULTADOS!$C$17="Normal",E122,0)</f>
        <v>0</v>
      </c>
      <c r="K122" s="4">
        <f ca="1">(E122+J122+I122)*PREMISSAS!$C$61</f>
        <v>0</v>
      </c>
      <c r="L122" s="4">
        <f ca="1">IFERROR(D122*IF(RESULTADOS!$C$17="Normal",IF(Painel!$G$8=PREMISSAS!$M$18,PREMISSAS!$C$63,PREMISSAS!$D$63),0),0)</f>
        <v>0</v>
      </c>
      <c r="M122" s="85">
        <f ca="1">IFERROR(M121*(1+$E$2)+(E122+J122-IF(RESULTADOS!$C$17="Normal",K122,0)-L122)*IF(MONTH(B122)=12,2,1),0)</f>
        <v>0</v>
      </c>
      <c r="N122" s="85">
        <f ca="1">IFERROR(N121*(1+$E$2)+(F122+I122-IF(RESULTADOS!$C$17="Normal",0,K122))*IF(MONTH(B122)=12,2,1)+G122+H122,0)</f>
        <v>0</v>
      </c>
      <c r="P122" s="43">
        <f t="shared" ca="1" si="9"/>
        <v>0</v>
      </c>
      <c r="R122" s="116" t="str">
        <f t="shared" ca="1" si="10"/>
        <v/>
      </c>
      <c r="S122" s="100" t="str">
        <f ca="1">IF(C122="","",S121+(E122+J122-IF(RESULTADOS!$C$17="Normal",K122,0)-L122)/2+(F122+G122+H122+I122-IF(RESULTADOS!$C$17="Normal",0,K122)))</f>
        <v/>
      </c>
      <c r="T122" s="100" t="str">
        <f ca="1">IF(C122="","",T121+(E122+J122-IF(RESULTADOS!$C$17="Normal",K122,0)-L122)/2)</f>
        <v/>
      </c>
      <c r="U122" s="100">
        <f t="shared" ca="1" si="14"/>
        <v>0</v>
      </c>
      <c r="W122" s="116">
        <f t="shared" ca="1" si="15"/>
        <v>46418</v>
      </c>
      <c r="X122" s="116">
        <f t="shared" ca="1" si="11"/>
        <v>46418</v>
      </c>
      <c r="Y122" s="100">
        <f ca="1">IF(OR((Y121-13/12*AB121)*(1+PREMISSAS!$C$16)&lt;0,Y121=""),0,(Y121-13/12*AB121)*(1+PREMISSAS!$C$16))</f>
        <v>0</v>
      </c>
      <c r="Z122" s="100">
        <f ca="1">IF(OR((Z121-13/12*AC121)*(1+PREMISSAS!$C$16)&lt;0,Z121=""),0,(Z121-13/12*AC121)*(1+PREMISSAS!$C$16))</f>
        <v>52.794926556846733</v>
      </c>
      <c r="AA122" s="100">
        <f t="shared" ca="1" si="12"/>
        <v>52.794926556846733</v>
      </c>
      <c r="AB122" s="119">
        <f t="shared" ca="1" si="16"/>
        <v>0</v>
      </c>
      <c r="AC122" s="119">
        <f t="shared" ca="1" si="17"/>
        <v>1.1787198661911809</v>
      </c>
    </row>
    <row r="123" spans="2:29" x14ac:dyDescent="0.25">
      <c r="B123" s="20" t="str">
        <f t="shared" ca="1" si="13"/>
        <v/>
      </c>
      <c r="C123" s="21" t="str">
        <f ca="1">IF(B123="","",IF(MONTH(B123)=1,C122*(1+PREMISSAS!$C$58),C122))</f>
        <v/>
      </c>
      <c r="D123" s="21" t="str">
        <f ca="1">IF(B123="","",IF(RESULTADOS!$C$17="Normal",IFERROR(MAX(C123-PREMISSAS!$C$13,0),0),MAX(10*PREMISSAS!$C$39,IF(MONTH(B123)=1,D122*(1+PREMISSAS!$C$58),D122))))</f>
        <v/>
      </c>
      <c r="E123" s="4">
        <f ca="1">IFERROR(D123*IF(RESULTADOS!$C$17="Normal",$D$3,0),0)</f>
        <v>0</v>
      </c>
      <c r="F123" s="4">
        <f>IF(AND(Painel!$I$47="Sim",Painel!$I$49=PREMISSAS!$O$23),Painel!$I$51,0)</f>
        <v>0</v>
      </c>
      <c r="G123" s="100">
        <f>IF(AND(Painel!$I$47="Sim",Painel!$I$49=PREMISSAS!$O$22),IF(MOD(MONTH(B123),6)=0,Painel!$I$51,0),0)</f>
        <v>0</v>
      </c>
      <c r="H123" s="100">
        <f>IF(AND(Painel!$I$47="Sim",Painel!$I$49=PREMISSAS!$O$21),IF(MOD(MONTH(B123),12)=0,Painel!$I$51,0),0)</f>
        <v>0</v>
      </c>
      <c r="I123" s="4">
        <f ca="1">IFERROR(IF(RESULTADOS!$C$17="Normal",0,D123)*IF(RESULTADOS!$C$17="Normal",0,$D$3),0)</f>
        <v>0</v>
      </c>
      <c r="J123" s="4">
        <f>IF(RESULTADOS!$C$17="Normal",E123,0)</f>
        <v>0</v>
      </c>
      <c r="K123" s="4">
        <f ca="1">(E123+J123+I123)*PREMISSAS!$C$61</f>
        <v>0</v>
      </c>
      <c r="L123" s="4">
        <f ca="1">IFERROR(D123*IF(RESULTADOS!$C$17="Normal",IF(Painel!$G$8=PREMISSAS!$M$18,PREMISSAS!$C$63,PREMISSAS!$D$63),0),0)</f>
        <v>0</v>
      </c>
      <c r="M123" s="85">
        <f ca="1">IFERROR(M122*(1+$E$2)+(E123+J123-IF(RESULTADOS!$C$17="Normal",K123,0)-L123)*IF(MONTH(B123)=12,2,1),0)</f>
        <v>0</v>
      </c>
      <c r="N123" s="85">
        <f ca="1">IFERROR(N122*(1+$E$2)+(F123+I123-IF(RESULTADOS!$C$17="Normal",0,K123))*IF(MONTH(B123)=12,2,1)+G123+H123,0)</f>
        <v>0</v>
      </c>
      <c r="P123" s="43">
        <f t="shared" ca="1" si="9"/>
        <v>0</v>
      </c>
      <c r="R123" s="116" t="str">
        <f t="shared" ca="1" si="10"/>
        <v/>
      </c>
      <c r="S123" s="100" t="str">
        <f ca="1">IF(C123="","",S122+(E123+J123-IF(RESULTADOS!$C$17="Normal",K123,0)-L123)/2+(F123+G123+H123+I123-IF(RESULTADOS!$C$17="Normal",0,K123)))</f>
        <v/>
      </c>
      <c r="T123" s="100" t="str">
        <f ca="1">IF(C123="","",T122+(E123+J123-IF(RESULTADOS!$C$17="Normal",K123,0)-L123)/2)</f>
        <v/>
      </c>
      <c r="U123" s="100">
        <f t="shared" ca="1" si="14"/>
        <v>0</v>
      </c>
      <c r="W123" s="116">
        <f t="shared" ca="1" si="15"/>
        <v>46446</v>
      </c>
      <c r="X123" s="116">
        <f t="shared" ca="1" si="11"/>
        <v>46446</v>
      </c>
      <c r="Y123" s="100">
        <f ca="1">IF(OR((Y122-13/12*AB122)*(1+PREMISSAS!$C$16)&lt;0,Y122=""),0,(Y122-13/12*AB122)*(1+PREMISSAS!$C$16))</f>
        <v>0</v>
      </c>
      <c r="Z123" s="100">
        <f ca="1">IF(OR((Z122-13/12*AC122)*(1+PREMISSAS!$C$16)&lt;0,Z122=""),0,(Z122-13/12*AC122)*(1+PREMISSAS!$C$16))</f>
        <v>51.686636495879192</v>
      </c>
      <c r="AA123" s="100">
        <f t="shared" ca="1" si="12"/>
        <v>51.686636495879192</v>
      </c>
      <c r="AB123" s="119">
        <f t="shared" ca="1" si="16"/>
        <v>0</v>
      </c>
      <c r="AC123" s="119">
        <f t="shared" ca="1" si="17"/>
        <v>1.1787198661911809</v>
      </c>
    </row>
    <row r="124" spans="2:29" x14ac:dyDescent="0.25">
      <c r="B124" s="20" t="str">
        <f t="shared" ca="1" si="13"/>
        <v/>
      </c>
      <c r="C124" s="21" t="str">
        <f ca="1">IF(B124="","",IF(MONTH(B124)=1,C123*(1+PREMISSAS!$C$58),C123))</f>
        <v/>
      </c>
      <c r="D124" s="21" t="str">
        <f ca="1">IF(B124="","",IF(RESULTADOS!$C$17="Normal",IFERROR(MAX(C124-PREMISSAS!$C$13,0),0),MAX(10*PREMISSAS!$C$39,IF(MONTH(B124)=1,D123*(1+PREMISSAS!$C$58),D123))))</f>
        <v/>
      </c>
      <c r="E124" s="4">
        <f ca="1">IFERROR(D124*IF(RESULTADOS!$C$17="Normal",$D$3,0),0)</f>
        <v>0</v>
      </c>
      <c r="F124" s="4">
        <f>IF(AND(Painel!$I$47="Sim",Painel!$I$49=PREMISSAS!$O$23),Painel!$I$51,0)</f>
        <v>0</v>
      </c>
      <c r="G124" s="100">
        <f>IF(AND(Painel!$I$47="Sim",Painel!$I$49=PREMISSAS!$O$22),IF(MOD(MONTH(B124),6)=0,Painel!$I$51,0),0)</f>
        <v>0</v>
      </c>
      <c r="H124" s="100">
        <f>IF(AND(Painel!$I$47="Sim",Painel!$I$49=PREMISSAS!$O$21),IF(MOD(MONTH(B124),12)=0,Painel!$I$51,0),0)</f>
        <v>0</v>
      </c>
      <c r="I124" s="4">
        <f ca="1">IFERROR(IF(RESULTADOS!$C$17="Normal",0,D124)*IF(RESULTADOS!$C$17="Normal",0,$D$3),0)</f>
        <v>0</v>
      </c>
      <c r="J124" s="4">
        <f>IF(RESULTADOS!$C$17="Normal",E124,0)</f>
        <v>0</v>
      </c>
      <c r="K124" s="4">
        <f ca="1">(E124+J124+I124)*PREMISSAS!$C$61</f>
        <v>0</v>
      </c>
      <c r="L124" s="4">
        <f ca="1">IFERROR(D124*IF(RESULTADOS!$C$17="Normal",IF(Painel!$G$8=PREMISSAS!$M$18,PREMISSAS!$C$63,PREMISSAS!$D$63),0),0)</f>
        <v>0</v>
      </c>
      <c r="M124" s="85">
        <f ca="1">IFERROR(M123*(1+$E$2)+(E124+J124-IF(RESULTADOS!$C$17="Normal",K124,0)-L124)*IF(MONTH(B124)=12,2,1),0)</f>
        <v>0</v>
      </c>
      <c r="N124" s="85">
        <f ca="1">IFERROR(N123*(1+$E$2)+(F124+I124-IF(RESULTADOS!$C$17="Normal",0,K124))*IF(MONTH(B124)=12,2,1)+G124+H124,0)</f>
        <v>0</v>
      </c>
      <c r="P124" s="43">
        <f t="shared" ca="1" si="9"/>
        <v>0</v>
      </c>
      <c r="R124" s="116" t="str">
        <f t="shared" ca="1" si="10"/>
        <v/>
      </c>
      <c r="S124" s="100" t="str">
        <f ca="1">IF(C124="","",S123+(E124+J124-IF(RESULTADOS!$C$17="Normal",K124,0)-L124)/2+(F124+G124+H124+I124-IF(RESULTADOS!$C$17="Normal",0,K124)))</f>
        <v/>
      </c>
      <c r="T124" s="100" t="str">
        <f ca="1">IF(C124="","",T123+(E124+J124-IF(RESULTADOS!$C$17="Normal",K124,0)-L124)/2)</f>
        <v/>
      </c>
      <c r="U124" s="100">
        <f t="shared" ca="1" si="14"/>
        <v>0</v>
      </c>
      <c r="W124" s="116">
        <f t="shared" ca="1" si="15"/>
        <v>46477</v>
      </c>
      <c r="X124" s="116">
        <f t="shared" ca="1" si="11"/>
        <v>46477</v>
      </c>
      <c r="Y124" s="100">
        <f ca="1">IF(OR((Y123-13/12*AB123)*(1+PREMISSAS!$C$16)&lt;0,Y123=""),0,(Y123-13/12*AB123)*(1+PREMISSAS!$C$16))</f>
        <v>0</v>
      </c>
      <c r="Z124" s="100">
        <f ca="1">IF(OR((Z123-13/12*AC123)*(1+PREMISSAS!$C$16)&lt;0,Z123=""),0,(Z123-13/12*AC123)*(1+PREMISSAS!$C$16))</f>
        <v>50.574718181648841</v>
      </c>
      <c r="AA124" s="100">
        <f t="shared" ca="1" si="12"/>
        <v>50.574718181648841</v>
      </c>
      <c r="AB124" s="119">
        <f t="shared" ca="1" si="16"/>
        <v>0</v>
      </c>
      <c r="AC124" s="119">
        <f t="shared" ca="1" si="17"/>
        <v>1.1787198661911809</v>
      </c>
    </row>
    <row r="125" spans="2:29" x14ac:dyDescent="0.25">
      <c r="B125" s="20" t="str">
        <f t="shared" ca="1" si="13"/>
        <v/>
      </c>
      <c r="C125" s="21" t="str">
        <f ca="1">IF(B125="","",IF(MONTH(B125)=1,C124*(1+PREMISSAS!$C$58),C124))</f>
        <v/>
      </c>
      <c r="D125" s="21" t="str">
        <f ca="1">IF(B125="","",IF(RESULTADOS!$C$17="Normal",IFERROR(MAX(C125-PREMISSAS!$C$13,0),0),MAX(10*PREMISSAS!$C$39,IF(MONTH(B125)=1,D124*(1+PREMISSAS!$C$58),D124))))</f>
        <v/>
      </c>
      <c r="E125" s="4">
        <f ca="1">IFERROR(D125*IF(RESULTADOS!$C$17="Normal",$D$3,0),0)</f>
        <v>0</v>
      </c>
      <c r="F125" s="4">
        <f>IF(AND(Painel!$I$47="Sim",Painel!$I$49=PREMISSAS!$O$23),Painel!$I$51,0)</f>
        <v>0</v>
      </c>
      <c r="G125" s="100">
        <f>IF(AND(Painel!$I$47="Sim",Painel!$I$49=PREMISSAS!$O$22),IF(MOD(MONTH(B125),6)=0,Painel!$I$51,0),0)</f>
        <v>0</v>
      </c>
      <c r="H125" s="100">
        <f>IF(AND(Painel!$I$47="Sim",Painel!$I$49=PREMISSAS!$O$21),IF(MOD(MONTH(B125),12)=0,Painel!$I$51,0),0)</f>
        <v>0</v>
      </c>
      <c r="I125" s="4">
        <f ca="1">IFERROR(IF(RESULTADOS!$C$17="Normal",0,D125)*IF(RESULTADOS!$C$17="Normal",0,$D$3),0)</f>
        <v>0</v>
      </c>
      <c r="J125" s="4">
        <f>IF(RESULTADOS!$C$17="Normal",E125,0)</f>
        <v>0</v>
      </c>
      <c r="K125" s="4">
        <f ca="1">(E125+J125+I125)*PREMISSAS!$C$61</f>
        <v>0</v>
      </c>
      <c r="L125" s="4">
        <f ca="1">IFERROR(D125*IF(RESULTADOS!$C$17="Normal",IF(Painel!$G$8=PREMISSAS!$M$18,PREMISSAS!$C$63,PREMISSAS!$D$63),0),0)</f>
        <v>0</v>
      </c>
      <c r="M125" s="85">
        <f ca="1">IFERROR(M124*(1+$E$2)+(E125+J125-IF(RESULTADOS!$C$17="Normal",K125,0)-L125)*IF(MONTH(B125)=12,2,1),0)</f>
        <v>0</v>
      </c>
      <c r="N125" s="85">
        <f ca="1">IFERROR(N124*(1+$E$2)+(F125+I125-IF(RESULTADOS!$C$17="Normal",0,K125))*IF(MONTH(B125)=12,2,1)+G125+H125,0)</f>
        <v>0</v>
      </c>
      <c r="P125" s="43">
        <f t="shared" ca="1" si="9"/>
        <v>0</v>
      </c>
      <c r="R125" s="116" t="str">
        <f t="shared" ca="1" si="10"/>
        <v/>
      </c>
      <c r="S125" s="100" t="str">
        <f ca="1">IF(C125="","",S124+(E125+J125-IF(RESULTADOS!$C$17="Normal",K125,0)-L125)/2+(F125+G125+H125+I125-IF(RESULTADOS!$C$17="Normal",0,K125)))</f>
        <v/>
      </c>
      <c r="T125" s="100" t="str">
        <f ca="1">IF(C125="","",T124+(E125+J125-IF(RESULTADOS!$C$17="Normal",K125,0)-L125)/2)</f>
        <v/>
      </c>
      <c r="U125" s="100">
        <f t="shared" ca="1" si="14"/>
        <v>0</v>
      </c>
      <c r="W125" s="116">
        <f t="shared" ca="1" si="15"/>
        <v>46507</v>
      </c>
      <c r="X125" s="116">
        <f t="shared" ca="1" si="11"/>
        <v>46507</v>
      </c>
      <c r="Y125" s="100">
        <f ca="1">IF(OR((Y124-13/12*AB124)*(1+PREMISSAS!$C$16)&lt;0,Y124=""),0,(Y124-13/12*AB124)*(1+PREMISSAS!$C$16))</f>
        <v>0</v>
      </c>
      <c r="Z125" s="100">
        <f ca="1">IF(OR((Z124-13/12*AC124)*(1+PREMISSAS!$C$16)&lt;0,Z124=""),0,(Z124-13/12*AC124)*(1+PREMISSAS!$C$16))</f>
        <v>49.459159736198643</v>
      </c>
      <c r="AA125" s="100">
        <f t="shared" ca="1" si="12"/>
        <v>49.459159736198643</v>
      </c>
      <c r="AB125" s="119">
        <f t="shared" ca="1" si="16"/>
        <v>0</v>
      </c>
      <c r="AC125" s="119">
        <f t="shared" ca="1" si="17"/>
        <v>1.1787198661911809</v>
      </c>
    </row>
    <row r="126" spans="2:29" x14ac:dyDescent="0.25">
      <c r="B126" s="20" t="str">
        <f t="shared" ca="1" si="13"/>
        <v/>
      </c>
      <c r="C126" s="21" t="str">
        <f ca="1">IF(B126="","",IF(MONTH(B126)=1,C125*(1+PREMISSAS!$C$58),C125))</f>
        <v/>
      </c>
      <c r="D126" s="21" t="str">
        <f ca="1">IF(B126="","",IF(RESULTADOS!$C$17="Normal",IFERROR(MAX(C126-PREMISSAS!$C$13,0),0),MAX(10*PREMISSAS!$C$39,IF(MONTH(B126)=1,D125*(1+PREMISSAS!$C$58),D125))))</f>
        <v/>
      </c>
      <c r="E126" s="4">
        <f ca="1">IFERROR(D126*IF(RESULTADOS!$C$17="Normal",$D$3,0),0)</f>
        <v>0</v>
      </c>
      <c r="F126" s="4">
        <f>IF(AND(Painel!$I$47="Sim",Painel!$I$49=PREMISSAS!$O$23),Painel!$I$51,0)</f>
        <v>0</v>
      </c>
      <c r="G126" s="100">
        <f>IF(AND(Painel!$I$47="Sim",Painel!$I$49=PREMISSAS!$O$22),IF(MOD(MONTH(B126),6)=0,Painel!$I$51,0),0)</f>
        <v>0</v>
      </c>
      <c r="H126" s="100">
        <f>IF(AND(Painel!$I$47="Sim",Painel!$I$49=PREMISSAS!$O$21),IF(MOD(MONTH(B126),12)=0,Painel!$I$51,0),0)</f>
        <v>0</v>
      </c>
      <c r="I126" s="4">
        <f ca="1">IFERROR(IF(RESULTADOS!$C$17="Normal",0,D126)*IF(RESULTADOS!$C$17="Normal",0,$D$3),0)</f>
        <v>0</v>
      </c>
      <c r="J126" s="4">
        <f>IF(RESULTADOS!$C$17="Normal",E126,0)</f>
        <v>0</v>
      </c>
      <c r="K126" s="4">
        <f ca="1">(E126+J126+I126)*PREMISSAS!$C$61</f>
        <v>0</v>
      </c>
      <c r="L126" s="4">
        <f ca="1">IFERROR(D126*IF(RESULTADOS!$C$17="Normal",IF(Painel!$G$8=PREMISSAS!$M$18,PREMISSAS!$C$63,PREMISSAS!$D$63),0),0)</f>
        <v>0</v>
      </c>
      <c r="M126" s="85">
        <f ca="1">IFERROR(M125*(1+$E$2)+(E126+J126-IF(RESULTADOS!$C$17="Normal",K126,0)-L126)*IF(MONTH(B126)=12,2,1),0)</f>
        <v>0</v>
      </c>
      <c r="N126" s="85">
        <f ca="1">IFERROR(N125*(1+$E$2)+(F126+I126-IF(RESULTADOS!$C$17="Normal",0,K126))*IF(MONTH(B126)=12,2,1)+G126+H126,0)</f>
        <v>0</v>
      </c>
      <c r="P126" s="43">
        <f t="shared" ca="1" si="9"/>
        <v>0</v>
      </c>
      <c r="R126" s="116" t="str">
        <f t="shared" ca="1" si="10"/>
        <v/>
      </c>
      <c r="S126" s="100" t="str">
        <f ca="1">IF(C126="","",S125+(E126+J126-IF(RESULTADOS!$C$17="Normal",K126,0)-L126)/2+(F126+G126+H126+I126-IF(RESULTADOS!$C$17="Normal",0,K126)))</f>
        <v/>
      </c>
      <c r="T126" s="100" t="str">
        <f ca="1">IF(C126="","",T125+(E126+J126-IF(RESULTADOS!$C$17="Normal",K126,0)-L126)/2)</f>
        <v/>
      </c>
      <c r="U126" s="100">
        <f t="shared" ca="1" si="14"/>
        <v>0</v>
      </c>
      <c r="W126" s="116">
        <f t="shared" ca="1" si="15"/>
        <v>46538</v>
      </c>
      <c r="X126" s="116">
        <f t="shared" ca="1" si="11"/>
        <v>46538</v>
      </c>
      <c r="Y126" s="100">
        <f ca="1">IF(OR((Y125-13/12*AB125)*(1+PREMISSAS!$C$16)&lt;0,Y125=""),0,(Y125-13/12*AB125)*(1+PREMISSAS!$C$16))</f>
        <v>0</v>
      </c>
      <c r="Z126" s="100">
        <f ca="1">IF(OR((Z125-13/12*AC125)*(1+PREMISSAS!$C$16)&lt;0,Z125=""),0,(Z125-13/12*AC125)*(1+PREMISSAS!$C$16))</f>
        <v>48.339949242686203</v>
      </c>
      <c r="AA126" s="100">
        <f t="shared" ca="1" si="12"/>
        <v>48.339949242686203</v>
      </c>
      <c r="AB126" s="119">
        <f t="shared" ca="1" si="16"/>
        <v>0</v>
      </c>
      <c r="AC126" s="119">
        <f t="shared" ca="1" si="17"/>
        <v>1.1787198661911809</v>
      </c>
    </row>
    <row r="127" spans="2:29" x14ac:dyDescent="0.25">
      <c r="B127" s="20" t="str">
        <f t="shared" ca="1" si="13"/>
        <v/>
      </c>
      <c r="C127" s="21" t="str">
        <f ca="1">IF(B127="","",IF(MONTH(B127)=1,C126*(1+PREMISSAS!$C$58),C126))</f>
        <v/>
      </c>
      <c r="D127" s="21" t="str">
        <f ca="1">IF(B127="","",IF(RESULTADOS!$C$17="Normal",IFERROR(MAX(C127-PREMISSAS!$C$13,0),0),MAX(10*PREMISSAS!$C$39,IF(MONTH(B127)=1,D126*(1+PREMISSAS!$C$58),D126))))</f>
        <v/>
      </c>
      <c r="E127" s="4">
        <f ca="1">IFERROR(D127*IF(RESULTADOS!$C$17="Normal",$D$3,0),0)</f>
        <v>0</v>
      </c>
      <c r="F127" s="4">
        <f>IF(AND(Painel!$I$47="Sim",Painel!$I$49=PREMISSAS!$O$23),Painel!$I$51,0)</f>
        <v>0</v>
      </c>
      <c r="G127" s="100">
        <f>IF(AND(Painel!$I$47="Sim",Painel!$I$49=PREMISSAS!$O$22),IF(MOD(MONTH(B127),6)=0,Painel!$I$51,0),0)</f>
        <v>0</v>
      </c>
      <c r="H127" s="100">
        <f>IF(AND(Painel!$I$47="Sim",Painel!$I$49=PREMISSAS!$O$21),IF(MOD(MONTH(B127),12)=0,Painel!$I$51,0),0)</f>
        <v>0</v>
      </c>
      <c r="I127" s="4">
        <f ca="1">IFERROR(IF(RESULTADOS!$C$17="Normal",0,D127)*IF(RESULTADOS!$C$17="Normal",0,$D$3),0)</f>
        <v>0</v>
      </c>
      <c r="J127" s="4">
        <f>IF(RESULTADOS!$C$17="Normal",E127,0)</f>
        <v>0</v>
      </c>
      <c r="K127" s="4">
        <f ca="1">(E127+J127+I127)*PREMISSAS!$C$61</f>
        <v>0</v>
      </c>
      <c r="L127" s="4">
        <f ca="1">IFERROR(D127*IF(RESULTADOS!$C$17="Normal",IF(Painel!$G$8=PREMISSAS!$M$18,PREMISSAS!$C$63,PREMISSAS!$D$63),0),0)</f>
        <v>0</v>
      </c>
      <c r="M127" s="85">
        <f ca="1">IFERROR(M126*(1+$E$2)+(E127+J127-IF(RESULTADOS!$C$17="Normal",K127,0)-L127)*IF(MONTH(B127)=12,2,1),0)</f>
        <v>0</v>
      </c>
      <c r="N127" s="85">
        <f ca="1">IFERROR(N126*(1+$E$2)+(F127+I127-IF(RESULTADOS!$C$17="Normal",0,K127))*IF(MONTH(B127)=12,2,1)+G127+H127,0)</f>
        <v>0</v>
      </c>
      <c r="P127" s="43">
        <f t="shared" ca="1" si="9"/>
        <v>0</v>
      </c>
      <c r="R127" s="116" t="str">
        <f t="shared" ca="1" si="10"/>
        <v/>
      </c>
      <c r="S127" s="100" t="str">
        <f ca="1">IF(C127="","",S126+(E127+J127-IF(RESULTADOS!$C$17="Normal",K127,0)-L127)/2+(F127+G127+H127+I127-IF(RESULTADOS!$C$17="Normal",0,K127)))</f>
        <v/>
      </c>
      <c r="T127" s="100" t="str">
        <f ca="1">IF(C127="","",T126+(E127+J127-IF(RESULTADOS!$C$17="Normal",K127,0)-L127)/2)</f>
        <v/>
      </c>
      <c r="U127" s="100">
        <f t="shared" ca="1" si="14"/>
        <v>0</v>
      </c>
      <c r="W127" s="116">
        <f t="shared" ca="1" si="15"/>
        <v>46568</v>
      </c>
      <c r="X127" s="116">
        <f t="shared" ca="1" si="11"/>
        <v>46568</v>
      </c>
      <c r="Y127" s="100">
        <f ca="1">IF(OR((Y126-13/12*AB126)*(1+PREMISSAS!$C$16)&lt;0,Y126=""),0,(Y126-13/12*AB126)*(1+PREMISSAS!$C$16))</f>
        <v>0</v>
      </c>
      <c r="Z127" s="100">
        <f ca="1">IF(OR((Z126-13/12*AC126)*(1+PREMISSAS!$C$16)&lt;0,Z126=""),0,(Z126-13/12*AC126)*(1+PREMISSAS!$C$16))</f>
        <v>47.217074745256497</v>
      </c>
      <c r="AA127" s="100">
        <f t="shared" ca="1" si="12"/>
        <v>47.217074745256497</v>
      </c>
      <c r="AB127" s="119">
        <f t="shared" ca="1" si="16"/>
        <v>0</v>
      </c>
      <c r="AC127" s="119">
        <f t="shared" ca="1" si="17"/>
        <v>1.1787198661911809</v>
      </c>
    </row>
    <row r="128" spans="2:29" x14ac:dyDescent="0.25">
      <c r="B128" s="20" t="str">
        <f t="shared" ca="1" si="13"/>
        <v/>
      </c>
      <c r="C128" s="21" t="str">
        <f ca="1">IF(B128="","",IF(MONTH(B128)=1,C127*(1+PREMISSAS!$C$58),C127))</f>
        <v/>
      </c>
      <c r="D128" s="21" t="str">
        <f ca="1">IF(B128="","",IF(RESULTADOS!$C$17="Normal",IFERROR(MAX(C128-PREMISSAS!$C$13,0),0),MAX(10*PREMISSAS!$C$39,IF(MONTH(B128)=1,D127*(1+PREMISSAS!$C$58),D127))))</f>
        <v/>
      </c>
      <c r="E128" s="4">
        <f ca="1">IFERROR(D128*IF(RESULTADOS!$C$17="Normal",$D$3,0),0)</f>
        <v>0</v>
      </c>
      <c r="F128" s="4">
        <f>IF(AND(Painel!$I$47="Sim",Painel!$I$49=PREMISSAS!$O$23),Painel!$I$51,0)</f>
        <v>0</v>
      </c>
      <c r="G128" s="100">
        <f>IF(AND(Painel!$I$47="Sim",Painel!$I$49=PREMISSAS!$O$22),IF(MOD(MONTH(B128),6)=0,Painel!$I$51,0),0)</f>
        <v>0</v>
      </c>
      <c r="H128" s="100">
        <f>IF(AND(Painel!$I$47="Sim",Painel!$I$49=PREMISSAS!$O$21),IF(MOD(MONTH(B128),12)=0,Painel!$I$51,0),0)</f>
        <v>0</v>
      </c>
      <c r="I128" s="4">
        <f ca="1">IFERROR(IF(RESULTADOS!$C$17="Normal",0,D128)*IF(RESULTADOS!$C$17="Normal",0,$D$3),0)</f>
        <v>0</v>
      </c>
      <c r="J128" s="4">
        <f>IF(RESULTADOS!$C$17="Normal",E128,0)</f>
        <v>0</v>
      </c>
      <c r="K128" s="4">
        <f ca="1">(E128+J128+I128)*PREMISSAS!$C$61</f>
        <v>0</v>
      </c>
      <c r="L128" s="4">
        <f ca="1">IFERROR(D128*IF(RESULTADOS!$C$17="Normal",IF(Painel!$G$8=PREMISSAS!$M$18,PREMISSAS!$C$63,PREMISSAS!$D$63),0),0)</f>
        <v>0</v>
      </c>
      <c r="M128" s="85">
        <f ca="1">IFERROR(M127*(1+$E$2)+(E128+J128-IF(RESULTADOS!$C$17="Normal",K128,0)-L128)*IF(MONTH(B128)=12,2,1),0)</f>
        <v>0</v>
      </c>
      <c r="N128" s="85">
        <f ca="1">IFERROR(N127*(1+$E$2)+(F128+I128-IF(RESULTADOS!$C$17="Normal",0,K128))*IF(MONTH(B128)=12,2,1)+G128+H128,0)</f>
        <v>0</v>
      </c>
      <c r="P128" s="43">
        <f t="shared" ca="1" si="9"/>
        <v>0</v>
      </c>
      <c r="R128" s="116" t="str">
        <f t="shared" ca="1" si="10"/>
        <v/>
      </c>
      <c r="S128" s="100" t="str">
        <f ca="1">IF(C128="","",S127+(E128+J128-IF(RESULTADOS!$C$17="Normal",K128,0)-L128)/2+(F128+G128+H128+I128-IF(RESULTADOS!$C$17="Normal",0,K128)))</f>
        <v/>
      </c>
      <c r="T128" s="100" t="str">
        <f ca="1">IF(C128="","",T127+(E128+J128-IF(RESULTADOS!$C$17="Normal",K128,0)-L128)/2)</f>
        <v/>
      </c>
      <c r="U128" s="100">
        <f t="shared" ca="1" si="14"/>
        <v>0</v>
      </c>
      <c r="W128" s="116">
        <f t="shared" ca="1" si="15"/>
        <v>46599</v>
      </c>
      <c r="X128" s="116">
        <f t="shared" ca="1" si="11"/>
        <v>46599</v>
      </c>
      <c r="Y128" s="100">
        <f ca="1">IF(OR((Y127-13/12*AB127)*(1+PREMISSAS!$C$16)&lt;0,Y127=""),0,(Y127-13/12*AB127)*(1+PREMISSAS!$C$16))</f>
        <v>0</v>
      </c>
      <c r="Z128" s="100">
        <f ca="1">IF(OR((Z127-13/12*AC127)*(1+PREMISSAS!$C$16)&lt;0,Z127=""),0,(Z127-13/12*AC127)*(1+PREMISSAS!$C$16))</f>
        <v>46.090524248914143</v>
      </c>
      <c r="AA128" s="100">
        <f t="shared" ca="1" si="12"/>
        <v>46.090524248914143</v>
      </c>
      <c r="AB128" s="119">
        <f t="shared" ca="1" si="16"/>
        <v>0</v>
      </c>
      <c r="AC128" s="119">
        <f t="shared" ca="1" si="17"/>
        <v>1.1787198661911809</v>
      </c>
    </row>
    <row r="129" spans="2:29" x14ac:dyDescent="0.25">
      <c r="B129" s="20" t="str">
        <f t="shared" ca="1" si="13"/>
        <v/>
      </c>
      <c r="C129" s="21" t="str">
        <f ca="1">IF(B129="","",IF(MONTH(B129)=1,C128*(1+PREMISSAS!$C$58),C128))</f>
        <v/>
      </c>
      <c r="D129" s="21" t="str">
        <f ca="1">IF(B129="","",IF(RESULTADOS!$C$17="Normal",IFERROR(MAX(C129-PREMISSAS!$C$13,0),0),MAX(10*PREMISSAS!$C$39,IF(MONTH(B129)=1,D128*(1+PREMISSAS!$C$58),D128))))</f>
        <v/>
      </c>
      <c r="E129" s="4">
        <f ca="1">IFERROR(D129*IF(RESULTADOS!$C$17="Normal",$D$3,0),0)</f>
        <v>0</v>
      </c>
      <c r="F129" s="4">
        <f>IF(AND(Painel!$I$47="Sim",Painel!$I$49=PREMISSAS!$O$23),Painel!$I$51,0)</f>
        <v>0</v>
      </c>
      <c r="G129" s="100">
        <f>IF(AND(Painel!$I$47="Sim",Painel!$I$49=PREMISSAS!$O$22),IF(MOD(MONTH(B129),6)=0,Painel!$I$51,0),0)</f>
        <v>0</v>
      </c>
      <c r="H129" s="100">
        <f>IF(AND(Painel!$I$47="Sim",Painel!$I$49=PREMISSAS!$O$21),IF(MOD(MONTH(B129),12)=0,Painel!$I$51,0),0)</f>
        <v>0</v>
      </c>
      <c r="I129" s="4">
        <f ca="1">IFERROR(IF(RESULTADOS!$C$17="Normal",0,D129)*IF(RESULTADOS!$C$17="Normal",0,$D$3),0)</f>
        <v>0</v>
      </c>
      <c r="J129" s="4">
        <f>IF(RESULTADOS!$C$17="Normal",E129,0)</f>
        <v>0</v>
      </c>
      <c r="K129" s="4">
        <f ca="1">(E129+J129+I129)*PREMISSAS!$C$61</f>
        <v>0</v>
      </c>
      <c r="L129" s="4">
        <f ca="1">IFERROR(D129*IF(RESULTADOS!$C$17="Normal",IF(Painel!$G$8=PREMISSAS!$M$18,PREMISSAS!$C$63,PREMISSAS!$D$63),0),0)</f>
        <v>0</v>
      </c>
      <c r="M129" s="85">
        <f ca="1">IFERROR(M128*(1+$E$2)+(E129+J129-IF(RESULTADOS!$C$17="Normal",K129,0)-L129)*IF(MONTH(B129)=12,2,1),0)</f>
        <v>0</v>
      </c>
      <c r="N129" s="85">
        <f ca="1">IFERROR(N128*(1+$E$2)+(F129+I129-IF(RESULTADOS!$C$17="Normal",0,K129))*IF(MONTH(B129)=12,2,1)+G129+H129,0)</f>
        <v>0</v>
      </c>
      <c r="P129" s="43">
        <f t="shared" ca="1" si="9"/>
        <v>0</v>
      </c>
      <c r="R129" s="116" t="str">
        <f t="shared" ca="1" si="10"/>
        <v/>
      </c>
      <c r="S129" s="100" t="str">
        <f ca="1">IF(C129="","",S128+(E129+J129-IF(RESULTADOS!$C$17="Normal",K129,0)-L129)/2+(F129+G129+H129+I129-IF(RESULTADOS!$C$17="Normal",0,K129)))</f>
        <v/>
      </c>
      <c r="T129" s="100" t="str">
        <f ca="1">IF(C129="","",T128+(E129+J129-IF(RESULTADOS!$C$17="Normal",K129,0)-L129)/2)</f>
        <v/>
      </c>
      <c r="U129" s="100">
        <f t="shared" ca="1" si="14"/>
        <v>0</v>
      </c>
      <c r="W129" s="116">
        <f t="shared" ca="1" si="15"/>
        <v>46630</v>
      </c>
      <c r="X129" s="116">
        <f t="shared" ca="1" si="11"/>
        <v>46630</v>
      </c>
      <c r="Y129" s="100">
        <f ca="1">IF(OR((Y128-13/12*AB128)*(1+PREMISSAS!$C$16)&lt;0,Y128=""),0,(Y128-13/12*AB128)*(1+PREMISSAS!$C$16))</f>
        <v>0</v>
      </c>
      <c r="Z129" s="100">
        <f ca="1">IF(OR((Z128-13/12*AC128)*(1+PREMISSAS!$C$16)&lt;0,Z128=""),0,(Z128-13/12*AC128)*(1+PREMISSAS!$C$16))</f>
        <v>44.960285719395252</v>
      </c>
      <c r="AA129" s="100">
        <f t="shared" ca="1" si="12"/>
        <v>44.960285719395252</v>
      </c>
      <c r="AB129" s="119">
        <f t="shared" ca="1" si="16"/>
        <v>0</v>
      </c>
      <c r="AC129" s="119">
        <f t="shared" ca="1" si="17"/>
        <v>1.1787198661911809</v>
      </c>
    </row>
    <row r="130" spans="2:29" x14ac:dyDescent="0.25">
      <c r="B130" s="20" t="str">
        <f t="shared" ca="1" si="13"/>
        <v/>
      </c>
      <c r="C130" s="21" t="str">
        <f ca="1">IF(B130="","",IF(MONTH(B130)=1,C129*(1+PREMISSAS!$C$58),C129))</f>
        <v/>
      </c>
      <c r="D130" s="21" t="str">
        <f ca="1">IF(B130="","",IF(RESULTADOS!$C$17="Normal",IFERROR(MAX(C130-PREMISSAS!$C$13,0),0),MAX(10*PREMISSAS!$C$39,IF(MONTH(B130)=1,D129*(1+PREMISSAS!$C$58),D129))))</f>
        <v/>
      </c>
      <c r="E130" s="4">
        <f ca="1">IFERROR(D130*IF(RESULTADOS!$C$17="Normal",$D$3,0),0)</f>
        <v>0</v>
      </c>
      <c r="F130" s="4">
        <f>IF(AND(Painel!$I$47="Sim",Painel!$I$49=PREMISSAS!$O$23),Painel!$I$51,0)</f>
        <v>0</v>
      </c>
      <c r="G130" s="100">
        <f>IF(AND(Painel!$I$47="Sim",Painel!$I$49=PREMISSAS!$O$22),IF(MOD(MONTH(B130),6)=0,Painel!$I$51,0),0)</f>
        <v>0</v>
      </c>
      <c r="H130" s="100">
        <f>IF(AND(Painel!$I$47="Sim",Painel!$I$49=PREMISSAS!$O$21),IF(MOD(MONTH(B130),12)=0,Painel!$I$51,0),0)</f>
        <v>0</v>
      </c>
      <c r="I130" s="4">
        <f ca="1">IFERROR(IF(RESULTADOS!$C$17="Normal",0,D130)*IF(RESULTADOS!$C$17="Normal",0,$D$3),0)</f>
        <v>0</v>
      </c>
      <c r="J130" s="4">
        <f>IF(RESULTADOS!$C$17="Normal",E130,0)</f>
        <v>0</v>
      </c>
      <c r="K130" s="4">
        <f ca="1">(E130+J130+I130)*PREMISSAS!$C$61</f>
        <v>0</v>
      </c>
      <c r="L130" s="4">
        <f ca="1">IFERROR(D130*IF(RESULTADOS!$C$17="Normal",IF(Painel!$G$8=PREMISSAS!$M$18,PREMISSAS!$C$63,PREMISSAS!$D$63),0),0)</f>
        <v>0</v>
      </c>
      <c r="M130" s="85">
        <f ca="1">IFERROR(M129*(1+$E$2)+(E130+J130-IF(RESULTADOS!$C$17="Normal",K130,0)-L130)*IF(MONTH(B130)=12,2,1),0)</f>
        <v>0</v>
      </c>
      <c r="N130" s="85">
        <f ca="1">IFERROR(N129*(1+$E$2)+(F130+I130-IF(RESULTADOS!$C$17="Normal",0,K130))*IF(MONTH(B130)=12,2,1)+G130+H130,0)</f>
        <v>0</v>
      </c>
      <c r="P130" s="43">
        <f t="shared" ca="1" si="9"/>
        <v>0</v>
      </c>
      <c r="R130" s="116" t="str">
        <f t="shared" ca="1" si="10"/>
        <v/>
      </c>
      <c r="S130" s="100" t="str">
        <f ca="1">IF(C130="","",S129+(E130+J130-IF(RESULTADOS!$C$17="Normal",K130,0)-L130)/2+(F130+G130+H130+I130-IF(RESULTADOS!$C$17="Normal",0,K130)))</f>
        <v/>
      </c>
      <c r="T130" s="100" t="str">
        <f ca="1">IF(C130="","",T129+(E130+J130-IF(RESULTADOS!$C$17="Normal",K130,0)-L130)/2)</f>
        <v/>
      </c>
      <c r="U130" s="100">
        <f t="shared" ca="1" si="14"/>
        <v>0</v>
      </c>
      <c r="W130" s="116">
        <f t="shared" ca="1" si="15"/>
        <v>46660</v>
      </c>
      <c r="X130" s="116">
        <f t="shared" ca="1" si="11"/>
        <v>46660</v>
      </c>
      <c r="Y130" s="100">
        <f ca="1">IF(OR((Y129-13/12*AB129)*(1+PREMISSAS!$C$16)&lt;0,Y129=""),0,(Y129-13/12*AB129)*(1+PREMISSAS!$C$16))</f>
        <v>0</v>
      </c>
      <c r="Z130" s="100">
        <f ca="1">IF(OR((Z129-13/12*AC129)*(1+PREMISSAS!$C$16)&lt;0,Z129=""),0,(Z129-13/12*AC129)*(1+PREMISSAS!$C$16))</f>
        <v>43.826347083038904</v>
      </c>
      <c r="AA130" s="100">
        <f t="shared" ca="1" si="12"/>
        <v>43.826347083038904</v>
      </c>
      <c r="AB130" s="119">
        <f t="shared" ca="1" si="16"/>
        <v>0</v>
      </c>
      <c r="AC130" s="119">
        <f t="shared" ca="1" si="17"/>
        <v>1.1787198661911809</v>
      </c>
    </row>
    <row r="131" spans="2:29" x14ac:dyDescent="0.25">
      <c r="B131" s="20" t="str">
        <f t="shared" ca="1" si="13"/>
        <v/>
      </c>
      <c r="C131" s="21" t="str">
        <f ca="1">IF(B131="","",IF(MONTH(B131)=1,C130*(1+PREMISSAS!$C$58),C130))</f>
        <v/>
      </c>
      <c r="D131" s="21" t="str">
        <f ca="1">IF(B131="","",IF(RESULTADOS!$C$17="Normal",IFERROR(MAX(C131-PREMISSAS!$C$13,0),0),MAX(10*PREMISSAS!$C$39,IF(MONTH(B131)=1,D130*(1+PREMISSAS!$C$58),D130))))</f>
        <v/>
      </c>
      <c r="E131" s="4">
        <f ca="1">IFERROR(D131*IF(RESULTADOS!$C$17="Normal",$D$3,0),0)</f>
        <v>0</v>
      </c>
      <c r="F131" s="4">
        <f>IF(AND(Painel!$I$47="Sim",Painel!$I$49=PREMISSAS!$O$23),Painel!$I$51,0)</f>
        <v>0</v>
      </c>
      <c r="G131" s="100">
        <f>IF(AND(Painel!$I$47="Sim",Painel!$I$49=PREMISSAS!$O$22),IF(MOD(MONTH(B131),6)=0,Painel!$I$51,0),0)</f>
        <v>0</v>
      </c>
      <c r="H131" s="100">
        <f>IF(AND(Painel!$I$47="Sim",Painel!$I$49=PREMISSAS!$O$21),IF(MOD(MONTH(B131),12)=0,Painel!$I$51,0),0)</f>
        <v>0</v>
      </c>
      <c r="I131" s="4">
        <f ca="1">IFERROR(IF(RESULTADOS!$C$17="Normal",0,D131)*IF(RESULTADOS!$C$17="Normal",0,$D$3),0)</f>
        <v>0</v>
      </c>
      <c r="J131" s="4">
        <f>IF(RESULTADOS!$C$17="Normal",E131,0)</f>
        <v>0</v>
      </c>
      <c r="K131" s="4">
        <f ca="1">(E131+J131+I131)*PREMISSAS!$C$61</f>
        <v>0</v>
      </c>
      <c r="L131" s="4">
        <f ca="1">IFERROR(D131*IF(RESULTADOS!$C$17="Normal",IF(Painel!$G$8=PREMISSAS!$M$18,PREMISSAS!$C$63,PREMISSAS!$D$63),0),0)</f>
        <v>0</v>
      </c>
      <c r="M131" s="85">
        <f ca="1">IFERROR(M130*(1+$E$2)+(E131+J131-IF(RESULTADOS!$C$17="Normal",K131,0)-L131)*IF(MONTH(B131)=12,2,1),0)</f>
        <v>0</v>
      </c>
      <c r="N131" s="85">
        <f ca="1">IFERROR(N130*(1+$E$2)+(F131+I131-IF(RESULTADOS!$C$17="Normal",0,K131))*IF(MONTH(B131)=12,2,1)+G131+H131,0)</f>
        <v>0</v>
      </c>
      <c r="P131" s="43">
        <f t="shared" ca="1" si="9"/>
        <v>0</v>
      </c>
      <c r="R131" s="116" t="str">
        <f t="shared" ca="1" si="10"/>
        <v/>
      </c>
      <c r="S131" s="100" t="str">
        <f ca="1">IF(C131="","",S130+(E131+J131-IF(RESULTADOS!$C$17="Normal",K131,0)-L131)/2+(F131+G131+H131+I131-IF(RESULTADOS!$C$17="Normal",0,K131)))</f>
        <v/>
      </c>
      <c r="T131" s="100" t="str">
        <f ca="1">IF(C131="","",T130+(E131+J131-IF(RESULTADOS!$C$17="Normal",K131,0)-L131)/2)</f>
        <v/>
      </c>
      <c r="U131" s="100">
        <f t="shared" ca="1" si="14"/>
        <v>0</v>
      </c>
      <c r="W131" s="116">
        <f t="shared" ca="1" si="15"/>
        <v>46691</v>
      </c>
      <c r="X131" s="116">
        <f t="shared" ca="1" si="11"/>
        <v>46691</v>
      </c>
      <c r="Y131" s="100">
        <f ca="1">IF(OR((Y130-13/12*AB130)*(1+PREMISSAS!$C$16)&lt;0,Y130=""),0,(Y130-13/12*AB130)*(1+PREMISSAS!$C$16))</f>
        <v>0</v>
      </c>
      <c r="Z131" s="100">
        <f ca="1">IF(OR((Z130-13/12*AC130)*(1+PREMISSAS!$C$16)&lt;0,Z130=""),0,(Z130-13/12*AC130)*(1+PREMISSAS!$C$16))</f>
        <v>42.688696226658145</v>
      </c>
      <c r="AA131" s="100">
        <f t="shared" ca="1" si="12"/>
        <v>42.688696226658145</v>
      </c>
      <c r="AB131" s="119">
        <f t="shared" ca="1" si="16"/>
        <v>0</v>
      </c>
      <c r="AC131" s="119">
        <f t="shared" ca="1" si="17"/>
        <v>1.1787198661911809</v>
      </c>
    </row>
    <row r="132" spans="2:29" x14ac:dyDescent="0.25">
      <c r="B132" s="20" t="str">
        <f t="shared" ca="1" si="13"/>
        <v/>
      </c>
      <c r="C132" s="21" t="str">
        <f ca="1">IF(B132="","",IF(MONTH(B132)=1,C131*(1+PREMISSAS!$C$58),C131))</f>
        <v/>
      </c>
      <c r="D132" s="21" t="str">
        <f ca="1">IF(B132="","",IF(RESULTADOS!$C$17="Normal",IFERROR(MAX(C132-PREMISSAS!$C$13,0),0),MAX(10*PREMISSAS!$C$39,IF(MONTH(B132)=1,D131*(1+PREMISSAS!$C$58),D131))))</f>
        <v/>
      </c>
      <c r="E132" s="4">
        <f ca="1">IFERROR(D132*IF(RESULTADOS!$C$17="Normal",$D$3,0),0)</f>
        <v>0</v>
      </c>
      <c r="F132" s="4">
        <f>IF(AND(Painel!$I$47="Sim",Painel!$I$49=PREMISSAS!$O$23),Painel!$I$51,0)</f>
        <v>0</v>
      </c>
      <c r="G132" s="100">
        <f>IF(AND(Painel!$I$47="Sim",Painel!$I$49=PREMISSAS!$O$22),IF(MOD(MONTH(B132),6)=0,Painel!$I$51,0),0)</f>
        <v>0</v>
      </c>
      <c r="H132" s="100">
        <f>IF(AND(Painel!$I$47="Sim",Painel!$I$49=PREMISSAS!$O$21),IF(MOD(MONTH(B132),12)=0,Painel!$I$51,0),0)</f>
        <v>0</v>
      </c>
      <c r="I132" s="4">
        <f ca="1">IFERROR(IF(RESULTADOS!$C$17="Normal",0,D132)*IF(RESULTADOS!$C$17="Normal",0,$D$3),0)</f>
        <v>0</v>
      </c>
      <c r="J132" s="4">
        <f>IF(RESULTADOS!$C$17="Normal",E132,0)</f>
        <v>0</v>
      </c>
      <c r="K132" s="4">
        <f ca="1">(E132+J132+I132)*PREMISSAS!$C$61</f>
        <v>0</v>
      </c>
      <c r="L132" s="4">
        <f ca="1">IFERROR(D132*IF(RESULTADOS!$C$17="Normal",IF(Painel!$G$8=PREMISSAS!$M$18,PREMISSAS!$C$63,PREMISSAS!$D$63),0),0)</f>
        <v>0</v>
      </c>
      <c r="M132" s="85">
        <f ca="1">IFERROR(M131*(1+$E$2)+(E132+J132-IF(RESULTADOS!$C$17="Normal",K132,0)-L132)*IF(MONTH(B132)=12,2,1),0)</f>
        <v>0</v>
      </c>
      <c r="N132" s="85">
        <f ca="1">IFERROR(N131*(1+$E$2)+(F132+I132-IF(RESULTADOS!$C$17="Normal",0,K132))*IF(MONTH(B132)=12,2,1)+G132+H132,0)</f>
        <v>0</v>
      </c>
      <c r="P132" s="43">
        <f t="shared" ca="1" si="9"/>
        <v>0</v>
      </c>
      <c r="R132" s="116" t="str">
        <f t="shared" ca="1" si="10"/>
        <v/>
      </c>
      <c r="S132" s="100" t="str">
        <f ca="1">IF(C132="","",S131+(E132+J132-IF(RESULTADOS!$C$17="Normal",K132,0)-L132)/2+(F132+G132+H132+I132-IF(RESULTADOS!$C$17="Normal",0,K132)))</f>
        <v/>
      </c>
      <c r="T132" s="100" t="str">
        <f ca="1">IF(C132="","",T131+(E132+J132-IF(RESULTADOS!$C$17="Normal",K132,0)-L132)/2)</f>
        <v/>
      </c>
      <c r="U132" s="100">
        <f t="shared" ca="1" si="14"/>
        <v>0</v>
      </c>
      <c r="W132" s="116">
        <f t="shared" ca="1" si="15"/>
        <v>46721</v>
      </c>
      <c r="X132" s="116">
        <f t="shared" ca="1" si="11"/>
        <v>46721</v>
      </c>
      <c r="Y132" s="100">
        <f ca="1">IF(OR((Y131-13/12*AB131)*(1+PREMISSAS!$C$16)&lt;0,Y131=""),0,(Y131-13/12*AB131)*(1+PREMISSAS!$C$16))</f>
        <v>0</v>
      </c>
      <c r="Z132" s="100">
        <f ca="1">IF(OR((Z131-13/12*AC131)*(1+PREMISSAS!$C$16)&lt;0,Z131=""),0,(Z131-13/12*AC131)*(1+PREMISSAS!$C$16))</f>
        <v>41.547320997410594</v>
      </c>
      <c r="AA132" s="100">
        <f t="shared" ca="1" si="12"/>
        <v>41.547320997410594</v>
      </c>
      <c r="AB132" s="119">
        <f t="shared" ca="1" si="16"/>
        <v>0</v>
      </c>
      <c r="AC132" s="119">
        <f t="shared" ca="1" si="17"/>
        <v>1.1787198661911809</v>
      </c>
    </row>
    <row r="133" spans="2:29" x14ac:dyDescent="0.25">
      <c r="B133" s="20" t="str">
        <f t="shared" ca="1" si="13"/>
        <v/>
      </c>
      <c r="C133" s="21" t="str">
        <f ca="1">IF(B133="","",IF(MONTH(B133)=1,C132*(1+PREMISSAS!$C$58),C132))</f>
        <v/>
      </c>
      <c r="D133" s="21" t="str">
        <f ca="1">IF(B133="","",IF(RESULTADOS!$C$17="Normal",IFERROR(MAX(C133-PREMISSAS!$C$13,0),0),MAX(10*PREMISSAS!$C$39,IF(MONTH(B133)=1,D132*(1+PREMISSAS!$C$58),D132))))</f>
        <v/>
      </c>
      <c r="E133" s="4">
        <f ca="1">IFERROR(D133*IF(RESULTADOS!$C$17="Normal",$D$3,0),0)</f>
        <v>0</v>
      </c>
      <c r="F133" s="4">
        <f>IF(AND(Painel!$I$47="Sim",Painel!$I$49=PREMISSAS!$O$23),Painel!$I$51,0)</f>
        <v>0</v>
      </c>
      <c r="G133" s="100">
        <f>IF(AND(Painel!$I$47="Sim",Painel!$I$49=PREMISSAS!$O$22),IF(MOD(MONTH(B133),6)=0,Painel!$I$51,0),0)</f>
        <v>0</v>
      </c>
      <c r="H133" s="100">
        <f>IF(AND(Painel!$I$47="Sim",Painel!$I$49=PREMISSAS!$O$21),IF(MOD(MONTH(B133),12)=0,Painel!$I$51,0),0)</f>
        <v>0</v>
      </c>
      <c r="I133" s="4">
        <f ca="1">IFERROR(IF(RESULTADOS!$C$17="Normal",0,D133)*IF(RESULTADOS!$C$17="Normal",0,$D$3),0)</f>
        <v>0</v>
      </c>
      <c r="J133" s="4">
        <f>IF(RESULTADOS!$C$17="Normal",E133,0)</f>
        <v>0</v>
      </c>
      <c r="K133" s="4">
        <f ca="1">(E133+J133+I133)*PREMISSAS!$C$61</f>
        <v>0</v>
      </c>
      <c r="L133" s="4">
        <f ca="1">IFERROR(D133*IF(RESULTADOS!$C$17="Normal",IF(Painel!$G$8=PREMISSAS!$M$18,PREMISSAS!$C$63,PREMISSAS!$D$63),0),0)</f>
        <v>0</v>
      </c>
      <c r="M133" s="85">
        <f ca="1">IFERROR(M132*(1+$E$2)+(E133+J133-IF(RESULTADOS!$C$17="Normal",K133,0)-L133)*IF(MONTH(B133)=12,2,1),0)</f>
        <v>0</v>
      </c>
      <c r="N133" s="85">
        <f ca="1">IFERROR(N132*(1+$E$2)+(F133+I133-IF(RESULTADOS!$C$17="Normal",0,K133))*IF(MONTH(B133)=12,2,1)+G133+H133,0)</f>
        <v>0</v>
      </c>
      <c r="P133" s="43">
        <f t="shared" ca="1" si="9"/>
        <v>0</v>
      </c>
      <c r="R133" s="116" t="str">
        <f t="shared" ca="1" si="10"/>
        <v/>
      </c>
      <c r="S133" s="100" t="str">
        <f ca="1">IF(C133="","",S132+(E133+J133-IF(RESULTADOS!$C$17="Normal",K133,0)-L133)/2+(F133+G133+H133+I133-IF(RESULTADOS!$C$17="Normal",0,K133)))</f>
        <v/>
      </c>
      <c r="T133" s="100" t="str">
        <f ca="1">IF(C133="","",T132+(E133+J133-IF(RESULTADOS!$C$17="Normal",K133,0)-L133)/2)</f>
        <v/>
      </c>
      <c r="U133" s="100">
        <f t="shared" ca="1" si="14"/>
        <v>0</v>
      </c>
      <c r="W133" s="116">
        <f t="shared" ca="1" si="15"/>
        <v>46752</v>
      </c>
      <c r="X133" s="116">
        <f t="shared" ca="1" si="11"/>
        <v>46752</v>
      </c>
      <c r="Y133" s="100">
        <f ca="1">IF(OR((Y132-13/12*AB132)*(1+PREMISSAS!$C$16)&lt;0,Y132=""),0,(Y132-13/12*AB132)*(1+PREMISSAS!$C$16))</f>
        <v>0</v>
      </c>
      <c r="Z133" s="100">
        <f ca="1">IF(OR((Z132-13/12*AC132)*(1+PREMISSAS!$C$16)&lt;0,Z132=""),0,(Z132-13/12*AC132)*(1+PREMISSAS!$C$16))</f>
        <v>40.402209202668644</v>
      </c>
      <c r="AA133" s="100">
        <f t="shared" ca="1" si="12"/>
        <v>40.402209202668644</v>
      </c>
      <c r="AB133" s="119">
        <f t="shared" ca="1" si="16"/>
        <v>0</v>
      </c>
      <c r="AC133" s="119">
        <f t="shared" ca="1" si="17"/>
        <v>1.1787198661911809</v>
      </c>
    </row>
    <row r="134" spans="2:29" x14ac:dyDescent="0.25">
      <c r="B134" s="20" t="str">
        <f t="shared" ca="1" si="13"/>
        <v/>
      </c>
      <c r="C134" s="21" t="str">
        <f ca="1">IF(B134="","",IF(MONTH(B134)=1,C133*(1+PREMISSAS!$C$58),C133))</f>
        <v/>
      </c>
      <c r="D134" s="21" t="str">
        <f ca="1">IF(B134="","",IF(RESULTADOS!$C$17="Normal",IFERROR(MAX(C134-PREMISSAS!$C$13,0),0),MAX(10*PREMISSAS!$C$39,IF(MONTH(B134)=1,D133*(1+PREMISSAS!$C$58),D133))))</f>
        <v/>
      </c>
      <c r="E134" s="4">
        <f ca="1">IFERROR(D134*IF(RESULTADOS!$C$17="Normal",$D$3,0),0)</f>
        <v>0</v>
      </c>
      <c r="F134" s="4">
        <f>IF(AND(Painel!$I$47="Sim",Painel!$I$49=PREMISSAS!$O$23),Painel!$I$51,0)</f>
        <v>0</v>
      </c>
      <c r="G134" s="100">
        <f>IF(AND(Painel!$I$47="Sim",Painel!$I$49=PREMISSAS!$O$22),IF(MOD(MONTH(B134),6)=0,Painel!$I$51,0),0)</f>
        <v>0</v>
      </c>
      <c r="H134" s="100">
        <f>IF(AND(Painel!$I$47="Sim",Painel!$I$49=PREMISSAS!$O$21),IF(MOD(MONTH(B134),12)=0,Painel!$I$51,0),0)</f>
        <v>0</v>
      </c>
      <c r="I134" s="4">
        <f ca="1">IFERROR(IF(RESULTADOS!$C$17="Normal",0,D134)*IF(RESULTADOS!$C$17="Normal",0,$D$3),0)</f>
        <v>0</v>
      </c>
      <c r="J134" s="4">
        <f>IF(RESULTADOS!$C$17="Normal",E134,0)</f>
        <v>0</v>
      </c>
      <c r="K134" s="4">
        <f ca="1">(E134+J134+I134)*PREMISSAS!$C$61</f>
        <v>0</v>
      </c>
      <c r="L134" s="4">
        <f ca="1">IFERROR(D134*IF(RESULTADOS!$C$17="Normal",IF(Painel!$G$8=PREMISSAS!$M$18,PREMISSAS!$C$63,PREMISSAS!$D$63),0),0)</f>
        <v>0</v>
      </c>
      <c r="M134" s="85">
        <f ca="1">IFERROR(M133*(1+$E$2)+(E134+J134-IF(RESULTADOS!$C$17="Normal",K134,0)-L134)*IF(MONTH(B134)=12,2,1),0)</f>
        <v>0</v>
      </c>
      <c r="N134" s="85">
        <f ca="1">IFERROR(N133*(1+$E$2)+(F134+I134-IF(RESULTADOS!$C$17="Normal",0,K134))*IF(MONTH(B134)=12,2,1)+G134+H134,0)</f>
        <v>0</v>
      </c>
      <c r="P134" s="43">
        <f t="shared" ca="1" si="9"/>
        <v>0</v>
      </c>
      <c r="R134" s="116" t="str">
        <f t="shared" ca="1" si="10"/>
        <v/>
      </c>
      <c r="S134" s="100" t="str">
        <f ca="1">IF(C134="","",S133+(E134+J134-IF(RESULTADOS!$C$17="Normal",K134,0)-L134)/2+(F134+G134+H134+I134-IF(RESULTADOS!$C$17="Normal",0,K134)))</f>
        <v/>
      </c>
      <c r="T134" s="100" t="str">
        <f ca="1">IF(C134="","",T133+(E134+J134-IF(RESULTADOS!$C$17="Normal",K134,0)-L134)/2)</f>
        <v/>
      </c>
      <c r="U134" s="100">
        <f t="shared" ca="1" si="14"/>
        <v>0</v>
      </c>
      <c r="W134" s="116">
        <f t="shared" ca="1" si="15"/>
        <v>46783</v>
      </c>
      <c r="X134" s="116">
        <f t="shared" ca="1" si="11"/>
        <v>46783</v>
      </c>
      <c r="Y134" s="100">
        <f ca="1">IF(OR((Y133-13/12*AB133)*(1+PREMISSAS!$C$16)&lt;0,Y133=""),0,(Y133-13/12*AB133)*(1+PREMISSAS!$C$16))</f>
        <v>0</v>
      </c>
      <c r="Z134" s="100">
        <f ca="1">IF(OR((Z133-13/12*AC133)*(1+PREMISSAS!$C$16)&lt;0,Z133=""),0,(Z133-13/12*AC133)*(1+PREMISSAS!$C$16))</f>
        <v>39.25334860988918</v>
      </c>
      <c r="AA134" s="100">
        <f t="shared" ca="1" si="12"/>
        <v>39.25334860988918</v>
      </c>
      <c r="AB134" s="119">
        <f t="shared" ca="1" si="16"/>
        <v>0</v>
      </c>
      <c r="AC134" s="119">
        <f t="shared" ca="1" si="17"/>
        <v>1.1787198661911809</v>
      </c>
    </row>
    <row r="135" spans="2:29" x14ac:dyDescent="0.25">
      <c r="B135" s="20" t="str">
        <f t="shared" ca="1" si="13"/>
        <v/>
      </c>
      <c r="C135" s="21" t="str">
        <f ca="1">IF(B135="","",IF(MONTH(B135)=1,C134*(1+PREMISSAS!$C$58),C134))</f>
        <v/>
      </c>
      <c r="D135" s="21" t="str">
        <f ca="1">IF(B135="","",IF(RESULTADOS!$C$17="Normal",IFERROR(MAX(C135-PREMISSAS!$C$13,0),0),MAX(10*PREMISSAS!$C$39,IF(MONTH(B135)=1,D134*(1+PREMISSAS!$C$58),D134))))</f>
        <v/>
      </c>
      <c r="E135" s="4">
        <f ca="1">IFERROR(D135*IF(RESULTADOS!$C$17="Normal",$D$3,0),0)</f>
        <v>0</v>
      </c>
      <c r="F135" s="4">
        <f>IF(AND(Painel!$I$47="Sim",Painel!$I$49=PREMISSAS!$O$23),Painel!$I$51,0)</f>
        <v>0</v>
      </c>
      <c r="G135" s="100">
        <f>IF(AND(Painel!$I$47="Sim",Painel!$I$49=PREMISSAS!$O$22),IF(MOD(MONTH(B135),6)=0,Painel!$I$51,0),0)</f>
        <v>0</v>
      </c>
      <c r="H135" s="100">
        <f>IF(AND(Painel!$I$47="Sim",Painel!$I$49=PREMISSAS!$O$21),IF(MOD(MONTH(B135),12)=0,Painel!$I$51,0),0)</f>
        <v>0</v>
      </c>
      <c r="I135" s="4">
        <f ca="1">IFERROR(IF(RESULTADOS!$C$17="Normal",0,D135)*IF(RESULTADOS!$C$17="Normal",0,$D$3),0)</f>
        <v>0</v>
      </c>
      <c r="J135" s="4">
        <f>IF(RESULTADOS!$C$17="Normal",E135,0)</f>
        <v>0</v>
      </c>
      <c r="K135" s="4">
        <f ca="1">(E135+J135+I135)*PREMISSAS!$C$61</f>
        <v>0</v>
      </c>
      <c r="L135" s="4">
        <f ca="1">IFERROR(D135*IF(RESULTADOS!$C$17="Normal",IF(Painel!$G$8=PREMISSAS!$M$18,PREMISSAS!$C$63,PREMISSAS!$D$63),0),0)</f>
        <v>0</v>
      </c>
      <c r="M135" s="85">
        <f ca="1">IFERROR(M134*(1+$E$2)+(E135+J135-IF(RESULTADOS!$C$17="Normal",K135,0)-L135)*IF(MONTH(B135)=12,2,1),0)</f>
        <v>0</v>
      </c>
      <c r="N135" s="85">
        <f ca="1">IFERROR(N134*(1+$E$2)+(F135+I135-IF(RESULTADOS!$C$17="Normal",0,K135))*IF(MONTH(B135)=12,2,1)+G135+H135,0)</f>
        <v>0</v>
      </c>
      <c r="P135" s="43">
        <f t="shared" ca="1" si="9"/>
        <v>0</v>
      </c>
      <c r="R135" s="116" t="str">
        <f t="shared" ca="1" si="10"/>
        <v/>
      </c>
      <c r="S135" s="100" t="str">
        <f ca="1">IF(C135="","",S134+(E135+J135-IF(RESULTADOS!$C$17="Normal",K135,0)-L135)/2+(F135+G135+H135+I135-IF(RESULTADOS!$C$17="Normal",0,K135)))</f>
        <v/>
      </c>
      <c r="T135" s="100" t="str">
        <f ca="1">IF(C135="","",T134+(E135+J135-IF(RESULTADOS!$C$17="Normal",K135,0)-L135)/2)</f>
        <v/>
      </c>
      <c r="U135" s="100">
        <f t="shared" ca="1" si="14"/>
        <v>0</v>
      </c>
      <c r="W135" s="116">
        <f t="shared" ca="1" si="15"/>
        <v>46812</v>
      </c>
      <c r="X135" s="116">
        <f t="shared" ca="1" si="11"/>
        <v>46812</v>
      </c>
      <c r="Y135" s="100">
        <f ca="1">IF(OR((Y134-13/12*AB134)*(1+PREMISSAS!$C$16)&lt;0,Y134=""),0,(Y134-13/12*AB134)*(1+PREMISSAS!$C$16))</f>
        <v>0</v>
      </c>
      <c r="Z135" s="100">
        <f ca="1">IF(OR((Z134-13/12*AC134)*(1+PREMISSAS!$C$16)&lt;0,Z134=""),0,(Z134-13/12*AC134)*(1+PREMISSAS!$C$16))</f>
        <v>38.100726946482936</v>
      </c>
      <c r="AA135" s="100">
        <f t="shared" ca="1" si="12"/>
        <v>38.100726946482936</v>
      </c>
      <c r="AB135" s="119">
        <f t="shared" ca="1" si="16"/>
        <v>0</v>
      </c>
      <c r="AC135" s="119">
        <f t="shared" ca="1" si="17"/>
        <v>1.1787198661911809</v>
      </c>
    </row>
    <row r="136" spans="2:29" x14ac:dyDescent="0.25">
      <c r="B136" s="20" t="str">
        <f t="shared" ca="1" si="13"/>
        <v/>
      </c>
      <c r="C136" s="21" t="str">
        <f ca="1">IF(B136="","",IF(MONTH(B136)=1,C135*(1+PREMISSAS!$C$58),C135))</f>
        <v/>
      </c>
      <c r="D136" s="21" t="str">
        <f ca="1">IF(B136="","",IF(RESULTADOS!$C$17="Normal",IFERROR(MAX(C136-PREMISSAS!$C$13,0),0),MAX(10*PREMISSAS!$C$39,IF(MONTH(B136)=1,D135*(1+PREMISSAS!$C$58),D135))))</f>
        <v/>
      </c>
      <c r="E136" s="4">
        <f ca="1">IFERROR(D136*IF(RESULTADOS!$C$17="Normal",$D$3,0),0)</f>
        <v>0</v>
      </c>
      <c r="F136" s="4">
        <f>IF(AND(Painel!$I$47="Sim",Painel!$I$49=PREMISSAS!$O$23),Painel!$I$51,0)</f>
        <v>0</v>
      </c>
      <c r="G136" s="100">
        <f>IF(AND(Painel!$I$47="Sim",Painel!$I$49=PREMISSAS!$O$22),IF(MOD(MONTH(B136),6)=0,Painel!$I$51,0),0)</f>
        <v>0</v>
      </c>
      <c r="H136" s="100">
        <f>IF(AND(Painel!$I$47="Sim",Painel!$I$49=PREMISSAS!$O$21),IF(MOD(MONTH(B136),12)=0,Painel!$I$51,0),0)</f>
        <v>0</v>
      </c>
      <c r="I136" s="4">
        <f ca="1">IFERROR(IF(RESULTADOS!$C$17="Normal",0,D136)*IF(RESULTADOS!$C$17="Normal",0,$D$3),0)</f>
        <v>0</v>
      </c>
      <c r="J136" s="4">
        <f>IF(RESULTADOS!$C$17="Normal",E136,0)</f>
        <v>0</v>
      </c>
      <c r="K136" s="4">
        <f ca="1">(E136+J136+I136)*PREMISSAS!$C$61</f>
        <v>0</v>
      </c>
      <c r="L136" s="4">
        <f ca="1">IFERROR(D136*IF(RESULTADOS!$C$17="Normal",IF(Painel!$G$8=PREMISSAS!$M$18,PREMISSAS!$C$63,PREMISSAS!$D$63),0),0)</f>
        <v>0</v>
      </c>
      <c r="M136" s="85">
        <f ca="1">IFERROR(M135*(1+$E$2)+(E136+J136-IF(RESULTADOS!$C$17="Normal",K136,0)-L136)*IF(MONTH(B136)=12,2,1),0)</f>
        <v>0</v>
      </c>
      <c r="N136" s="85">
        <f ca="1">IFERROR(N135*(1+$E$2)+(F136+I136-IF(RESULTADOS!$C$17="Normal",0,K136))*IF(MONTH(B136)=12,2,1)+G136+H136,0)</f>
        <v>0</v>
      </c>
      <c r="P136" s="43">
        <f t="shared" ca="1" si="9"/>
        <v>0</v>
      </c>
      <c r="R136" s="116" t="str">
        <f t="shared" ca="1" si="10"/>
        <v/>
      </c>
      <c r="S136" s="100" t="str">
        <f ca="1">IF(C136="","",S135+(E136+J136-IF(RESULTADOS!$C$17="Normal",K136,0)-L136)/2+(F136+G136+H136+I136-IF(RESULTADOS!$C$17="Normal",0,K136)))</f>
        <v/>
      </c>
      <c r="T136" s="100" t="str">
        <f ca="1">IF(C136="","",T135+(E136+J136-IF(RESULTADOS!$C$17="Normal",K136,0)-L136)/2)</f>
        <v/>
      </c>
      <c r="U136" s="100">
        <f t="shared" ca="1" si="14"/>
        <v>0</v>
      </c>
      <c r="W136" s="116">
        <f t="shared" ca="1" si="15"/>
        <v>46843</v>
      </c>
      <c r="X136" s="116">
        <f t="shared" ca="1" si="11"/>
        <v>46843</v>
      </c>
      <c r="Y136" s="100">
        <f ca="1">IF(OR((Y135-13/12*AB135)*(1+PREMISSAS!$C$16)&lt;0,Y135=""),0,(Y135-13/12*AB135)*(1+PREMISSAS!$C$16))</f>
        <v>0</v>
      </c>
      <c r="Z136" s="100">
        <f ca="1">IF(OR((Z135-13/12*AC135)*(1+PREMISSAS!$C$16)&lt;0,Z135=""),0,(Z135-13/12*AC135)*(1+PREMISSAS!$C$16))</f>
        <v>36.94433189968337</v>
      </c>
      <c r="AA136" s="100">
        <f t="shared" ca="1" si="12"/>
        <v>36.94433189968337</v>
      </c>
      <c r="AB136" s="119">
        <f t="shared" ca="1" si="16"/>
        <v>0</v>
      </c>
      <c r="AC136" s="119">
        <f t="shared" ca="1" si="17"/>
        <v>1.1787198661911809</v>
      </c>
    </row>
    <row r="137" spans="2:29" x14ac:dyDescent="0.25">
      <c r="B137" s="20" t="str">
        <f t="shared" ca="1" si="13"/>
        <v/>
      </c>
      <c r="C137" s="21" t="str">
        <f ca="1">IF(B137="","",IF(MONTH(B137)=1,C136*(1+PREMISSAS!$C$58),C136))</f>
        <v/>
      </c>
      <c r="D137" s="21" t="str">
        <f ca="1">IF(B137="","",IF(RESULTADOS!$C$17="Normal",IFERROR(MAX(C137-PREMISSAS!$C$13,0),0),MAX(10*PREMISSAS!$C$39,IF(MONTH(B137)=1,D136*(1+PREMISSAS!$C$58),D136))))</f>
        <v/>
      </c>
      <c r="E137" s="4">
        <f ca="1">IFERROR(D137*IF(RESULTADOS!$C$17="Normal",$D$3,0),0)</f>
        <v>0</v>
      </c>
      <c r="F137" s="4">
        <f>IF(AND(Painel!$I$47="Sim",Painel!$I$49=PREMISSAS!$O$23),Painel!$I$51,0)</f>
        <v>0</v>
      </c>
      <c r="G137" s="100">
        <f>IF(AND(Painel!$I$47="Sim",Painel!$I$49=PREMISSAS!$O$22),IF(MOD(MONTH(B137),6)=0,Painel!$I$51,0),0)</f>
        <v>0</v>
      </c>
      <c r="H137" s="100">
        <f>IF(AND(Painel!$I$47="Sim",Painel!$I$49=PREMISSAS!$O$21),IF(MOD(MONTH(B137),12)=0,Painel!$I$51,0),0)</f>
        <v>0</v>
      </c>
      <c r="I137" s="4">
        <f ca="1">IFERROR(IF(RESULTADOS!$C$17="Normal",0,D137)*IF(RESULTADOS!$C$17="Normal",0,$D$3),0)</f>
        <v>0</v>
      </c>
      <c r="J137" s="4">
        <f>IF(RESULTADOS!$C$17="Normal",E137,0)</f>
        <v>0</v>
      </c>
      <c r="K137" s="4">
        <f ca="1">(E137+J137+I137)*PREMISSAS!$C$61</f>
        <v>0</v>
      </c>
      <c r="L137" s="4">
        <f ca="1">IFERROR(D137*IF(RESULTADOS!$C$17="Normal",IF(Painel!$G$8=PREMISSAS!$M$18,PREMISSAS!$C$63,PREMISSAS!$D$63),0),0)</f>
        <v>0</v>
      </c>
      <c r="M137" s="85">
        <f ca="1">IFERROR(M136*(1+$E$2)+(E137+J137-IF(RESULTADOS!$C$17="Normal",K137,0)-L137)*IF(MONTH(B137)=12,2,1),0)</f>
        <v>0</v>
      </c>
      <c r="N137" s="85">
        <f ca="1">IFERROR(N136*(1+$E$2)+(F137+I137-IF(RESULTADOS!$C$17="Normal",0,K137))*IF(MONTH(B137)=12,2,1)+G137+H137,0)</f>
        <v>0</v>
      </c>
      <c r="P137" s="43">
        <f t="shared" ref="P137:P200" ca="1" si="18">IFERROR(MIN(SUM(E137:I137)/C137,12%),0)</f>
        <v>0</v>
      </c>
      <c r="R137" s="116" t="str">
        <f t="shared" ref="R137:R200" ca="1" si="19">IF(C137="","",B137)</f>
        <v/>
      </c>
      <c r="S137" s="100" t="str">
        <f ca="1">IF(C137="","",S136+(E137+J137-IF(RESULTADOS!$C$17="Normal",K137,0)-L137)/2+(F137+G137+H137+I137-IF(RESULTADOS!$C$17="Normal",0,K137)))</f>
        <v/>
      </c>
      <c r="T137" s="100" t="str">
        <f ca="1">IF(C137="","",T136+(E137+J137-IF(RESULTADOS!$C$17="Normal",K137,0)-L137)/2)</f>
        <v/>
      </c>
      <c r="U137" s="100">
        <f t="shared" ca="1" si="14"/>
        <v>0</v>
      </c>
      <c r="W137" s="116">
        <f t="shared" ca="1" si="15"/>
        <v>46873</v>
      </c>
      <c r="X137" s="116">
        <f t="shared" ref="X137:X200" ca="1" si="20">IF(AC137&lt;&gt;"",W137,"")</f>
        <v>46873</v>
      </c>
      <c r="Y137" s="100">
        <f ca="1">IF(OR((Y136-13/12*AB136)*(1+PREMISSAS!$C$16)&lt;0,Y136=""),0,(Y136-13/12*AB136)*(1+PREMISSAS!$C$16))</f>
        <v>0</v>
      </c>
      <c r="Z137" s="100">
        <f ca="1">IF(OR((Z136-13/12*AC136)*(1+PREMISSAS!$C$16)&lt;0,Z136=""),0,(Z136-13/12*AC136)*(1+PREMISSAS!$C$16))</f>
        <v>35.78415111641516</v>
      </c>
      <c r="AA137" s="100">
        <f t="shared" ref="AA137:AA200" ca="1" si="21">SUM(Y137:Z137)</f>
        <v>35.78415111641516</v>
      </c>
      <c r="AB137" s="119">
        <f t="shared" ca="1" si="16"/>
        <v>0</v>
      </c>
      <c r="AC137" s="119">
        <f t="shared" ca="1" si="17"/>
        <v>1.1787198661911809</v>
      </c>
    </row>
    <row r="138" spans="2:29" x14ac:dyDescent="0.25">
      <c r="B138" s="20" t="str">
        <f t="shared" ref="B138:B201" ca="1" si="22">IF(B137="","",IF(EOMONTH(B137,1)&gt;EOMONTH($D$4,0),"",EOMONTH(B137,1)))</f>
        <v/>
      </c>
      <c r="C138" s="21" t="str">
        <f ca="1">IF(B138="","",IF(MONTH(B138)=1,C137*(1+PREMISSAS!$C$58),C137))</f>
        <v/>
      </c>
      <c r="D138" s="21" t="str">
        <f ca="1">IF(B138="","",IF(RESULTADOS!$C$17="Normal",IFERROR(MAX(C138-PREMISSAS!$C$13,0),0),MAX(10*PREMISSAS!$C$39,IF(MONTH(B138)=1,D137*(1+PREMISSAS!$C$58),D137))))</f>
        <v/>
      </c>
      <c r="E138" s="4">
        <f ca="1">IFERROR(D138*IF(RESULTADOS!$C$17="Normal",$D$3,0),0)</f>
        <v>0</v>
      </c>
      <c r="F138" s="4">
        <f>IF(AND(Painel!$I$47="Sim",Painel!$I$49=PREMISSAS!$O$23),Painel!$I$51,0)</f>
        <v>0</v>
      </c>
      <c r="G138" s="100">
        <f>IF(AND(Painel!$I$47="Sim",Painel!$I$49=PREMISSAS!$O$22),IF(MOD(MONTH(B138),6)=0,Painel!$I$51,0),0)</f>
        <v>0</v>
      </c>
      <c r="H138" s="100">
        <f>IF(AND(Painel!$I$47="Sim",Painel!$I$49=PREMISSAS!$O$21),IF(MOD(MONTH(B138),12)=0,Painel!$I$51,0),0)</f>
        <v>0</v>
      </c>
      <c r="I138" s="4">
        <f ca="1">IFERROR(IF(RESULTADOS!$C$17="Normal",0,D138)*IF(RESULTADOS!$C$17="Normal",0,$D$3),0)</f>
        <v>0</v>
      </c>
      <c r="J138" s="4">
        <f>IF(RESULTADOS!$C$17="Normal",E138,0)</f>
        <v>0</v>
      </c>
      <c r="K138" s="4">
        <f ca="1">(E138+J138+I138)*PREMISSAS!$C$61</f>
        <v>0</v>
      </c>
      <c r="L138" s="4">
        <f ca="1">IFERROR(D138*IF(RESULTADOS!$C$17="Normal",IF(Painel!$G$8=PREMISSAS!$M$18,PREMISSAS!$C$63,PREMISSAS!$D$63),0),0)</f>
        <v>0</v>
      </c>
      <c r="M138" s="85">
        <f ca="1">IFERROR(M137*(1+$E$2)+(E138+J138-IF(RESULTADOS!$C$17="Normal",K138,0)-L138)*IF(MONTH(B138)=12,2,1),0)</f>
        <v>0</v>
      </c>
      <c r="N138" s="85">
        <f ca="1">IFERROR(N137*(1+$E$2)+(F138+I138-IF(RESULTADOS!$C$17="Normal",0,K138))*IF(MONTH(B138)=12,2,1)+G138+H138,0)</f>
        <v>0</v>
      </c>
      <c r="P138" s="43">
        <f t="shared" ca="1" si="18"/>
        <v>0</v>
      </c>
      <c r="R138" s="116" t="str">
        <f t="shared" ca="1" si="19"/>
        <v/>
      </c>
      <c r="S138" s="100" t="str">
        <f ca="1">IF(C138="","",S137+(E138+J138-IF(RESULTADOS!$C$17="Normal",K138,0)-L138)/2+(F138+G138+H138+I138-IF(RESULTADOS!$C$17="Normal",0,K138)))</f>
        <v/>
      </c>
      <c r="T138" s="100" t="str">
        <f ca="1">IF(C138="","",T137+(E138+J138-IF(RESULTADOS!$C$17="Normal",K138,0)-L138)/2)</f>
        <v/>
      </c>
      <c r="U138" s="100">
        <f t="shared" ref="U138:U201" ca="1" si="23">SUM(M138:N138)-SUM(S138:T138)</f>
        <v>0</v>
      </c>
      <c r="W138" s="116">
        <f t="shared" ref="W138:W201" ca="1" si="24">IF(AA138=0,"",EOMONTH(W137,1))</f>
        <v>46904</v>
      </c>
      <c r="X138" s="116">
        <f t="shared" ca="1" si="20"/>
        <v>46904</v>
      </c>
      <c r="Y138" s="100">
        <f ca="1">IF(OR((Y137-13/12*AB137)*(1+PREMISSAS!$C$16)&lt;0,Y137=""),0,(Y137-13/12*AB137)*(1+PREMISSAS!$C$16))</f>
        <v>0</v>
      </c>
      <c r="Z138" s="100">
        <f ca="1">IF(OR((Z137-13/12*AC137)*(1+PREMISSAS!$C$16)&lt;0,Z137=""),0,(Z137-13/12*AC137)*(1+PREMISSAS!$C$16))</f>
        <v>34.62017220316222</v>
      </c>
      <c r="AA138" s="100">
        <f t="shared" ca="1" si="21"/>
        <v>34.62017220316222</v>
      </c>
      <c r="AB138" s="119">
        <f t="shared" ref="AB138:AB201" ca="1" si="25">IF(Y138&lt;&gt;0,AB137,0)</f>
        <v>0</v>
      </c>
      <c r="AC138" s="119">
        <f t="shared" ref="AC138:AC201" ca="1" si="26">IF(Z138&lt;&gt;0,AC137,0)</f>
        <v>1.1787198661911809</v>
      </c>
    </row>
    <row r="139" spans="2:29" x14ac:dyDescent="0.25">
      <c r="B139" s="20" t="str">
        <f t="shared" ca="1" si="22"/>
        <v/>
      </c>
      <c r="C139" s="21" t="str">
        <f ca="1">IF(B139="","",IF(MONTH(B139)=1,C138*(1+PREMISSAS!$C$58),C138))</f>
        <v/>
      </c>
      <c r="D139" s="21" t="str">
        <f ca="1">IF(B139="","",IF(RESULTADOS!$C$17="Normal",IFERROR(MAX(C139-PREMISSAS!$C$13,0),0),MAX(10*PREMISSAS!$C$39,IF(MONTH(B139)=1,D138*(1+PREMISSAS!$C$58),D138))))</f>
        <v/>
      </c>
      <c r="E139" s="4">
        <f ca="1">IFERROR(D139*IF(RESULTADOS!$C$17="Normal",$D$3,0),0)</f>
        <v>0</v>
      </c>
      <c r="F139" s="4">
        <f>IF(AND(Painel!$I$47="Sim",Painel!$I$49=PREMISSAS!$O$23),Painel!$I$51,0)</f>
        <v>0</v>
      </c>
      <c r="G139" s="100">
        <f>IF(AND(Painel!$I$47="Sim",Painel!$I$49=PREMISSAS!$O$22),IF(MOD(MONTH(B139),6)=0,Painel!$I$51,0),0)</f>
        <v>0</v>
      </c>
      <c r="H139" s="100">
        <f>IF(AND(Painel!$I$47="Sim",Painel!$I$49=PREMISSAS!$O$21),IF(MOD(MONTH(B139),12)=0,Painel!$I$51,0),0)</f>
        <v>0</v>
      </c>
      <c r="I139" s="4">
        <f ca="1">IFERROR(IF(RESULTADOS!$C$17="Normal",0,D139)*IF(RESULTADOS!$C$17="Normal",0,$D$3),0)</f>
        <v>0</v>
      </c>
      <c r="J139" s="4">
        <f>IF(RESULTADOS!$C$17="Normal",E139,0)</f>
        <v>0</v>
      </c>
      <c r="K139" s="4">
        <f ca="1">(E139+J139+I139)*PREMISSAS!$C$61</f>
        <v>0</v>
      </c>
      <c r="L139" s="4">
        <f ca="1">IFERROR(D139*IF(RESULTADOS!$C$17="Normal",IF(Painel!$G$8=PREMISSAS!$M$18,PREMISSAS!$C$63,PREMISSAS!$D$63),0),0)</f>
        <v>0</v>
      </c>
      <c r="M139" s="85">
        <f ca="1">IFERROR(M138*(1+$E$2)+(E139+J139-IF(RESULTADOS!$C$17="Normal",K139,0)-L139)*IF(MONTH(B139)=12,2,1),0)</f>
        <v>0</v>
      </c>
      <c r="N139" s="85">
        <f ca="1">IFERROR(N138*(1+$E$2)+(F139+I139-IF(RESULTADOS!$C$17="Normal",0,K139))*IF(MONTH(B139)=12,2,1)+G139+H139,0)</f>
        <v>0</v>
      </c>
      <c r="P139" s="43">
        <f t="shared" ca="1" si="18"/>
        <v>0</v>
      </c>
      <c r="R139" s="116" t="str">
        <f t="shared" ca="1" si="19"/>
        <v/>
      </c>
      <c r="S139" s="100" t="str">
        <f ca="1">IF(C139="","",S138+(E139+J139-IF(RESULTADOS!$C$17="Normal",K139,0)-L139)/2+(F139+G139+H139+I139-IF(RESULTADOS!$C$17="Normal",0,K139)))</f>
        <v/>
      </c>
      <c r="T139" s="100" t="str">
        <f ca="1">IF(C139="","",T138+(E139+J139-IF(RESULTADOS!$C$17="Normal",K139,0)-L139)/2)</f>
        <v/>
      </c>
      <c r="U139" s="100">
        <f t="shared" ca="1" si="23"/>
        <v>0</v>
      </c>
      <c r="W139" s="116">
        <f t="shared" ca="1" si="24"/>
        <v>46934</v>
      </c>
      <c r="X139" s="116">
        <f t="shared" ca="1" si="20"/>
        <v>46934</v>
      </c>
      <c r="Y139" s="100">
        <f ca="1">IF(OR((Y138-13/12*AB138)*(1+PREMISSAS!$C$16)&lt;0,Y138=""),0,(Y138-13/12*AB138)*(1+PREMISSAS!$C$16))</f>
        <v>0</v>
      </c>
      <c r="Z139" s="100">
        <f ca="1">IF(OR((Z138-13/12*AC138)*(1+PREMISSAS!$C$16)&lt;0,Z138=""),0,(Z138-13/12*AC138)*(1+PREMISSAS!$C$16))</f>
        <v>33.452382725835328</v>
      </c>
      <c r="AA139" s="100">
        <f t="shared" ca="1" si="21"/>
        <v>33.452382725835328</v>
      </c>
      <c r="AB139" s="119">
        <f t="shared" ca="1" si="25"/>
        <v>0</v>
      </c>
      <c r="AC139" s="119">
        <f t="shared" ca="1" si="26"/>
        <v>1.1787198661911809</v>
      </c>
    </row>
    <row r="140" spans="2:29" x14ac:dyDescent="0.25">
      <c r="B140" s="20" t="str">
        <f t="shared" ca="1" si="22"/>
        <v/>
      </c>
      <c r="C140" s="21" t="str">
        <f ca="1">IF(B140="","",IF(MONTH(B140)=1,C139*(1+PREMISSAS!$C$58),C139))</f>
        <v/>
      </c>
      <c r="D140" s="21" t="str">
        <f ca="1">IF(B140="","",IF(RESULTADOS!$C$17="Normal",IFERROR(MAX(C140-PREMISSAS!$C$13,0),0),MAX(10*PREMISSAS!$C$39,IF(MONTH(B140)=1,D139*(1+PREMISSAS!$C$58),D139))))</f>
        <v/>
      </c>
      <c r="E140" s="4">
        <f ca="1">IFERROR(D140*IF(RESULTADOS!$C$17="Normal",$D$3,0),0)</f>
        <v>0</v>
      </c>
      <c r="F140" s="4">
        <f>IF(AND(Painel!$I$47="Sim",Painel!$I$49=PREMISSAS!$O$23),Painel!$I$51,0)</f>
        <v>0</v>
      </c>
      <c r="G140" s="100">
        <f>IF(AND(Painel!$I$47="Sim",Painel!$I$49=PREMISSAS!$O$22),IF(MOD(MONTH(B140),6)=0,Painel!$I$51,0),0)</f>
        <v>0</v>
      </c>
      <c r="H140" s="100">
        <f>IF(AND(Painel!$I$47="Sim",Painel!$I$49=PREMISSAS!$O$21),IF(MOD(MONTH(B140),12)=0,Painel!$I$51,0),0)</f>
        <v>0</v>
      </c>
      <c r="I140" s="4">
        <f ca="1">IFERROR(IF(RESULTADOS!$C$17="Normal",0,D140)*IF(RESULTADOS!$C$17="Normal",0,$D$3),0)</f>
        <v>0</v>
      </c>
      <c r="J140" s="4">
        <f>IF(RESULTADOS!$C$17="Normal",E140,0)</f>
        <v>0</v>
      </c>
      <c r="K140" s="4">
        <f ca="1">(E140+J140+I140)*PREMISSAS!$C$61</f>
        <v>0</v>
      </c>
      <c r="L140" s="4">
        <f ca="1">IFERROR(D140*IF(RESULTADOS!$C$17="Normal",IF(Painel!$G$8=PREMISSAS!$M$18,PREMISSAS!$C$63,PREMISSAS!$D$63),0),0)</f>
        <v>0</v>
      </c>
      <c r="M140" s="85">
        <f ca="1">IFERROR(M139*(1+$E$2)+(E140+J140-IF(RESULTADOS!$C$17="Normal",K140,0)-L140)*IF(MONTH(B140)=12,2,1),0)</f>
        <v>0</v>
      </c>
      <c r="N140" s="85">
        <f ca="1">IFERROR(N139*(1+$E$2)+(F140+I140-IF(RESULTADOS!$C$17="Normal",0,K140))*IF(MONTH(B140)=12,2,1)+G140+H140,0)</f>
        <v>0</v>
      </c>
      <c r="P140" s="43">
        <f t="shared" ca="1" si="18"/>
        <v>0</v>
      </c>
      <c r="R140" s="116" t="str">
        <f t="shared" ca="1" si="19"/>
        <v/>
      </c>
      <c r="S140" s="100" t="str">
        <f ca="1">IF(C140="","",S139+(E140+J140-IF(RESULTADOS!$C$17="Normal",K140,0)-L140)/2+(F140+G140+H140+I140-IF(RESULTADOS!$C$17="Normal",0,K140)))</f>
        <v/>
      </c>
      <c r="T140" s="100" t="str">
        <f ca="1">IF(C140="","",T139+(E140+J140-IF(RESULTADOS!$C$17="Normal",K140,0)-L140)/2)</f>
        <v/>
      </c>
      <c r="U140" s="100">
        <f t="shared" ca="1" si="23"/>
        <v>0</v>
      </c>
      <c r="W140" s="116">
        <f t="shared" ca="1" si="24"/>
        <v>46965</v>
      </c>
      <c r="X140" s="116">
        <f t="shared" ca="1" si="20"/>
        <v>46965</v>
      </c>
      <c r="Y140" s="100">
        <f ca="1">IF(OR((Y139-13/12*AB139)*(1+PREMISSAS!$C$16)&lt;0,Y139=""),0,(Y139-13/12*AB139)*(1+PREMISSAS!$C$16))</f>
        <v>0</v>
      </c>
      <c r="Z140" s="100">
        <f ca="1">IF(OR((Z139-13/12*AC139)*(1+PREMISSAS!$C$16)&lt;0,Z139=""),0,(Z139-13/12*AC139)*(1+PREMISSAS!$C$16))</f>
        <v>32.280770209639279</v>
      </c>
      <c r="AA140" s="100">
        <f t="shared" ca="1" si="21"/>
        <v>32.280770209639279</v>
      </c>
      <c r="AB140" s="119">
        <f t="shared" ca="1" si="25"/>
        <v>0</v>
      </c>
      <c r="AC140" s="119">
        <f t="shared" ca="1" si="26"/>
        <v>1.1787198661911809</v>
      </c>
    </row>
    <row r="141" spans="2:29" x14ac:dyDescent="0.25">
      <c r="B141" s="20" t="str">
        <f t="shared" ca="1" si="22"/>
        <v/>
      </c>
      <c r="C141" s="21" t="str">
        <f ca="1">IF(B141="","",IF(MONTH(B141)=1,C140*(1+PREMISSAS!$C$58),C140))</f>
        <v/>
      </c>
      <c r="D141" s="21" t="str">
        <f ca="1">IF(B141="","",IF(RESULTADOS!$C$17="Normal",IFERROR(MAX(C141-PREMISSAS!$C$13,0),0),MAX(10*PREMISSAS!$C$39,IF(MONTH(B141)=1,D140*(1+PREMISSAS!$C$58),D140))))</f>
        <v/>
      </c>
      <c r="E141" s="4">
        <f ca="1">IFERROR(D141*IF(RESULTADOS!$C$17="Normal",$D$3,0),0)</f>
        <v>0</v>
      </c>
      <c r="F141" s="4">
        <f>IF(AND(Painel!$I$47="Sim",Painel!$I$49=PREMISSAS!$O$23),Painel!$I$51,0)</f>
        <v>0</v>
      </c>
      <c r="G141" s="100">
        <f>IF(AND(Painel!$I$47="Sim",Painel!$I$49=PREMISSAS!$O$22),IF(MOD(MONTH(B141),6)=0,Painel!$I$51,0),0)</f>
        <v>0</v>
      </c>
      <c r="H141" s="100">
        <f>IF(AND(Painel!$I$47="Sim",Painel!$I$49=PREMISSAS!$O$21),IF(MOD(MONTH(B141),12)=0,Painel!$I$51,0),0)</f>
        <v>0</v>
      </c>
      <c r="I141" s="4">
        <f ca="1">IFERROR(IF(RESULTADOS!$C$17="Normal",0,D141)*IF(RESULTADOS!$C$17="Normal",0,$D$3),0)</f>
        <v>0</v>
      </c>
      <c r="J141" s="4">
        <f>IF(RESULTADOS!$C$17="Normal",E141,0)</f>
        <v>0</v>
      </c>
      <c r="K141" s="4">
        <f ca="1">(E141+J141+I141)*PREMISSAS!$C$61</f>
        <v>0</v>
      </c>
      <c r="L141" s="4">
        <f ca="1">IFERROR(D141*IF(RESULTADOS!$C$17="Normal",IF(Painel!$G$8=PREMISSAS!$M$18,PREMISSAS!$C$63,PREMISSAS!$D$63),0),0)</f>
        <v>0</v>
      </c>
      <c r="M141" s="85">
        <f ca="1">IFERROR(M140*(1+$E$2)+(E141+J141-IF(RESULTADOS!$C$17="Normal",K141,0)-L141)*IF(MONTH(B141)=12,2,1),0)</f>
        <v>0</v>
      </c>
      <c r="N141" s="85">
        <f ca="1">IFERROR(N140*(1+$E$2)+(F141+I141-IF(RESULTADOS!$C$17="Normal",0,K141))*IF(MONTH(B141)=12,2,1)+G141+H141,0)</f>
        <v>0</v>
      </c>
      <c r="P141" s="43">
        <f t="shared" ca="1" si="18"/>
        <v>0</v>
      </c>
      <c r="R141" s="116" t="str">
        <f t="shared" ca="1" si="19"/>
        <v/>
      </c>
      <c r="S141" s="100" t="str">
        <f ca="1">IF(C141="","",S140+(E141+J141-IF(RESULTADOS!$C$17="Normal",K141,0)-L141)/2+(F141+G141+H141+I141-IF(RESULTADOS!$C$17="Normal",0,K141)))</f>
        <v/>
      </c>
      <c r="T141" s="100" t="str">
        <f ca="1">IF(C141="","",T140+(E141+J141-IF(RESULTADOS!$C$17="Normal",K141,0)-L141)/2)</f>
        <v/>
      </c>
      <c r="U141" s="100">
        <f t="shared" ca="1" si="23"/>
        <v>0</v>
      </c>
      <c r="W141" s="116">
        <f t="shared" ca="1" si="24"/>
        <v>46996</v>
      </c>
      <c r="X141" s="116">
        <f t="shared" ca="1" si="20"/>
        <v>46996</v>
      </c>
      <c r="Y141" s="100">
        <f ca="1">IF(OR((Y140-13/12*AB140)*(1+PREMISSAS!$C$16)&lt;0,Y140=""),0,(Y140-13/12*AB140)*(1+PREMISSAS!$C$16))</f>
        <v>0</v>
      </c>
      <c r="Z141" s="100">
        <f ca="1">IF(OR((Z140-13/12*AC140)*(1+PREMISSAS!$C$16)&lt;0,Z140=""),0,(Z140-13/12*AC140)*(1+PREMISSAS!$C$16))</f>
        <v>31.105322138939631</v>
      </c>
      <c r="AA141" s="100">
        <f t="shared" ca="1" si="21"/>
        <v>31.105322138939631</v>
      </c>
      <c r="AB141" s="119">
        <f t="shared" ca="1" si="25"/>
        <v>0</v>
      </c>
      <c r="AC141" s="119">
        <f t="shared" ca="1" si="26"/>
        <v>1.1787198661911809</v>
      </c>
    </row>
    <row r="142" spans="2:29" x14ac:dyDescent="0.25">
      <c r="B142" s="20" t="str">
        <f t="shared" ca="1" si="22"/>
        <v/>
      </c>
      <c r="C142" s="21" t="str">
        <f ca="1">IF(B142="","",IF(MONTH(B142)=1,C141*(1+PREMISSAS!$C$58),C141))</f>
        <v/>
      </c>
      <c r="D142" s="21" t="str">
        <f ca="1">IF(B142="","",IF(RESULTADOS!$C$17="Normal",IFERROR(MAX(C142-PREMISSAS!$C$13,0),0),MAX(10*PREMISSAS!$C$39,IF(MONTH(B142)=1,D141*(1+PREMISSAS!$C$58),D141))))</f>
        <v/>
      </c>
      <c r="E142" s="4">
        <f ca="1">IFERROR(D142*IF(RESULTADOS!$C$17="Normal",$D$3,0),0)</f>
        <v>0</v>
      </c>
      <c r="F142" s="4">
        <f>IF(AND(Painel!$I$47="Sim",Painel!$I$49=PREMISSAS!$O$23),Painel!$I$51,0)</f>
        <v>0</v>
      </c>
      <c r="G142" s="100">
        <f>IF(AND(Painel!$I$47="Sim",Painel!$I$49=PREMISSAS!$O$22),IF(MOD(MONTH(B142),6)=0,Painel!$I$51,0),0)</f>
        <v>0</v>
      </c>
      <c r="H142" s="100">
        <f>IF(AND(Painel!$I$47="Sim",Painel!$I$49=PREMISSAS!$O$21),IF(MOD(MONTH(B142),12)=0,Painel!$I$51,0),0)</f>
        <v>0</v>
      </c>
      <c r="I142" s="4">
        <f ca="1">IFERROR(IF(RESULTADOS!$C$17="Normal",0,D142)*IF(RESULTADOS!$C$17="Normal",0,$D$3),0)</f>
        <v>0</v>
      </c>
      <c r="J142" s="4">
        <f>IF(RESULTADOS!$C$17="Normal",E142,0)</f>
        <v>0</v>
      </c>
      <c r="K142" s="4">
        <f ca="1">(E142+J142+I142)*PREMISSAS!$C$61</f>
        <v>0</v>
      </c>
      <c r="L142" s="4">
        <f ca="1">IFERROR(D142*IF(RESULTADOS!$C$17="Normal",IF(Painel!$G$8=PREMISSAS!$M$18,PREMISSAS!$C$63,PREMISSAS!$D$63),0),0)</f>
        <v>0</v>
      </c>
      <c r="M142" s="85">
        <f ca="1">IFERROR(M141*(1+$E$2)+(E142+J142-IF(RESULTADOS!$C$17="Normal",K142,0)-L142)*IF(MONTH(B142)=12,2,1),0)</f>
        <v>0</v>
      </c>
      <c r="N142" s="85">
        <f ca="1">IFERROR(N141*(1+$E$2)+(F142+I142-IF(RESULTADOS!$C$17="Normal",0,K142))*IF(MONTH(B142)=12,2,1)+G142+H142,0)</f>
        <v>0</v>
      </c>
      <c r="P142" s="43">
        <f t="shared" ca="1" si="18"/>
        <v>0</v>
      </c>
      <c r="R142" s="116" t="str">
        <f t="shared" ca="1" si="19"/>
        <v/>
      </c>
      <c r="S142" s="100" t="str">
        <f ca="1">IF(C142="","",S141+(E142+J142-IF(RESULTADOS!$C$17="Normal",K142,0)-L142)/2+(F142+G142+H142+I142-IF(RESULTADOS!$C$17="Normal",0,K142)))</f>
        <v/>
      </c>
      <c r="T142" s="100" t="str">
        <f ca="1">IF(C142="","",T141+(E142+J142-IF(RESULTADOS!$C$17="Normal",K142,0)-L142)/2)</f>
        <v/>
      </c>
      <c r="U142" s="100">
        <f t="shared" ca="1" si="23"/>
        <v>0</v>
      </c>
      <c r="W142" s="116">
        <f t="shared" ca="1" si="24"/>
        <v>47026</v>
      </c>
      <c r="X142" s="116">
        <f t="shared" ca="1" si="20"/>
        <v>47026</v>
      </c>
      <c r="Y142" s="100">
        <f ca="1">IF(OR((Y141-13/12*AB141)*(1+PREMISSAS!$C$16)&lt;0,Y141=""),0,(Y141-13/12*AB141)*(1+PREMISSAS!$C$16))</f>
        <v>0</v>
      </c>
      <c r="Z142" s="100">
        <f ca="1">IF(OR((Z141-13/12*AC141)*(1+PREMISSAS!$C$16)&lt;0,Z141=""),0,(Z141-13/12*AC141)*(1+PREMISSAS!$C$16))</f>
        <v>29.926025957129024</v>
      </c>
      <c r="AA142" s="100">
        <f t="shared" ca="1" si="21"/>
        <v>29.926025957129024</v>
      </c>
      <c r="AB142" s="119">
        <f t="shared" ca="1" si="25"/>
        <v>0</v>
      </c>
      <c r="AC142" s="119">
        <f t="shared" ca="1" si="26"/>
        <v>1.1787198661911809</v>
      </c>
    </row>
    <row r="143" spans="2:29" x14ac:dyDescent="0.25">
      <c r="B143" s="20" t="str">
        <f t="shared" ca="1" si="22"/>
        <v/>
      </c>
      <c r="C143" s="21" t="str">
        <f ca="1">IF(B143="","",IF(MONTH(B143)=1,C142*(1+PREMISSAS!$C$58),C142))</f>
        <v/>
      </c>
      <c r="D143" s="21" t="str">
        <f ca="1">IF(B143="","",IF(RESULTADOS!$C$17="Normal",IFERROR(MAX(C143-PREMISSAS!$C$13,0),0),MAX(10*PREMISSAS!$C$39,IF(MONTH(B143)=1,D142*(1+PREMISSAS!$C$58),D142))))</f>
        <v/>
      </c>
      <c r="E143" s="4">
        <f ca="1">IFERROR(D143*IF(RESULTADOS!$C$17="Normal",$D$3,0),0)</f>
        <v>0</v>
      </c>
      <c r="F143" s="4">
        <f>IF(AND(Painel!$I$47="Sim",Painel!$I$49=PREMISSAS!$O$23),Painel!$I$51,0)</f>
        <v>0</v>
      </c>
      <c r="G143" s="100">
        <f>IF(AND(Painel!$I$47="Sim",Painel!$I$49=PREMISSAS!$O$22),IF(MOD(MONTH(B143),6)=0,Painel!$I$51,0),0)</f>
        <v>0</v>
      </c>
      <c r="H143" s="100">
        <f>IF(AND(Painel!$I$47="Sim",Painel!$I$49=PREMISSAS!$O$21),IF(MOD(MONTH(B143),12)=0,Painel!$I$51,0),0)</f>
        <v>0</v>
      </c>
      <c r="I143" s="4">
        <f ca="1">IFERROR(IF(RESULTADOS!$C$17="Normal",0,D143)*IF(RESULTADOS!$C$17="Normal",0,$D$3),0)</f>
        <v>0</v>
      </c>
      <c r="J143" s="4">
        <f>IF(RESULTADOS!$C$17="Normal",E143,0)</f>
        <v>0</v>
      </c>
      <c r="K143" s="4">
        <f ca="1">(E143+J143+I143)*PREMISSAS!$C$61</f>
        <v>0</v>
      </c>
      <c r="L143" s="4">
        <f ca="1">IFERROR(D143*IF(RESULTADOS!$C$17="Normal",IF(Painel!$G$8=PREMISSAS!$M$18,PREMISSAS!$C$63,PREMISSAS!$D$63),0),0)</f>
        <v>0</v>
      </c>
      <c r="M143" s="85">
        <f ca="1">IFERROR(M142*(1+$E$2)+(E143+J143-IF(RESULTADOS!$C$17="Normal",K143,0)-L143)*IF(MONTH(B143)=12,2,1),0)</f>
        <v>0</v>
      </c>
      <c r="N143" s="85">
        <f ca="1">IFERROR(N142*(1+$E$2)+(F143+I143-IF(RESULTADOS!$C$17="Normal",0,K143))*IF(MONTH(B143)=12,2,1)+G143+H143,0)</f>
        <v>0</v>
      </c>
      <c r="P143" s="43">
        <f t="shared" ca="1" si="18"/>
        <v>0</v>
      </c>
      <c r="R143" s="116" t="str">
        <f t="shared" ca="1" si="19"/>
        <v/>
      </c>
      <c r="S143" s="100" t="str">
        <f ca="1">IF(C143="","",S142+(E143+J143-IF(RESULTADOS!$C$17="Normal",K143,0)-L143)/2+(F143+G143+H143+I143-IF(RESULTADOS!$C$17="Normal",0,K143)))</f>
        <v/>
      </c>
      <c r="T143" s="100" t="str">
        <f ca="1">IF(C143="","",T142+(E143+J143-IF(RESULTADOS!$C$17="Normal",K143,0)-L143)/2)</f>
        <v/>
      </c>
      <c r="U143" s="100">
        <f t="shared" ca="1" si="23"/>
        <v>0</v>
      </c>
      <c r="W143" s="116">
        <f t="shared" ca="1" si="24"/>
        <v>47057</v>
      </c>
      <c r="X143" s="116">
        <f t="shared" ca="1" si="20"/>
        <v>47057</v>
      </c>
      <c r="Y143" s="100">
        <f ca="1">IF(OR((Y142-13/12*AB142)*(1+PREMISSAS!$C$16)&lt;0,Y142=""),0,(Y142-13/12*AB142)*(1+PREMISSAS!$C$16))</f>
        <v>0</v>
      </c>
      <c r="Z143" s="100">
        <f ca="1">IF(OR((Z142-13/12*AC142)*(1+PREMISSAS!$C$16)&lt;0,Z142=""),0,(Z142-13/12*AC142)*(1+PREMISSAS!$C$16))</f>
        <v>28.742869066493029</v>
      </c>
      <c r="AA143" s="100">
        <f t="shared" ca="1" si="21"/>
        <v>28.742869066493029</v>
      </c>
      <c r="AB143" s="119">
        <f t="shared" ca="1" si="25"/>
        <v>0</v>
      </c>
      <c r="AC143" s="119">
        <f t="shared" ca="1" si="26"/>
        <v>1.1787198661911809</v>
      </c>
    </row>
    <row r="144" spans="2:29" x14ac:dyDescent="0.25">
      <c r="B144" s="20" t="str">
        <f t="shared" ca="1" si="22"/>
        <v/>
      </c>
      <c r="C144" s="21" t="str">
        <f ca="1">IF(B144="","",IF(MONTH(B144)=1,C143*(1+PREMISSAS!$C$58),C143))</f>
        <v/>
      </c>
      <c r="D144" s="21" t="str">
        <f ca="1">IF(B144="","",IF(RESULTADOS!$C$17="Normal",IFERROR(MAX(C144-PREMISSAS!$C$13,0),0),MAX(10*PREMISSAS!$C$39,IF(MONTH(B144)=1,D143*(1+PREMISSAS!$C$58),D143))))</f>
        <v/>
      </c>
      <c r="E144" s="4">
        <f ca="1">IFERROR(D144*IF(RESULTADOS!$C$17="Normal",$D$3,0),0)</f>
        <v>0</v>
      </c>
      <c r="F144" s="4">
        <f>IF(AND(Painel!$I$47="Sim",Painel!$I$49=PREMISSAS!$O$23),Painel!$I$51,0)</f>
        <v>0</v>
      </c>
      <c r="G144" s="100">
        <f>IF(AND(Painel!$I$47="Sim",Painel!$I$49=PREMISSAS!$O$22),IF(MOD(MONTH(B144),6)=0,Painel!$I$51,0),0)</f>
        <v>0</v>
      </c>
      <c r="H144" s="100">
        <f>IF(AND(Painel!$I$47="Sim",Painel!$I$49=PREMISSAS!$O$21),IF(MOD(MONTH(B144),12)=0,Painel!$I$51,0),0)</f>
        <v>0</v>
      </c>
      <c r="I144" s="4">
        <f ca="1">IFERROR(IF(RESULTADOS!$C$17="Normal",0,D144)*IF(RESULTADOS!$C$17="Normal",0,$D$3),0)</f>
        <v>0</v>
      </c>
      <c r="J144" s="4">
        <f>IF(RESULTADOS!$C$17="Normal",E144,0)</f>
        <v>0</v>
      </c>
      <c r="K144" s="4">
        <f ca="1">(E144+J144+I144)*PREMISSAS!$C$61</f>
        <v>0</v>
      </c>
      <c r="L144" s="4">
        <f ca="1">IFERROR(D144*IF(RESULTADOS!$C$17="Normal",IF(Painel!$G$8=PREMISSAS!$M$18,PREMISSAS!$C$63,PREMISSAS!$D$63),0),0)</f>
        <v>0</v>
      </c>
      <c r="M144" s="85">
        <f ca="1">IFERROR(M143*(1+$E$2)+(E144+J144-IF(RESULTADOS!$C$17="Normal",K144,0)-L144)*IF(MONTH(B144)=12,2,1),0)</f>
        <v>0</v>
      </c>
      <c r="N144" s="85">
        <f ca="1">IFERROR(N143*(1+$E$2)+(F144+I144-IF(RESULTADOS!$C$17="Normal",0,K144))*IF(MONTH(B144)=12,2,1)+G144+H144,0)</f>
        <v>0</v>
      </c>
      <c r="P144" s="43">
        <f t="shared" ca="1" si="18"/>
        <v>0</v>
      </c>
      <c r="R144" s="116" t="str">
        <f t="shared" ca="1" si="19"/>
        <v/>
      </c>
      <c r="S144" s="100" t="str">
        <f ca="1">IF(C144="","",S143+(E144+J144-IF(RESULTADOS!$C$17="Normal",K144,0)-L144)/2+(F144+G144+H144+I144-IF(RESULTADOS!$C$17="Normal",0,K144)))</f>
        <v/>
      </c>
      <c r="T144" s="100" t="str">
        <f ca="1">IF(C144="","",T143+(E144+J144-IF(RESULTADOS!$C$17="Normal",K144,0)-L144)/2)</f>
        <v/>
      </c>
      <c r="U144" s="100">
        <f t="shared" ca="1" si="23"/>
        <v>0</v>
      </c>
      <c r="W144" s="116">
        <f t="shared" ca="1" si="24"/>
        <v>47087</v>
      </c>
      <c r="X144" s="116">
        <f t="shared" ca="1" si="20"/>
        <v>47087</v>
      </c>
      <c r="Y144" s="100">
        <f ca="1">IF(OR((Y143-13/12*AB143)*(1+PREMISSAS!$C$16)&lt;0,Y143=""),0,(Y143-13/12*AB143)*(1+PREMISSAS!$C$16))</f>
        <v>0</v>
      </c>
      <c r="Z144" s="100">
        <f ca="1">IF(OR((Z143-13/12*AC143)*(1+PREMISSAS!$C$16)&lt;0,Z143=""),0,(Z143-13/12*AC143)*(1+PREMISSAS!$C$16))</f>
        <v>27.555838828075576</v>
      </c>
      <c r="AA144" s="100">
        <f t="shared" ca="1" si="21"/>
        <v>27.555838828075576</v>
      </c>
      <c r="AB144" s="119">
        <f t="shared" ca="1" si="25"/>
        <v>0</v>
      </c>
      <c r="AC144" s="119">
        <f t="shared" ca="1" si="26"/>
        <v>1.1787198661911809</v>
      </c>
    </row>
    <row r="145" spans="2:29" x14ac:dyDescent="0.25">
      <c r="B145" s="20" t="str">
        <f t="shared" ca="1" si="22"/>
        <v/>
      </c>
      <c r="C145" s="21" t="str">
        <f ca="1">IF(B145="","",IF(MONTH(B145)=1,C144*(1+PREMISSAS!$C$58),C144))</f>
        <v/>
      </c>
      <c r="D145" s="21" t="str">
        <f ca="1">IF(B145="","",IF(RESULTADOS!$C$17="Normal",IFERROR(MAX(C145-PREMISSAS!$C$13,0),0),MAX(10*PREMISSAS!$C$39,IF(MONTH(B145)=1,D144*(1+PREMISSAS!$C$58),D144))))</f>
        <v/>
      </c>
      <c r="E145" s="4">
        <f ca="1">IFERROR(D145*IF(RESULTADOS!$C$17="Normal",$D$3,0),0)</f>
        <v>0</v>
      </c>
      <c r="F145" s="4">
        <f>IF(AND(Painel!$I$47="Sim",Painel!$I$49=PREMISSAS!$O$23),Painel!$I$51,0)</f>
        <v>0</v>
      </c>
      <c r="G145" s="100">
        <f>IF(AND(Painel!$I$47="Sim",Painel!$I$49=PREMISSAS!$O$22),IF(MOD(MONTH(B145),6)=0,Painel!$I$51,0),0)</f>
        <v>0</v>
      </c>
      <c r="H145" s="100">
        <f>IF(AND(Painel!$I$47="Sim",Painel!$I$49=PREMISSAS!$O$21),IF(MOD(MONTH(B145),12)=0,Painel!$I$51,0),0)</f>
        <v>0</v>
      </c>
      <c r="I145" s="4">
        <f ca="1">IFERROR(IF(RESULTADOS!$C$17="Normal",0,D145)*IF(RESULTADOS!$C$17="Normal",0,$D$3),0)</f>
        <v>0</v>
      </c>
      <c r="J145" s="4">
        <f>IF(RESULTADOS!$C$17="Normal",E145,0)</f>
        <v>0</v>
      </c>
      <c r="K145" s="4">
        <f ca="1">(E145+J145+I145)*PREMISSAS!$C$61</f>
        <v>0</v>
      </c>
      <c r="L145" s="4">
        <f ca="1">IFERROR(D145*IF(RESULTADOS!$C$17="Normal",IF(Painel!$G$8=PREMISSAS!$M$18,PREMISSAS!$C$63,PREMISSAS!$D$63),0),0)</f>
        <v>0</v>
      </c>
      <c r="M145" s="85">
        <f ca="1">IFERROR(M144*(1+$E$2)+(E145+J145-IF(RESULTADOS!$C$17="Normal",K145,0)-L145)*IF(MONTH(B145)=12,2,1),0)</f>
        <v>0</v>
      </c>
      <c r="N145" s="85">
        <f ca="1">IFERROR(N144*(1+$E$2)+(F145+I145-IF(RESULTADOS!$C$17="Normal",0,K145))*IF(MONTH(B145)=12,2,1)+G145+H145,0)</f>
        <v>0</v>
      </c>
      <c r="P145" s="43">
        <f t="shared" ca="1" si="18"/>
        <v>0</v>
      </c>
      <c r="R145" s="116" t="str">
        <f t="shared" ca="1" si="19"/>
        <v/>
      </c>
      <c r="S145" s="100" t="str">
        <f ca="1">IF(C145="","",S144+(E145+J145-IF(RESULTADOS!$C$17="Normal",K145,0)-L145)/2+(F145+G145+H145+I145-IF(RESULTADOS!$C$17="Normal",0,K145)))</f>
        <v/>
      </c>
      <c r="T145" s="100" t="str">
        <f ca="1">IF(C145="","",T144+(E145+J145-IF(RESULTADOS!$C$17="Normal",K145,0)-L145)/2)</f>
        <v/>
      </c>
      <c r="U145" s="100">
        <f t="shared" ca="1" si="23"/>
        <v>0</v>
      </c>
      <c r="W145" s="116">
        <f t="shared" ca="1" si="24"/>
        <v>47118</v>
      </c>
      <c r="X145" s="116">
        <f t="shared" ca="1" si="20"/>
        <v>47118</v>
      </c>
      <c r="Y145" s="100">
        <f ca="1">IF(OR((Y144-13/12*AB144)*(1+PREMISSAS!$C$16)&lt;0,Y144=""),0,(Y144-13/12*AB144)*(1+PREMISSAS!$C$16))</f>
        <v>0</v>
      </c>
      <c r="Z145" s="100">
        <f ca="1">IF(OR((Z144-13/12*AC144)*(1+PREMISSAS!$C$16)&lt;0,Z144=""),0,(Z144-13/12*AC144)*(1+PREMISSAS!$C$16))</f>
        <v>26.364922561543942</v>
      </c>
      <c r="AA145" s="100">
        <f t="shared" ca="1" si="21"/>
        <v>26.364922561543942</v>
      </c>
      <c r="AB145" s="119">
        <f t="shared" ca="1" si="25"/>
        <v>0</v>
      </c>
      <c r="AC145" s="119">
        <f t="shared" ca="1" si="26"/>
        <v>1.1787198661911809</v>
      </c>
    </row>
    <row r="146" spans="2:29" x14ac:dyDescent="0.25">
      <c r="B146" s="20" t="str">
        <f t="shared" ca="1" si="22"/>
        <v/>
      </c>
      <c r="C146" s="21" t="str">
        <f ca="1">IF(B146="","",IF(MONTH(B146)=1,C145*(1+PREMISSAS!$C$58),C145))</f>
        <v/>
      </c>
      <c r="D146" s="21" t="str">
        <f ca="1">IF(B146="","",IF(RESULTADOS!$C$17="Normal",IFERROR(MAX(C146-PREMISSAS!$C$13,0),0),MAX(10*PREMISSAS!$C$39,IF(MONTH(B146)=1,D145*(1+PREMISSAS!$C$58),D145))))</f>
        <v/>
      </c>
      <c r="E146" s="4">
        <f ca="1">IFERROR(D146*IF(RESULTADOS!$C$17="Normal",$D$3,0),0)</f>
        <v>0</v>
      </c>
      <c r="F146" s="4">
        <f>IF(AND(Painel!$I$47="Sim",Painel!$I$49=PREMISSAS!$O$23),Painel!$I$51,0)</f>
        <v>0</v>
      </c>
      <c r="G146" s="100">
        <f>IF(AND(Painel!$I$47="Sim",Painel!$I$49=PREMISSAS!$O$22),IF(MOD(MONTH(B146),6)=0,Painel!$I$51,0),0)</f>
        <v>0</v>
      </c>
      <c r="H146" s="100">
        <f>IF(AND(Painel!$I$47="Sim",Painel!$I$49=PREMISSAS!$O$21),IF(MOD(MONTH(B146),12)=0,Painel!$I$51,0),0)</f>
        <v>0</v>
      </c>
      <c r="I146" s="4">
        <f ca="1">IFERROR(IF(RESULTADOS!$C$17="Normal",0,D146)*IF(RESULTADOS!$C$17="Normal",0,$D$3),0)</f>
        <v>0</v>
      </c>
      <c r="J146" s="4">
        <f>IF(RESULTADOS!$C$17="Normal",E146,0)</f>
        <v>0</v>
      </c>
      <c r="K146" s="4">
        <f ca="1">(E146+J146+I146)*PREMISSAS!$C$61</f>
        <v>0</v>
      </c>
      <c r="L146" s="4">
        <f ca="1">IFERROR(D146*IF(RESULTADOS!$C$17="Normal",IF(Painel!$G$8=PREMISSAS!$M$18,PREMISSAS!$C$63,PREMISSAS!$D$63),0),0)</f>
        <v>0</v>
      </c>
      <c r="M146" s="85">
        <f ca="1">IFERROR(M145*(1+$E$2)+(E146+J146-IF(RESULTADOS!$C$17="Normal",K146,0)-L146)*IF(MONTH(B146)=12,2,1),0)</f>
        <v>0</v>
      </c>
      <c r="N146" s="85">
        <f ca="1">IFERROR(N145*(1+$E$2)+(F146+I146-IF(RESULTADOS!$C$17="Normal",0,K146))*IF(MONTH(B146)=12,2,1)+G146+H146,0)</f>
        <v>0</v>
      </c>
      <c r="P146" s="43">
        <f t="shared" ca="1" si="18"/>
        <v>0</v>
      </c>
      <c r="R146" s="116" t="str">
        <f t="shared" ca="1" si="19"/>
        <v/>
      </c>
      <c r="S146" s="100" t="str">
        <f ca="1">IF(C146="","",S145+(E146+J146-IF(RESULTADOS!$C$17="Normal",K146,0)-L146)/2+(F146+G146+H146+I146-IF(RESULTADOS!$C$17="Normal",0,K146)))</f>
        <v/>
      </c>
      <c r="T146" s="100" t="str">
        <f ca="1">IF(C146="","",T145+(E146+J146-IF(RESULTADOS!$C$17="Normal",K146,0)-L146)/2)</f>
        <v/>
      </c>
      <c r="U146" s="100">
        <f t="shared" ca="1" si="23"/>
        <v>0</v>
      </c>
      <c r="W146" s="116">
        <f t="shared" ca="1" si="24"/>
        <v>47149</v>
      </c>
      <c r="X146" s="116">
        <f t="shared" ca="1" si="20"/>
        <v>47149</v>
      </c>
      <c r="Y146" s="100">
        <f ca="1">IF(OR((Y145-13/12*AB145)*(1+PREMISSAS!$C$16)&lt;0,Y145=""),0,(Y145-13/12*AB145)*(1+PREMISSAS!$C$16))</f>
        <v>0</v>
      </c>
      <c r="Z146" s="100">
        <f ca="1">IF(OR((Z145-13/12*AC145)*(1+PREMISSAS!$C$16)&lt;0,Z145=""),0,(Z145-13/12*AC145)*(1+PREMISSAS!$C$16))</f>
        <v>25.170107545053295</v>
      </c>
      <c r="AA146" s="100">
        <f t="shared" ca="1" si="21"/>
        <v>25.170107545053295</v>
      </c>
      <c r="AB146" s="119">
        <f t="shared" ca="1" si="25"/>
        <v>0</v>
      </c>
      <c r="AC146" s="119">
        <f t="shared" ca="1" si="26"/>
        <v>1.1787198661911809</v>
      </c>
    </row>
    <row r="147" spans="2:29" x14ac:dyDescent="0.25">
      <c r="B147" s="20" t="str">
        <f t="shared" ca="1" si="22"/>
        <v/>
      </c>
      <c r="C147" s="21" t="str">
        <f ca="1">IF(B147="","",IF(MONTH(B147)=1,C146*(1+PREMISSAS!$C$58),C146))</f>
        <v/>
      </c>
      <c r="D147" s="21" t="str">
        <f ca="1">IF(B147="","",IF(RESULTADOS!$C$17="Normal",IFERROR(MAX(C147-PREMISSAS!$C$13,0),0),MAX(10*PREMISSAS!$C$39,IF(MONTH(B147)=1,D146*(1+PREMISSAS!$C$58),D146))))</f>
        <v/>
      </c>
      <c r="E147" s="4">
        <f ca="1">IFERROR(D147*IF(RESULTADOS!$C$17="Normal",$D$3,0),0)</f>
        <v>0</v>
      </c>
      <c r="F147" s="4">
        <f>IF(AND(Painel!$I$47="Sim",Painel!$I$49=PREMISSAS!$O$23),Painel!$I$51,0)</f>
        <v>0</v>
      </c>
      <c r="G147" s="100">
        <f>IF(AND(Painel!$I$47="Sim",Painel!$I$49=PREMISSAS!$O$22),IF(MOD(MONTH(B147),6)=0,Painel!$I$51,0),0)</f>
        <v>0</v>
      </c>
      <c r="H147" s="100">
        <f>IF(AND(Painel!$I$47="Sim",Painel!$I$49=PREMISSAS!$O$21),IF(MOD(MONTH(B147),12)=0,Painel!$I$51,0),0)</f>
        <v>0</v>
      </c>
      <c r="I147" s="4">
        <f ca="1">IFERROR(IF(RESULTADOS!$C$17="Normal",0,D147)*IF(RESULTADOS!$C$17="Normal",0,$D$3),0)</f>
        <v>0</v>
      </c>
      <c r="J147" s="4">
        <f>IF(RESULTADOS!$C$17="Normal",E147,0)</f>
        <v>0</v>
      </c>
      <c r="K147" s="4">
        <f ca="1">(E147+J147+I147)*PREMISSAS!$C$61</f>
        <v>0</v>
      </c>
      <c r="L147" s="4">
        <f ca="1">IFERROR(D147*IF(RESULTADOS!$C$17="Normal",IF(Painel!$G$8=PREMISSAS!$M$18,PREMISSAS!$C$63,PREMISSAS!$D$63),0),0)</f>
        <v>0</v>
      </c>
      <c r="M147" s="85">
        <f ca="1">IFERROR(M146*(1+$E$2)+(E147+J147-IF(RESULTADOS!$C$17="Normal",K147,0)-L147)*IF(MONTH(B147)=12,2,1),0)</f>
        <v>0</v>
      </c>
      <c r="N147" s="85">
        <f ca="1">IFERROR(N146*(1+$E$2)+(F147+I147-IF(RESULTADOS!$C$17="Normal",0,K147))*IF(MONTH(B147)=12,2,1)+G147+H147,0)</f>
        <v>0</v>
      </c>
      <c r="P147" s="43">
        <f t="shared" ca="1" si="18"/>
        <v>0</v>
      </c>
      <c r="R147" s="116" t="str">
        <f t="shared" ca="1" si="19"/>
        <v/>
      </c>
      <c r="S147" s="100" t="str">
        <f ca="1">IF(C147="","",S146+(E147+J147-IF(RESULTADOS!$C$17="Normal",K147,0)-L147)/2+(F147+G147+H147+I147-IF(RESULTADOS!$C$17="Normal",0,K147)))</f>
        <v/>
      </c>
      <c r="T147" s="100" t="str">
        <f ca="1">IF(C147="","",T146+(E147+J147-IF(RESULTADOS!$C$17="Normal",K147,0)-L147)/2)</f>
        <v/>
      </c>
      <c r="U147" s="100">
        <f t="shared" ca="1" si="23"/>
        <v>0</v>
      </c>
      <c r="W147" s="116">
        <f t="shared" ca="1" si="24"/>
        <v>47177</v>
      </c>
      <c r="X147" s="116">
        <f t="shared" ca="1" si="20"/>
        <v>47177</v>
      </c>
      <c r="Y147" s="100">
        <f ca="1">IF(OR((Y146-13/12*AB146)*(1+PREMISSAS!$C$16)&lt;0,Y146=""),0,(Y146-13/12*AB146)*(1+PREMISSAS!$C$16))</f>
        <v>0</v>
      </c>
      <c r="Z147" s="100">
        <f ca="1">IF(OR((Z146-13/12*AC146)*(1+PREMISSAS!$C$16)&lt;0,Z146=""),0,(Z146-13/12*AC146)*(1+PREMISSAS!$C$16))</f>
        <v>23.971381015110794</v>
      </c>
      <c r="AA147" s="100">
        <f t="shared" ca="1" si="21"/>
        <v>23.971381015110794</v>
      </c>
      <c r="AB147" s="119">
        <f t="shared" ca="1" si="25"/>
        <v>0</v>
      </c>
      <c r="AC147" s="119">
        <f t="shared" ca="1" si="26"/>
        <v>1.1787198661911809</v>
      </c>
    </row>
    <row r="148" spans="2:29" x14ac:dyDescent="0.25">
      <c r="B148" s="20" t="str">
        <f t="shared" ca="1" si="22"/>
        <v/>
      </c>
      <c r="C148" s="21" t="str">
        <f ca="1">IF(B148="","",IF(MONTH(B148)=1,C147*(1+PREMISSAS!$C$58),C147))</f>
        <v/>
      </c>
      <c r="D148" s="21" t="str">
        <f ca="1">IF(B148="","",IF(RESULTADOS!$C$17="Normal",IFERROR(MAX(C148-PREMISSAS!$C$13,0),0),MAX(10*PREMISSAS!$C$39,IF(MONTH(B148)=1,D147*(1+PREMISSAS!$C$58),D147))))</f>
        <v/>
      </c>
      <c r="E148" s="4">
        <f ca="1">IFERROR(D148*IF(RESULTADOS!$C$17="Normal",$D$3,0),0)</f>
        <v>0</v>
      </c>
      <c r="F148" s="4">
        <f>IF(AND(Painel!$I$47="Sim",Painel!$I$49=PREMISSAS!$O$23),Painel!$I$51,0)</f>
        <v>0</v>
      </c>
      <c r="G148" s="100">
        <f>IF(AND(Painel!$I$47="Sim",Painel!$I$49=PREMISSAS!$O$22),IF(MOD(MONTH(B148),6)=0,Painel!$I$51,0),0)</f>
        <v>0</v>
      </c>
      <c r="H148" s="100">
        <f>IF(AND(Painel!$I$47="Sim",Painel!$I$49=PREMISSAS!$O$21),IF(MOD(MONTH(B148),12)=0,Painel!$I$51,0),0)</f>
        <v>0</v>
      </c>
      <c r="I148" s="4">
        <f ca="1">IFERROR(IF(RESULTADOS!$C$17="Normal",0,D148)*IF(RESULTADOS!$C$17="Normal",0,$D$3),0)</f>
        <v>0</v>
      </c>
      <c r="J148" s="4">
        <f>IF(RESULTADOS!$C$17="Normal",E148,0)</f>
        <v>0</v>
      </c>
      <c r="K148" s="4">
        <f ca="1">(E148+J148+I148)*PREMISSAS!$C$61</f>
        <v>0</v>
      </c>
      <c r="L148" s="4">
        <f ca="1">IFERROR(D148*IF(RESULTADOS!$C$17="Normal",IF(Painel!$G$8=PREMISSAS!$M$18,PREMISSAS!$C$63,PREMISSAS!$D$63),0),0)</f>
        <v>0</v>
      </c>
      <c r="M148" s="85">
        <f ca="1">IFERROR(M147*(1+$E$2)+(E148+J148-IF(RESULTADOS!$C$17="Normal",K148,0)-L148)*IF(MONTH(B148)=12,2,1),0)</f>
        <v>0</v>
      </c>
      <c r="N148" s="85">
        <f ca="1">IFERROR(N147*(1+$E$2)+(F148+I148-IF(RESULTADOS!$C$17="Normal",0,K148))*IF(MONTH(B148)=12,2,1)+G148+H148,0)</f>
        <v>0</v>
      </c>
      <c r="P148" s="43">
        <f t="shared" ca="1" si="18"/>
        <v>0</v>
      </c>
      <c r="R148" s="116" t="str">
        <f t="shared" ca="1" si="19"/>
        <v/>
      </c>
      <c r="S148" s="100" t="str">
        <f ca="1">IF(C148="","",S147+(E148+J148-IF(RESULTADOS!$C$17="Normal",K148,0)-L148)/2+(F148+G148+H148+I148-IF(RESULTADOS!$C$17="Normal",0,K148)))</f>
        <v/>
      </c>
      <c r="T148" s="100" t="str">
        <f ca="1">IF(C148="","",T147+(E148+J148-IF(RESULTADOS!$C$17="Normal",K148,0)-L148)/2)</f>
        <v/>
      </c>
      <c r="U148" s="100">
        <f t="shared" ca="1" si="23"/>
        <v>0</v>
      </c>
      <c r="W148" s="116">
        <f t="shared" ca="1" si="24"/>
        <v>47208</v>
      </c>
      <c r="X148" s="116">
        <f t="shared" ca="1" si="20"/>
        <v>47208</v>
      </c>
      <c r="Y148" s="100">
        <f ca="1">IF(OR((Y147-13/12*AB147)*(1+PREMISSAS!$C$16)&lt;0,Y147=""),0,(Y147-13/12*AB147)*(1+PREMISSAS!$C$16))</f>
        <v>0</v>
      </c>
      <c r="Z148" s="100">
        <f ca="1">IF(OR((Z147-13/12*AC147)*(1+PREMISSAS!$C$16)&lt;0,Z147=""),0,(Z147-13/12*AC147)*(1+PREMISSAS!$C$16))</f>
        <v>22.768730166439244</v>
      </c>
      <c r="AA148" s="100">
        <f t="shared" ca="1" si="21"/>
        <v>22.768730166439244</v>
      </c>
      <c r="AB148" s="119">
        <f t="shared" ca="1" si="25"/>
        <v>0</v>
      </c>
      <c r="AC148" s="119">
        <f t="shared" ca="1" si="26"/>
        <v>1.1787198661911809</v>
      </c>
    </row>
    <row r="149" spans="2:29" x14ac:dyDescent="0.25">
      <c r="B149" s="20" t="str">
        <f t="shared" ca="1" si="22"/>
        <v/>
      </c>
      <c r="C149" s="21" t="str">
        <f ca="1">IF(B149="","",IF(MONTH(B149)=1,C148*(1+PREMISSAS!$C$58),C148))</f>
        <v/>
      </c>
      <c r="D149" s="21" t="str">
        <f ca="1">IF(B149="","",IF(RESULTADOS!$C$17="Normal",IFERROR(MAX(C149-PREMISSAS!$C$13,0),0),MAX(10*PREMISSAS!$C$39,IF(MONTH(B149)=1,D148*(1+PREMISSAS!$C$58),D148))))</f>
        <v/>
      </c>
      <c r="E149" s="4">
        <f ca="1">IFERROR(D149*IF(RESULTADOS!$C$17="Normal",$D$3,0),0)</f>
        <v>0</v>
      </c>
      <c r="F149" s="4">
        <f>IF(AND(Painel!$I$47="Sim",Painel!$I$49=PREMISSAS!$O$23),Painel!$I$51,0)</f>
        <v>0</v>
      </c>
      <c r="G149" s="100">
        <f>IF(AND(Painel!$I$47="Sim",Painel!$I$49=PREMISSAS!$O$22),IF(MOD(MONTH(B149),6)=0,Painel!$I$51,0),0)</f>
        <v>0</v>
      </c>
      <c r="H149" s="100">
        <f>IF(AND(Painel!$I$47="Sim",Painel!$I$49=PREMISSAS!$O$21),IF(MOD(MONTH(B149),12)=0,Painel!$I$51,0),0)</f>
        <v>0</v>
      </c>
      <c r="I149" s="4">
        <f ca="1">IFERROR(IF(RESULTADOS!$C$17="Normal",0,D149)*IF(RESULTADOS!$C$17="Normal",0,$D$3),0)</f>
        <v>0</v>
      </c>
      <c r="J149" s="4">
        <f>IF(RESULTADOS!$C$17="Normal",E149,0)</f>
        <v>0</v>
      </c>
      <c r="K149" s="4">
        <f ca="1">(E149+J149+I149)*PREMISSAS!$C$61</f>
        <v>0</v>
      </c>
      <c r="L149" s="4">
        <f ca="1">IFERROR(D149*IF(RESULTADOS!$C$17="Normal",IF(Painel!$G$8=PREMISSAS!$M$18,PREMISSAS!$C$63,PREMISSAS!$D$63),0),0)</f>
        <v>0</v>
      </c>
      <c r="M149" s="85">
        <f ca="1">IFERROR(M148*(1+$E$2)+(E149+J149-IF(RESULTADOS!$C$17="Normal",K149,0)-L149)*IF(MONTH(B149)=12,2,1),0)</f>
        <v>0</v>
      </c>
      <c r="N149" s="85">
        <f ca="1">IFERROR(N148*(1+$E$2)+(F149+I149-IF(RESULTADOS!$C$17="Normal",0,K149))*IF(MONTH(B149)=12,2,1)+G149+H149,0)</f>
        <v>0</v>
      </c>
      <c r="P149" s="43">
        <f t="shared" ca="1" si="18"/>
        <v>0</v>
      </c>
      <c r="R149" s="116" t="str">
        <f t="shared" ca="1" si="19"/>
        <v/>
      </c>
      <c r="S149" s="100" t="str">
        <f ca="1">IF(C149="","",S148+(E149+J149-IF(RESULTADOS!$C$17="Normal",K149,0)-L149)/2+(F149+G149+H149+I149-IF(RESULTADOS!$C$17="Normal",0,K149)))</f>
        <v/>
      </c>
      <c r="T149" s="100" t="str">
        <f ca="1">IF(C149="","",T148+(E149+J149-IF(RESULTADOS!$C$17="Normal",K149,0)-L149)/2)</f>
        <v/>
      </c>
      <c r="U149" s="100">
        <f t="shared" ca="1" si="23"/>
        <v>0</v>
      </c>
      <c r="W149" s="116">
        <f t="shared" ca="1" si="24"/>
        <v>47238</v>
      </c>
      <c r="X149" s="116">
        <f t="shared" ca="1" si="20"/>
        <v>47238</v>
      </c>
      <c r="Y149" s="100">
        <f ca="1">IF(OR((Y148-13/12*AB148)*(1+PREMISSAS!$C$16)&lt;0,Y148=""),0,(Y148-13/12*AB148)*(1+PREMISSAS!$C$16))</f>
        <v>0</v>
      </c>
      <c r="Z149" s="100">
        <f ca="1">IF(OR((Z148-13/12*AC148)*(1+PREMISSAS!$C$16)&lt;0,Z148=""),0,(Z148-13/12*AC148)*(1+PREMISSAS!$C$16))</f>
        <v>21.562142151840302</v>
      </c>
      <c r="AA149" s="100">
        <f t="shared" ca="1" si="21"/>
        <v>21.562142151840302</v>
      </c>
      <c r="AB149" s="119">
        <f t="shared" ca="1" si="25"/>
        <v>0</v>
      </c>
      <c r="AC149" s="119">
        <f t="shared" ca="1" si="26"/>
        <v>1.1787198661911809</v>
      </c>
    </row>
    <row r="150" spans="2:29" x14ac:dyDescent="0.25">
      <c r="B150" s="20" t="str">
        <f t="shared" ca="1" si="22"/>
        <v/>
      </c>
      <c r="C150" s="21" t="str">
        <f ca="1">IF(B150="","",IF(MONTH(B150)=1,C149*(1+PREMISSAS!$C$58),C149))</f>
        <v/>
      </c>
      <c r="D150" s="21" t="str">
        <f ca="1">IF(B150="","",IF(RESULTADOS!$C$17="Normal",IFERROR(MAX(C150-PREMISSAS!$C$13,0),0),MAX(10*PREMISSAS!$C$39,IF(MONTH(B150)=1,D149*(1+PREMISSAS!$C$58),D149))))</f>
        <v/>
      </c>
      <c r="E150" s="4">
        <f ca="1">IFERROR(D150*IF(RESULTADOS!$C$17="Normal",$D$3,0),0)</f>
        <v>0</v>
      </c>
      <c r="F150" s="4">
        <f>IF(AND(Painel!$I$47="Sim",Painel!$I$49=PREMISSAS!$O$23),Painel!$I$51,0)</f>
        <v>0</v>
      </c>
      <c r="G150" s="100">
        <f>IF(AND(Painel!$I$47="Sim",Painel!$I$49=PREMISSAS!$O$22),IF(MOD(MONTH(B150),6)=0,Painel!$I$51,0),0)</f>
        <v>0</v>
      </c>
      <c r="H150" s="100">
        <f>IF(AND(Painel!$I$47="Sim",Painel!$I$49=PREMISSAS!$O$21),IF(MOD(MONTH(B150),12)=0,Painel!$I$51,0),0)</f>
        <v>0</v>
      </c>
      <c r="I150" s="4">
        <f ca="1">IFERROR(IF(RESULTADOS!$C$17="Normal",0,D150)*IF(RESULTADOS!$C$17="Normal",0,$D$3),0)</f>
        <v>0</v>
      </c>
      <c r="J150" s="4">
        <f>IF(RESULTADOS!$C$17="Normal",E150,0)</f>
        <v>0</v>
      </c>
      <c r="K150" s="4">
        <f ca="1">(E150+J150+I150)*PREMISSAS!$C$61</f>
        <v>0</v>
      </c>
      <c r="L150" s="4">
        <f ca="1">IFERROR(D150*IF(RESULTADOS!$C$17="Normal",IF(Painel!$G$8=PREMISSAS!$M$18,PREMISSAS!$C$63,PREMISSAS!$D$63),0),0)</f>
        <v>0</v>
      </c>
      <c r="M150" s="85">
        <f ca="1">IFERROR(M149*(1+$E$2)+(E150+J150-IF(RESULTADOS!$C$17="Normal",K150,0)-L150)*IF(MONTH(B150)=12,2,1),0)</f>
        <v>0</v>
      </c>
      <c r="N150" s="85">
        <f ca="1">IFERROR(N149*(1+$E$2)+(F150+I150-IF(RESULTADOS!$C$17="Normal",0,K150))*IF(MONTH(B150)=12,2,1)+G150+H150,0)</f>
        <v>0</v>
      </c>
      <c r="P150" s="43">
        <f t="shared" ca="1" si="18"/>
        <v>0</v>
      </c>
      <c r="R150" s="116" t="str">
        <f t="shared" ca="1" si="19"/>
        <v/>
      </c>
      <c r="S150" s="100" t="str">
        <f ca="1">IF(C150="","",S149+(E150+J150-IF(RESULTADOS!$C$17="Normal",K150,0)-L150)/2+(F150+G150+H150+I150-IF(RESULTADOS!$C$17="Normal",0,K150)))</f>
        <v/>
      </c>
      <c r="T150" s="100" t="str">
        <f ca="1">IF(C150="","",T149+(E150+J150-IF(RESULTADOS!$C$17="Normal",K150,0)-L150)/2)</f>
        <v/>
      </c>
      <c r="U150" s="100">
        <f t="shared" ca="1" si="23"/>
        <v>0</v>
      </c>
      <c r="W150" s="116">
        <f t="shared" ca="1" si="24"/>
        <v>47269</v>
      </c>
      <c r="X150" s="116">
        <f t="shared" ca="1" si="20"/>
        <v>47269</v>
      </c>
      <c r="Y150" s="100">
        <f ca="1">IF(OR((Y149-13/12*AB149)*(1+PREMISSAS!$C$16)&lt;0,Y149=""),0,(Y149-13/12*AB149)*(1+PREMISSAS!$C$16))</f>
        <v>0</v>
      </c>
      <c r="Z150" s="100">
        <f ca="1">IF(OR((Z149-13/12*AC149)*(1+PREMISSAS!$C$16)&lt;0,Z149=""),0,(Z149-13/12*AC149)*(1+PREMISSAS!$C$16))</f>
        <v>20.351604082057243</v>
      </c>
      <c r="AA150" s="100">
        <f t="shared" ca="1" si="21"/>
        <v>20.351604082057243</v>
      </c>
      <c r="AB150" s="119">
        <f t="shared" ca="1" si="25"/>
        <v>0</v>
      </c>
      <c r="AC150" s="119">
        <f t="shared" ca="1" si="26"/>
        <v>1.1787198661911809</v>
      </c>
    </row>
    <row r="151" spans="2:29" x14ac:dyDescent="0.25">
      <c r="B151" s="20" t="str">
        <f t="shared" ca="1" si="22"/>
        <v/>
      </c>
      <c r="C151" s="21" t="str">
        <f ca="1">IF(B151="","",IF(MONTH(B151)=1,C150*(1+PREMISSAS!$C$58),C150))</f>
        <v/>
      </c>
      <c r="D151" s="21" t="str">
        <f ca="1">IF(B151="","",IF(RESULTADOS!$C$17="Normal",IFERROR(MAX(C151-PREMISSAS!$C$13,0),0),MAX(10*PREMISSAS!$C$39,IF(MONTH(B151)=1,D150*(1+PREMISSAS!$C$58),D150))))</f>
        <v/>
      </c>
      <c r="E151" s="4">
        <f ca="1">IFERROR(D151*IF(RESULTADOS!$C$17="Normal",$D$3,0),0)</f>
        <v>0</v>
      </c>
      <c r="F151" s="4">
        <f>IF(AND(Painel!$I$47="Sim",Painel!$I$49=PREMISSAS!$O$23),Painel!$I$51,0)</f>
        <v>0</v>
      </c>
      <c r="G151" s="100">
        <f>IF(AND(Painel!$I$47="Sim",Painel!$I$49=PREMISSAS!$O$22),IF(MOD(MONTH(B151),6)=0,Painel!$I$51,0),0)</f>
        <v>0</v>
      </c>
      <c r="H151" s="100">
        <f>IF(AND(Painel!$I$47="Sim",Painel!$I$49=PREMISSAS!$O$21),IF(MOD(MONTH(B151),12)=0,Painel!$I$51,0),0)</f>
        <v>0</v>
      </c>
      <c r="I151" s="4">
        <f ca="1">IFERROR(IF(RESULTADOS!$C$17="Normal",0,D151)*IF(RESULTADOS!$C$17="Normal",0,$D$3),0)</f>
        <v>0</v>
      </c>
      <c r="J151" s="4">
        <f>IF(RESULTADOS!$C$17="Normal",E151,0)</f>
        <v>0</v>
      </c>
      <c r="K151" s="4">
        <f ca="1">(E151+J151+I151)*PREMISSAS!$C$61</f>
        <v>0</v>
      </c>
      <c r="L151" s="4">
        <f ca="1">IFERROR(D151*IF(RESULTADOS!$C$17="Normal",IF(Painel!$G$8=PREMISSAS!$M$18,PREMISSAS!$C$63,PREMISSAS!$D$63),0),0)</f>
        <v>0</v>
      </c>
      <c r="M151" s="85">
        <f ca="1">IFERROR(M150*(1+$E$2)+(E151+J151-IF(RESULTADOS!$C$17="Normal",K151,0)-L151)*IF(MONTH(B151)=12,2,1),0)</f>
        <v>0</v>
      </c>
      <c r="N151" s="85">
        <f ca="1">IFERROR(N150*(1+$E$2)+(F151+I151-IF(RESULTADOS!$C$17="Normal",0,K151))*IF(MONTH(B151)=12,2,1)+G151+H151,0)</f>
        <v>0</v>
      </c>
      <c r="P151" s="43">
        <f t="shared" ca="1" si="18"/>
        <v>0</v>
      </c>
      <c r="R151" s="116" t="str">
        <f t="shared" ca="1" si="19"/>
        <v/>
      </c>
      <c r="S151" s="100" t="str">
        <f ca="1">IF(C151="","",S150+(E151+J151-IF(RESULTADOS!$C$17="Normal",K151,0)-L151)/2+(F151+G151+H151+I151-IF(RESULTADOS!$C$17="Normal",0,K151)))</f>
        <v/>
      </c>
      <c r="T151" s="100" t="str">
        <f ca="1">IF(C151="","",T150+(E151+J151-IF(RESULTADOS!$C$17="Normal",K151,0)-L151)/2)</f>
        <v/>
      </c>
      <c r="U151" s="100">
        <f t="shared" ca="1" si="23"/>
        <v>0</v>
      </c>
      <c r="W151" s="116">
        <f t="shared" ca="1" si="24"/>
        <v>47299</v>
      </c>
      <c r="X151" s="116">
        <f t="shared" ca="1" si="20"/>
        <v>47299</v>
      </c>
      <c r="Y151" s="100">
        <f ca="1">IF(OR((Y150-13/12*AB150)*(1+PREMISSAS!$C$16)&lt;0,Y150=""),0,(Y150-13/12*AB150)*(1+PREMISSAS!$C$16))</f>
        <v>0</v>
      </c>
      <c r="Z151" s="100">
        <f ca="1">IF(OR((Z150-13/12*AC150)*(1+PREMISSAS!$C$16)&lt;0,Z150=""),0,(Z150-13/12*AC150)*(1+PREMISSAS!$C$16))</f>
        <v>19.13710302563727</v>
      </c>
      <c r="AA151" s="100">
        <f t="shared" ca="1" si="21"/>
        <v>19.13710302563727</v>
      </c>
      <c r="AB151" s="119">
        <f t="shared" ca="1" si="25"/>
        <v>0</v>
      </c>
      <c r="AC151" s="119">
        <f t="shared" ca="1" si="26"/>
        <v>1.1787198661911809</v>
      </c>
    </row>
    <row r="152" spans="2:29" x14ac:dyDescent="0.25">
      <c r="B152" s="20" t="str">
        <f t="shared" ca="1" si="22"/>
        <v/>
      </c>
      <c r="C152" s="21" t="str">
        <f ca="1">IF(B152="","",IF(MONTH(B152)=1,C151*(1+PREMISSAS!$C$58),C151))</f>
        <v/>
      </c>
      <c r="D152" s="21" t="str">
        <f ca="1">IF(B152="","",IF(RESULTADOS!$C$17="Normal",IFERROR(MAX(C152-PREMISSAS!$C$13,0),0),MAX(10*PREMISSAS!$C$39,IF(MONTH(B152)=1,D151*(1+PREMISSAS!$C$58),D151))))</f>
        <v/>
      </c>
      <c r="E152" s="4">
        <f ca="1">IFERROR(D152*IF(RESULTADOS!$C$17="Normal",$D$3,0),0)</f>
        <v>0</v>
      </c>
      <c r="F152" s="4">
        <f>IF(AND(Painel!$I$47="Sim",Painel!$I$49=PREMISSAS!$O$23),Painel!$I$51,0)</f>
        <v>0</v>
      </c>
      <c r="G152" s="100">
        <f>IF(AND(Painel!$I$47="Sim",Painel!$I$49=PREMISSAS!$O$22),IF(MOD(MONTH(B152),6)=0,Painel!$I$51,0),0)</f>
        <v>0</v>
      </c>
      <c r="H152" s="100">
        <f>IF(AND(Painel!$I$47="Sim",Painel!$I$49=PREMISSAS!$O$21),IF(MOD(MONTH(B152),12)=0,Painel!$I$51,0),0)</f>
        <v>0</v>
      </c>
      <c r="I152" s="4">
        <f ca="1">IFERROR(IF(RESULTADOS!$C$17="Normal",0,D152)*IF(RESULTADOS!$C$17="Normal",0,$D$3),0)</f>
        <v>0</v>
      </c>
      <c r="J152" s="4">
        <f>IF(RESULTADOS!$C$17="Normal",E152,0)</f>
        <v>0</v>
      </c>
      <c r="K152" s="4">
        <f ca="1">(E152+J152+I152)*PREMISSAS!$C$61</f>
        <v>0</v>
      </c>
      <c r="L152" s="4">
        <f ca="1">IFERROR(D152*IF(RESULTADOS!$C$17="Normal",IF(Painel!$G$8=PREMISSAS!$M$18,PREMISSAS!$C$63,PREMISSAS!$D$63),0),0)</f>
        <v>0</v>
      </c>
      <c r="M152" s="85">
        <f ca="1">IFERROR(M151*(1+$E$2)+(E152+J152-IF(RESULTADOS!$C$17="Normal",K152,0)-L152)*IF(MONTH(B152)=12,2,1),0)</f>
        <v>0</v>
      </c>
      <c r="N152" s="85">
        <f ca="1">IFERROR(N151*(1+$E$2)+(F152+I152-IF(RESULTADOS!$C$17="Normal",0,K152))*IF(MONTH(B152)=12,2,1)+G152+H152,0)</f>
        <v>0</v>
      </c>
      <c r="P152" s="43">
        <f t="shared" ca="1" si="18"/>
        <v>0</v>
      </c>
      <c r="R152" s="116" t="str">
        <f t="shared" ca="1" si="19"/>
        <v/>
      </c>
      <c r="S152" s="100" t="str">
        <f ca="1">IF(C152="","",S151+(E152+J152-IF(RESULTADOS!$C$17="Normal",K152,0)-L152)/2+(F152+G152+H152+I152-IF(RESULTADOS!$C$17="Normal",0,K152)))</f>
        <v/>
      </c>
      <c r="T152" s="100" t="str">
        <f ca="1">IF(C152="","",T151+(E152+J152-IF(RESULTADOS!$C$17="Normal",K152,0)-L152)/2)</f>
        <v/>
      </c>
      <c r="U152" s="100">
        <f t="shared" ca="1" si="23"/>
        <v>0</v>
      </c>
      <c r="W152" s="116">
        <f t="shared" ca="1" si="24"/>
        <v>47330</v>
      </c>
      <c r="X152" s="116">
        <f t="shared" ca="1" si="20"/>
        <v>47330</v>
      </c>
      <c r="Y152" s="100">
        <f ca="1">IF(OR((Y151-13/12*AB151)*(1+PREMISSAS!$C$16)&lt;0,Y151=""),0,(Y151-13/12*AB151)*(1+PREMISSAS!$C$16))</f>
        <v>0</v>
      </c>
      <c r="Z152" s="100">
        <f ca="1">IF(OR((Z151-13/12*AC151)*(1+PREMISSAS!$C$16)&lt;0,Z151=""),0,(Z151-13/12*AC151)*(1+PREMISSAS!$C$16))</f>
        <v>17.918626008793371</v>
      </c>
      <c r="AA152" s="100">
        <f t="shared" ca="1" si="21"/>
        <v>17.918626008793371</v>
      </c>
      <c r="AB152" s="119">
        <f t="shared" ca="1" si="25"/>
        <v>0</v>
      </c>
      <c r="AC152" s="119">
        <f t="shared" ca="1" si="26"/>
        <v>1.1787198661911809</v>
      </c>
    </row>
    <row r="153" spans="2:29" x14ac:dyDescent="0.25">
      <c r="B153" s="20" t="str">
        <f t="shared" ca="1" si="22"/>
        <v/>
      </c>
      <c r="C153" s="21" t="str">
        <f ca="1">IF(B153="","",IF(MONTH(B153)=1,C152*(1+PREMISSAS!$C$58),C152))</f>
        <v/>
      </c>
      <c r="D153" s="21" t="str">
        <f ca="1">IF(B153="","",IF(RESULTADOS!$C$17="Normal",IFERROR(MAX(C153-PREMISSAS!$C$13,0),0),MAX(10*PREMISSAS!$C$39,IF(MONTH(B153)=1,D152*(1+PREMISSAS!$C$58),D152))))</f>
        <v/>
      </c>
      <c r="E153" s="4">
        <f ca="1">IFERROR(D153*IF(RESULTADOS!$C$17="Normal",$D$3,0),0)</f>
        <v>0</v>
      </c>
      <c r="F153" s="4">
        <f>IF(AND(Painel!$I$47="Sim",Painel!$I$49=PREMISSAS!$O$23),Painel!$I$51,0)</f>
        <v>0</v>
      </c>
      <c r="G153" s="100">
        <f>IF(AND(Painel!$I$47="Sim",Painel!$I$49=PREMISSAS!$O$22),IF(MOD(MONTH(B153),6)=0,Painel!$I$51,0),0)</f>
        <v>0</v>
      </c>
      <c r="H153" s="100">
        <f>IF(AND(Painel!$I$47="Sim",Painel!$I$49=PREMISSAS!$O$21),IF(MOD(MONTH(B153),12)=0,Painel!$I$51,0),0)</f>
        <v>0</v>
      </c>
      <c r="I153" s="4">
        <f ca="1">IFERROR(IF(RESULTADOS!$C$17="Normal",0,D153)*IF(RESULTADOS!$C$17="Normal",0,$D$3),0)</f>
        <v>0</v>
      </c>
      <c r="J153" s="4">
        <f>IF(RESULTADOS!$C$17="Normal",E153,0)</f>
        <v>0</v>
      </c>
      <c r="K153" s="4">
        <f ca="1">(E153+J153+I153)*PREMISSAS!$C$61</f>
        <v>0</v>
      </c>
      <c r="L153" s="4">
        <f ca="1">IFERROR(D153*IF(RESULTADOS!$C$17="Normal",IF(Painel!$G$8=PREMISSAS!$M$18,PREMISSAS!$C$63,PREMISSAS!$D$63),0),0)</f>
        <v>0</v>
      </c>
      <c r="M153" s="85">
        <f ca="1">IFERROR(M152*(1+$E$2)+(E153+J153-IF(RESULTADOS!$C$17="Normal",K153,0)-L153)*IF(MONTH(B153)=12,2,1),0)</f>
        <v>0</v>
      </c>
      <c r="N153" s="85">
        <f ca="1">IFERROR(N152*(1+$E$2)+(F153+I153-IF(RESULTADOS!$C$17="Normal",0,K153))*IF(MONTH(B153)=12,2,1)+G153+H153,0)</f>
        <v>0</v>
      </c>
      <c r="P153" s="43">
        <f t="shared" ca="1" si="18"/>
        <v>0</v>
      </c>
      <c r="R153" s="116" t="str">
        <f t="shared" ca="1" si="19"/>
        <v/>
      </c>
      <c r="S153" s="100" t="str">
        <f ca="1">IF(C153="","",S152+(E153+J153-IF(RESULTADOS!$C$17="Normal",K153,0)-L153)/2+(F153+G153+H153+I153-IF(RESULTADOS!$C$17="Normal",0,K153)))</f>
        <v/>
      </c>
      <c r="T153" s="100" t="str">
        <f ca="1">IF(C153="","",T152+(E153+J153-IF(RESULTADOS!$C$17="Normal",K153,0)-L153)/2)</f>
        <v/>
      </c>
      <c r="U153" s="100">
        <f t="shared" ca="1" si="23"/>
        <v>0</v>
      </c>
      <c r="W153" s="116">
        <f t="shared" ca="1" si="24"/>
        <v>47361</v>
      </c>
      <c r="X153" s="116">
        <f t="shared" ca="1" si="20"/>
        <v>47361</v>
      </c>
      <c r="Y153" s="100">
        <f ca="1">IF(OR((Y152-13/12*AB152)*(1+PREMISSAS!$C$16)&lt;0,Y152=""),0,(Y152-13/12*AB152)*(1+PREMISSAS!$C$16))</f>
        <v>0</v>
      </c>
      <c r="Z153" s="100">
        <f ca="1">IF(OR((Z152-13/12*AC152)*(1+PREMISSAS!$C$16)&lt;0,Z152=""),0,(Z152-13/12*AC152)*(1+PREMISSAS!$C$16))</f>
        <v>16.696160015265736</v>
      </c>
      <c r="AA153" s="100">
        <f t="shared" ca="1" si="21"/>
        <v>16.696160015265736</v>
      </c>
      <c r="AB153" s="119">
        <f t="shared" ca="1" si="25"/>
        <v>0</v>
      </c>
      <c r="AC153" s="119">
        <f t="shared" ca="1" si="26"/>
        <v>1.1787198661911809</v>
      </c>
    </row>
    <row r="154" spans="2:29" x14ac:dyDescent="0.25">
      <c r="B154" s="20" t="str">
        <f t="shared" ca="1" si="22"/>
        <v/>
      </c>
      <c r="C154" s="21" t="str">
        <f ca="1">IF(B154="","",IF(MONTH(B154)=1,C153*(1+PREMISSAS!$C$58),C153))</f>
        <v/>
      </c>
      <c r="D154" s="21" t="str">
        <f ca="1">IF(B154="","",IF(RESULTADOS!$C$17="Normal",IFERROR(MAX(C154-PREMISSAS!$C$13,0),0),MAX(10*PREMISSAS!$C$39,IF(MONTH(B154)=1,D153*(1+PREMISSAS!$C$58),D153))))</f>
        <v/>
      </c>
      <c r="E154" s="4">
        <f ca="1">IFERROR(D154*IF(RESULTADOS!$C$17="Normal",$D$3,0),0)</f>
        <v>0</v>
      </c>
      <c r="F154" s="4">
        <f>IF(AND(Painel!$I$47="Sim",Painel!$I$49=PREMISSAS!$O$23),Painel!$I$51,0)</f>
        <v>0</v>
      </c>
      <c r="G154" s="100">
        <f>IF(AND(Painel!$I$47="Sim",Painel!$I$49=PREMISSAS!$O$22),IF(MOD(MONTH(B154),6)=0,Painel!$I$51,0),0)</f>
        <v>0</v>
      </c>
      <c r="H154" s="100">
        <f>IF(AND(Painel!$I$47="Sim",Painel!$I$49=PREMISSAS!$O$21),IF(MOD(MONTH(B154),12)=0,Painel!$I$51,0),0)</f>
        <v>0</v>
      </c>
      <c r="I154" s="4">
        <f ca="1">IFERROR(IF(RESULTADOS!$C$17="Normal",0,D154)*IF(RESULTADOS!$C$17="Normal",0,$D$3),0)</f>
        <v>0</v>
      </c>
      <c r="J154" s="4">
        <f>IF(RESULTADOS!$C$17="Normal",E154,0)</f>
        <v>0</v>
      </c>
      <c r="K154" s="4">
        <f ca="1">(E154+J154+I154)*PREMISSAS!$C$61</f>
        <v>0</v>
      </c>
      <c r="L154" s="4">
        <f ca="1">IFERROR(D154*IF(RESULTADOS!$C$17="Normal",IF(Painel!$G$8=PREMISSAS!$M$18,PREMISSAS!$C$63,PREMISSAS!$D$63),0),0)</f>
        <v>0</v>
      </c>
      <c r="M154" s="85">
        <f ca="1">IFERROR(M153*(1+$E$2)+(E154+J154-IF(RESULTADOS!$C$17="Normal",K154,0)-L154)*IF(MONTH(B154)=12,2,1),0)</f>
        <v>0</v>
      </c>
      <c r="N154" s="85">
        <f ca="1">IFERROR(N153*(1+$E$2)+(F154+I154-IF(RESULTADOS!$C$17="Normal",0,K154))*IF(MONTH(B154)=12,2,1)+G154+H154,0)</f>
        <v>0</v>
      </c>
      <c r="P154" s="43">
        <f t="shared" ca="1" si="18"/>
        <v>0</v>
      </c>
      <c r="R154" s="116" t="str">
        <f t="shared" ca="1" si="19"/>
        <v/>
      </c>
      <c r="S154" s="100" t="str">
        <f ca="1">IF(C154="","",S153+(E154+J154-IF(RESULTADOS!$C$17="Normal",K154,0)-L154)/2+(F154+G154+H154+I154-IF(RESULTADOS!$C$17="Normal",0,K154)))</f>
        <v/>
      </c>
      <c r="T154" s="100" t="str">
        <f ca="1">IF(C154="","",T153+(E154+J154-IF(RESULTADOS!$C$17="Normal",K154,0)-L154)/2)</f>
        <v/>
      </c>
      <c r="U154" s="100">
        <f t="shared" ca="1" si="23"/>
        <v>0</v>
      </c>
      <c r="W154" s="116">
        <f t="shared" ca="1" si="24"/>
        <v>47391</v>
      </c>
      <c r="X154" s="116">
        <f t="shared" ca="1" si="20"/>
        <v>47391</v>
      </c>
      <c r="Y154" s="100">
        <f ca="1">IF(OR((Y153-13/12*AB153)*(1+PREMISSAS!$C$16)&lt;0,Y153=""),0,(Y153-13/12*AB153)*(1+PREMISSAS!$C$16))</f>
        <v>0</v>
      </c>
      <c r="Z154" s="100">
        <f ca="1">IF(OR((Z153-13/12*AC153)*(1+PREMISSAS!$C$16)&lt;0,Z153=""),0,(Z153-13/12*AC153)*(1+PREMISSAS!$C$16))</f>
        <v>15.469691986182706</v>
      </c>
      <c r="AA154" s="100">
        <f t="shared" ca="1" si="21"/>
        <v>15.469691986182706</v>
      </c>
      <c r="AB154" s="119">
        <f t="shared" ca="1" si="25"/>
        <v>0</v>
      </c>
      <c r="AC154" s="119">
        <f t="shared" ca="1" si="26"/>
        <v>1.1787198661911809</v>
      </c>
    </row>
    <row r="155" spans="2:29" x14ac:dyDescent="0.25">
      <c r="B155" s="20" t="str">
        <f t="shared" ca="1" si="22"/>
        <v/>
      </c>
      <c r="C155" s="21" t="str">
        <f ca="1">IF(B155="","",IF(MONTH(B155)=1,C154*(1+PREMISSAS!$C$58),C154))</f>
        <v/>
      </c>
      <c r="D155" s="21" t="str">
        <f ca="1">IF(B155="","",IF(RESULTADOS!$C$17="Normal",IFERROR(MAX(C155-PREMISSAS!$C$13,0),0),MAX(10*PREMISSAS!$C$39,IF(MONTH(B155)=1,D154*(1+PREMISSAS!$C$58),D154))))</f>
        <v/>
      </c>
      <c r="E155" s="4">
        <f ca="1">IFERROR(D155*IF(RESULTADOS!$C$17="Normal",$D$3,0),0)</f>
        <v>0</v>
      </c>
      <c r="F155" s="4">
        <f>IF(AND(Painel!$I$47="Sim",Painel!$I$49=PREMISSAS!$O$23),Painel!$I$51,0)</f>
        <v>0</v>
      </c>
      <c r="G155" s="100">
        <f>IF(AND(Painel!$I$47="Sim",Painel!$I$49=PREMISSAS!$O$22),IF(MOD(MONTH(B155),6)=0,Painel!$I$51,0),0)</f>
        <v>0</v>
      </c>
      <c r="H155" s="100">
        <f>IF(AND(Painel!$I$47="Sim",Painel!$I$49=PREMISSAS!$O$21),IF(MOD(MONTH(B155),12)=0,Painel!$I$51,0),0)</f>
        <v>0</v>
      </c>
      <c r="I155" s="4">
        <f ca="1">IFERROR(IF(RESULTADOS!$C$17="Normal",0,D155)*IF(RESULTADOS!$C$17="Normal",0,$D$3),0)</f>
        <v>0</v>
      </c>
      <c r="J155" s="4">
        <f>IF(RESULTADOS!$C$17="Normal",E155,0)</f>
        <v>0</v>
      </c>
      <c r="K155" s="4">
        <f ca="1">(E155+J155+I155)*PREMISSAS!$C$61</f>
        <v>0</v>
      </c>
      <c r="L155" s="4">
        <f ca="1">IFERROR(D155*IF(RESULTADOS!$C$17="Normal",IF(Painel!$G$8=PREMISSAS!$M$18,PREMISSAS!$C$63,PREMISSAS!$D$63),0),0)</f>
        <v>0</v>
      </c>
      <c r="M155" s="85">
        <f ca="1">IFERROR(M154*(1+$E$2)+(E155+J155-IF(RESULTADOS!$C$17="Normal",K155,0)-L155)*IF(MONTH(B155)=12,2,1),0)</f>
        <v>0</v>
      </c>
      <c r="N155" s="85">
        <f ca="1">IFERROR(N154*(1+$E$2)+(F155+I155-IF(RESULTADOS!$C$17="Normal",0,K155))*IF(MONTH(B155)=12,2,1)+G155+H155,0)</f>
        <v>0</v>
      </c>
      <c r="P155" s="43">
        <f t="shared" ca="1" si="18"/>
        <v>0</v>
      </c>
      <c r="R155" s="116" t="str">
        <f t="shared" ca="1" si="19"/>
        <v/>
      </c>
      <c r="S155" s="100" t="str">
        <f ca="1">IF(C155="","",S154+(E155+J155-IF(RESULTADOS!$C$17="Normal",K155,0)-L155)/2+(F155+G155+H155+I155-IF(RESULTADOS!$C$17="Normal",0,K155)))</f>
        <v/>
      </c>
      <c r="T155" s="100" t="str">
        <f ca="1">IF(C155="","",T154+(E155+J155-IF(RESULTADOS!$C$17="Normal",K155,0)-L155)/2)</f>
        <v/>
      </c>
      <c r="U155" s="100">
        <f t="shared" ca="1" si="23"/>
        <v>0</v>
      </c>
      <c r="W155" s="116">
        <f t="shared" ca="1" si="24"/>
        <v>47422</v>
      </c>
      <c r="X155" s="116">
        <f t="shared" ca="1" si="20"/>
        <v>47422</v>
      </c>
      <c r="Y155" s="100">
        <f ca="1">IF(OR((Y154-13/12*AB154)*(1+PREMISSAS!$C$16)&lt;0,Y154=""),0,(Y154-13/12*AB154)*(1+PREMISSAS!$C$16))</f>
        <v>0</v>
      </c>
      <c r="Z155" s="100">
        <f ca="1">IF(OR((Z154-13/12*AC154)*(1+PREMISSAS!$C$16)&lt;0,Z154=""),0,(Z154-13/12*AC154)*(1+PREMISSAS!$C$16))</f>
        <v>14.239208819921272</v>
      </c>
      <c r="AA155" s="100">
        <f t="shared" ca="1" si="21"/>
        <v>14.239208819921272</v>
      </c>
      <c r="AB155" s="119">
        <f t="shared" ca="1" si="25"/>
        <v>0</v>
      </c>
      <c r="AC155" s="119">
        <f t="shared" ca="1" si="26"/>
        <v>1.1787198661911809</v>
      </c>
    </row>
    <row r="156" spans="2:29" x14ac:dyDescent="0.25">
      <c r="B156" s="20" t="str">
        <f t="shared" ca="1" si="22"/>
        <v/>
      </c>
      <c r="C156" s="21" t="str">
        <f ca="1">IF(B156="","",IF(MONTH(B156)=1,C155*(1+PREMISSAS!$C$58),C155))</f>
        <v/>
      </c>
      <c r="D156" s="21" t="str">
        <f ca="1">IF(B156="","",IF(RESULTADOS!$C$17="Normal",IFERROR(MAX(C156-PREMISSAS!$C$13,0),0),MAX(10*PREMISSAS!$C$39,IF(MONTH(B156)=1,D155*(1+PREMISSAS!$C$58),D155))))</f>
        <v/>
      </c>
      <c r="E156" s="4">
        <f ca="1">IFERROR(D156*IF(RESULTADOS!$C$17="Normal",$D$3,0),0)</f>
        <v>0</v>
      </c>
      <c r="F156" s="4">
        <f>IF(AND(Painel!$I$47="Sim",Painel!$I$49=PREMISSAS!$O$23),Painel!$I$51,0)</f>
        <v>0</v>
      </c>
      <c r="G156" s="100">
        <f>IF(AND(Painel!$I$47="Sim",Painel!$I$49=PREMISSAS!$O$22),IF(MOD(MONTH(B156),6)=0,Painel!$I$51,0),0)</f>
        <v>0</v>
      </c>
      <c r="H156" s="100">
        <f>IF(AND(Painel!$I$47="Sim",Painel!$I$49=PREMISSAS!$O$21),IF(MOD(MONTH(B156),12)=0,Painel!$I$51,0),0)</f>
        <v>0</v>
      </c>
      <c r="I156" s="4">
        <f ca="1">IFERROR(IF(RESULTADOS!$C$17="Normal",0,D156)*IF(RESULTADOS!$C$17="Normal",0,$D$3),0)</f>
        <v>0</v>
      </c>
      <c r="J156" s="4">
        <f>IF(RESULTADOS!$C$17="Normal",E156,0)</f>
        <v>0</v>
      </c>
      <c r="K156" s="4">
        <f ca="1">(E156+J156+I156)*PREMISSAS!$C$61</f>
        <v>0</v>
      </c>
      <c r="L156" s="4">
        <f ca="1">IFERROR(D156*IF(RESULTADOS!$C$17="Normal",IF(Painel!$G$8=PREMISSAS!$M$18,PREMISSAS!$C$63,PREMISSAS!$D$63),0),0)</f>
        <v>0</v>
      </c>
      <c r="M156" s="85">
        <f ca="1">IFERROR(M155*(1+$E$2)+(E156+J156-IF(RESULTADOS!$C$17="Normal",K156,0)-L156)*IF(MONTH(B156)=12,2,1),0)</f>
        <v>0</v>
      </c>
      <c r="N156" s="85">
        <f ca="1">IFERROR(N155*(1+$E$2)+(F156+I156-IF(RESULTADOS!$C$17="Normal",0,K156))*IF(MONTH(B156)=12,2,1)+G156+H156,0)</f>
        <v>0</v>
      </c>
      <c r="P156" s="43">
        <f t="shared" ca="1" si="18"/>
        <v>0</v>
      </c>
      <c r="R156" s="116" t="str">
        <f t="shared" ca="1" si="19"/>
        <v/>
      </c>
      <c r="S156" s="100" t="str">
        <f ca="1">IF(C156="","",S155+(E156+J156-IF(RESULTADOS!$C$17="Normal",K156,0)-L156)/2+(F156+G156+H156+I156-IF(RESULTADOS!$C$17="Normal",0,K156)))</f>
        <v/>
      </c>
      <c r="T156" s="100" t="str">
        <f ca="1">IF(C156="","",T155+(E156+J156-IF(RESULTADOS!$C$17="Normal",K156,0)-L156)/2)</f>
        <v/>
      </c>
      <c r="U156" s="100">
        <f t="shared" ca="1" si="23"/>
        <v>0</v>
      </c>
      <c r="W156" s="116">
        <f t="shared" ca="1" si="24"/>
        <v>47452</v>
      </c>
      <c r="X156" s="116">
        <f t="shared" ca="1" si="20"/>
        <v>47452</v>
      </c>
      <c r="Y156" s="100">
        <f ca="1">IF(OR((Y155-13/12*AB155)*(1+PREMISSAS!$C$16)&lt;0,Y155=""),0,(Y155-13/12*AB155)*(1+PREMISSAS!$C$16))</f>
        <v>0</v>
      </c>
      <c r="Z156" s="100">
        <f ca="1">IF(OR((Z155-13/12*AC155)*(1+PREMISSAS!$C$16)&lt;0,Z155=""),0,(Z155-13/12*AC155)*(1+PREMISSAS!$C$16))</f>
        <v>13.00469737196712</v>
      </c>
      <c r="AA156" s="100">
        <f t="shared" ca="1" si="21"/>
        <v>13.00469737196712</v>
      </c>
      <c r="AB156" s="119">
        <f t="shared" ca="1" si="25"/>
        <v>0</v>
      </c>
      <c r="AC156" s="119">
        <f t="shared" ca="1" si="26"/>
        <v>1.1787198661911809</v>
      </c>
    </row>
    <row r="157" spans="2:29" x14ac:dyDescent="0.25">
      <c r="B157" s="20" t="str">
        <f t="shared" ca="1" si="22"/>
        <v/>
      </c>
      <c r="C157" s="21" t="str">
        <f ca="1">IF(B157="","",IF(MONTH(B157)=1,C156*(1+PREMISSAS!$C$58),C156))</f>
        <v/>
      </c>
      <c r="D157" s="21" t="str">
        <f ca="1">IF(B157="","",IF(RESULTADOS!$C$17="Normal",IFERROR(MAX(C157-PREMISSAS!$C$13,0),0),MAX(10*PREMISSAS!$C$39,IF(MONTH(B157)=1,D156*(1+PREMISSAS!$C$58),D156))))</f>
        <v/>
      </c>
      <c r="E157" s="4">
        <f ca="1">IFERROR(D157*IF(RESULTADOS!$C$17="Normal",$D$3,0),0)</f>
        <v>0</v>
      </c>
      <c r="F157" s="4">
        <f>IF(AND(Painel!$I$47="Sim",Painel!$I$49=PREMISSAS!$O$23),Painel!$I$51,0)</f>
        <v>0</v>
      </c>
      <c r="G157" s="100">
        <f>IF(AND(Painel!$I$47="Sim",Painel!$I$49=PREMISSAS!$O$22),IF(MOD(MONTH(B157),6)=0,Painel!$I$51,0),0)</f>
        <v>0</v>
      </c>
      <c r="H157" s="100">
        <f>IF(AND(Painel!$I$47="Sim",Painel!$I$49=PREMISSAS!$O$21),IF(MOD(MONTH(B157),12)=0,Painel!$I$51,0),0)</f>
        <v>0</v>
      </c>
      <c r="I157" s="4">
        <f ca="1">IFERROR(IF(RESULTADOS!$C$17="Normal",0,D157)*IF(RESULTADOS!$C$17="Normal",0,$D$3),0)</f>
        <v>0</v>
      </c>
      <c r="J157" s="4">
        <f>IF(RESULTADOS!$C$17="Normal",E157,0)</f>
        <v>0</v>
      </c>
      <c r="K157" s="4">
        <f ca="1">(E157+J157+I157)*PREMISSAS!$C$61</f>
        <v>0</v>
      </c>
      <c r="L157" s="4">
        <f ca="1">IFERROR(D157*IF(RESULTADOS!$C$17="Normal",IF(Painel!$G$8=PREMISSAS!$M$18,PREMISSAS!$C$63,PREMISSAS!$D$63),0),0)</f>
        <v>0</v>
      </c>
      <c r="M157" s="85">
        <f ca="1">IFERROR(M156*(1+$E$2)+(E157+J157-IF(RESULTADOS!$C$17="Normal",K157,0)-L157)*IF(MONTH(B157)=12,2,1),0)</f>
        <v>0</v>
      </c>
      <c r="N157" s="85">
        <f ca="1">IFERROR(N156*(1+$E$2)+(F157+I157-IF(RESULTADOS!$C$17="Normal",0,K157))*IF(MONTH(B157)=12,2,1)+G157+H157,0)</f>
        <v>0</v>
      </c>
      <c r="P157" s="43">
        <f t="shared" ca="1" si="18"/>
        <v>0</v>
      </c>
      <c r="R157" s="116" t="str">
        <f t="shared" ca="1" si="19"/>
        <v/>
      </c>
      <c r="S157" s="100" t="str">
        <f ca="1">IF(C157="","",S156+(E157+J157-IF(RESULTADOS!$C$17="Normal",K157,0)-L157)/2+(F157+G157+H157+I157-IF(RESULTADOS!$C$17="Normal",0,K157)))</f>
        <v/>
      </c>
      <c r="T157" s="100" t="str">
        <f ca="1">IF(C157="","",T156+(E157+J157-IF(RESULTADOS!$C$17="Normal",K157,0)-L157)/2)</f>
        <v/>
      </c>
      <c r="U157" s="100">
        <f t="shared" ca="1" si="23"/>
        <v>0</v>
      </c>
      <c r="W157" s="116">
        <f t="shared" ca="1" si="24"/>
        <v>47483</v>
      </c>
      <c r="X157" s="116">
        <f t="shared" ca="1" si="20"/>
        <v>47483</v>
      </c>
      <c r="Y157" s="100">
        <f ca="1">IF(OR((Y156-13/12*AB156)*(1+PREMISSAS!$C$16)&lt;0,Y156=""),0,(Y156-13/12*AB156)*(1+PREMISSAS!$C$16))</f>
        <v>0</v>
      </c>
      <c r="Z157" s="100">
        <f ca="1">IF(OR((Z156-13/12*AC156)*(1+PREMISSAS!$C$16)&lt;0,Z156=""),0,(Z156-13/12*AC156)*(1+PREMISSAS!$C$16))</f>
        <v>11.766144454774222</v>
      </c>
      <c r="AA157" s="100">
        <f t="shared" ca="1" si="21"/>
        <v>11.766144454774222</v>
      </c>
      <c r="AB157" s="119">
        <f t="shared" ca="1" si="25"/>
        <v>0</v>
      </c>
      <c r="AC157" s="119">
        <f t="shared" ca="1" si="26"/>
        <v>1.1787198661911809</v>
      </c>
    </row>
    <row r="158" spans="2:29" x14ac:dyDescent="0.25">
      <c r="B158" s="20" t="str">
        <f t="shared" ca="1" si="22"/>
        <v/>
      </c>
      <c r="C158" s="21" t="str">
        <f ca="1">IF(B158="","",IF(MONTH(B158)=1,C157*(1+PREMISSAS!$C$58),C157))</f>
        <v/>
      </c>
      <c r="D158" s="21" t="str">
        <f ca="1">IF(B158="","",IF(RESULTADOS!$C$17="Normal",IFERROR(MAX(C158-PREMISSAS!$C$13,0),0),MAX(10*PREMISSAS!$C$39,IF(MONTH(B158)=1,D157*(1+PREMISSAS!$C$58),D157))))</f>
        <v/>
      </c>
      <c r="E158" s="4">
        <f ca="1">IFERROR(D158*IF(RESULTADOS!$C$17="Normal",$D$3,0),0)</f>
        <v>0</v>
      </c>
      <c r="F158" s="4">
        <f>IF(AND(Painel!$I$47="Sim",Painel!$I$49=PREMISSAS!$O$23),Painel!$I$51,0)</f>
        <v>0</v>
      </c>
      <c r="G158" s="100">
        <f>IF(AND(Painel!$I$47="Sim",Painel!$I$49=PREMISSAS!$O$22),IF(MOD(MONTH(B158),6)=0,Painel!$I$51,0),0)</f>
        <v>0</v>
      </c>
      <c r="H158" s="100">
        <f>IF(AND(Painel!$I$47="Sim",Painel!$I$49=PREMISSAS!$O$21),IF(MOD(MONTH(B158),12)=0,Painel!$I$51,0),0)</f>
        <v>0</v>
      </c>
      <c r="I158" s="4">
        <f ca="1">IFERROR(IF(RESULTADOS!$C$17="Normal",0,D158)*IF(RESULTADOS!$C$17="Normal",0,$D$3),0)</f>
        <v>0</v>
      </c>
      <c r="J158" s="4">
        <f>IF(RESULTADOS!$C$17="Normal",E158,0)</f>
        <v>0</v>
      </c>
      <c r="K158" s="4">
        <f ca="1">(E158+J158+I158)*PREMISSAS!$C$61</f>
        <v>0</v>
      </c>
      <c r="L158" s="4">
        <f ca="1">IFERROR(D158*IF(RESULTADOS!$C$17="Normal",IF(Painel!$G$8=PREMISSAS!$M$18,PREMISSAS!$C$63,PREMISSAS!$D$63),0),0)</f>
        <v>0</v>
      </c>
      <c r="M158" s="85">
        <f ca="1">IFERROR(M157*(1+$E$2)+(E158+J158-IF(RESULTADOS!$C$17="Normal",K158,0)-L158)*IF(MONTH(B158)=12,2,1),0)</f>
        <v>0</v>
      </c>
      <c r="N158" s="85">
        <f ca="1">IFERROR(N157*(1+$E$2)+(F158+I158-IF(RESULTADOS!$C$17="Normal",0,K158))*IF(MONTH(B158)=12,2,1)+G158+H158,0)</f>
        <v>0</v>
      </c>
      <c r="P158" s="43">
        <f t="shared" ca="1" si="18"/>
        <v>0</v>
      </c>
      <c r="R158" s="116" t="str">
        <f t="shared" ca="1" si="19"/>
        <v/>
      </c>
      <c r="S158" s="100" t="str">
        <f ca="1">IF(C158="","",S157+(E158+J158-IF(RESULTADOS!$C$17="Normal",K158,0)-L158)/2+(F158+G158+H158+I158-IF(RESULTADOS!$C$17="Normal",0,K158)))</f>
        <v/>
      </c>
      <c r="T158" s="100" t="str">
        <f ca="1">IF(C158="","",T157+(E158+J158-IF(RESULTADOS!$C$17="Normal",K158,0)-L158)/2)</f>
        <v/>
      </c>
      <c r="U158" s="100">
        <f t="shared" ca="1" si="23"/>
        <v>0</v>
      </c>
      <c r="W158" s="116">
        <f t="shared" ca="1" si="24"/>
        <v>47514</v>
      </c>
      <c r="X158" s="116">
        <f t="shared" ca="1" si="20"/>
        <v>47514</v>
      </c>
      <c r="Y158" s="100">
        <f ca="1">IF(OR((Y157-13/12*AB157)*(1+PREMISSAS!$C$16)&lt;0,Y157=""),0,(Y157-13/12*AB157)*(1+PREMISSAS!$C$16))</f>
        <v>0</v>
      </c>
      <c r="Z158" s="100">
        <f ca="1">IF(OR((Z157-13/12*AC157)*(1+PREMISSAS!$C$16)&lt;0,Z157=""),0,(Z157-13/12*AC157)*(1+PREMISSAS!$C$16))</f>
        <v>10.523536837623951</v>
      </c>
      <c r="AA158" s="100">
        <f t="shared" ca="1" si="21"/>
        <v>10.523536837623951</v>
      </c>
      <c r="AB158" s="119">
        <f t="shared" ca="1" si="25"/>
        <v>0</v>
      </c>
      <c r="AC158" s="119">
        <f t="shared" ca="1" si="26"/>
        <v>1.1787198661911809</v>
      </c>
    </row>
    <row r="159" spans="2:29" x14ac:dyDescent="0.25">
      <c r="B159" s="20" t="str">
        <f t="shared" ca="1" si="22"/>
        <v/>
      </c>
      <c r="C159" s="21" t="str">
        <f ca="1">IF(B159="","",IF(MONTH(B159)=1,C158*(1+PREMISSAS!$C$58),C158))</f>
        <v/>
      </c>
      <c r="D159" s="21" t="str">
        <f ca="1">IF(B159="","",IF(RESULTADOS!$C$17="Normal",IFERROR(MAX(C159-PREMISSAS!$C$13,0),0),MAX(10*PREMISSAS!$C$39,IF(MONTH(B159)=1,D158*(1+PREMISSAS!$C$58),D158))))</f>
        <v/>
      </c>
      <c r="E159" s="4">
        <f ca="1">IFERROR(D159*IF(RESULTADOS!$C$17="Normal",$D$3,0),0)</f>
        <v>0</v>
      </c>
      <c r="F159" s="4">
        <f>IF(AND(Painel!$I$47="Sim",Painel!$I$49=PREMISSAS!$O$23),Painel!$I$51,0)</f>
        <v>0</v>
      </c>
      <c r="G159" s="100">
        <f>IF(AND(Painel!$I$47="Sim",Painel!$I$49=PREMISSAS!$O$22),IF(MOD(MONTH(B159),6)=0,Painel!$I$51,0),0)</f>
        <v>0</v>
      </c>
      <c r="H159" s="100">
        <f>IF(AND(Painel!$I$47="Sim",Painel!$I$49=PREMISSAS!$O$21),IF(MOD(MONTH(B159),12)=0,Painel!$I$51,0),0)</f>
        <v>0</v>
      </c>
      <c r="I159" s="4">
        <f ca="1">IFERROR(IF(RESULTADOS!$C$17="Normal",0,D159)*IF(RESULTADOS!$C$17="Normal",0,$D$3),0)</f>
        <v>0</v>
      </c>
      <c r="J159" s="4">
        <f>IF(RESULTADOS!$C$17="Normal",E159,0)</f>
        <v>0</v>
      </c>
      <c r="K159" s="4">
        <f ca="1">(E159+J159+I159)*PREMISSAS!$C$61</f>
        <v>0</v>
      </c>
      <c r="L159" s="4">
        <f ca="1">IFERROR(D159*IF(RESULTADOS!$C$17="Normal",IF(Painel!$G$8=PREMISSAS!$M$18,PREMISSAS!$C$63,PREMISSAS!$D$63),0),0)</f>
        <v>0</v>
      </c>
      <c r="M159" s="85">
        <f ca="1">IFERROR(M158*(1+$E$2)+(E159+J159-IF(RESULTADOS!$C$17="Normal",K159,0)-L159)*IF(MONTH(B159)=12,2,1),0)</f>
        <v>0</v>
      </c>
      <c r="N159" s="85">
        <f ca="1">IFERROR(N158*(1+$E$2)+(F159+I159-IF(RESULTADOS!$C$17="Normal",0,K159))*IF(MONTH(B159)=12,2,1)+G159+H159,0)</f>
        <v>0</v>
      </c>
      <c r="P159" s="43">
        <f t="shared" ca="1" si="18"/>
        <v>0</v>
      </c>
      <c r="R159" s="116" t="str">
        <f t="shared" ca="1" si="19"/>
        <v/>
      </c>
      <c r="S159" s="100" t="str">
        <f ca="1">IF(C159="","",S158+(E159+J159-IF(RESULTADOS!$C$17="Normal",K159,0)-L159)/2+(F159+G159+H159+I159-IF(RESULTADOS!$C$17="Normal",0,K159)))</f>
        <v/>
      </c>
      <c r="T159" s="100" t="str">
        <f ca="1">IF(C159="","",T158+(E159+J159-IF(RESULTADOS!$C$17="Normal",K159,0)-L159)/2)</f>
        <v/>
      </c>
      <c r="U159" s="100">
        <f t="shared" ca="1" si="23"/>
        <v>0</v>
      </c>
      <c r="W159" s="116">
        <f t="shared" ca="1" si="24"/>
        <v>47542</v>
      </c>
      <c r="X159" s="116">
        <f t="shared" ca="1" si="20"/>
        <v>47542</v>
      </c>
      <c r="Y159" s="100">
        <f ca="1">IF(OR((Y158-13/12*AB158)*(1+PREMISSAS!$C$16)&lt;0,Y158=""),0,(Y158-13/12*AB158)*(1+PREMISSAS!$C$16))</f>
        <v>0</v>
      </c>
      <c r="Z159" s="100">
        <f ca="1">IF(OR((Z158-13/12*AC158)*(1+PREMISSAS!$C$16)&lt;0,Z158=""),0,(Z158-13/12*AC158)*(1+PREMISSAS!$C$16))</f>
        <v>9.276861246483751</v>
      </c>
      <c r="AA159" s="100">
        <f t="shared" ca="1" si="21"/>
        <v>9.276861246483751</v>
      </c>
      <c r="AB159" s="119">
        <f t="shared" ca="1" si="25"/>
        <v>0</v>
      </c>
      <c r="AC159" s="119">
        <f t="shared" ca="1" si="26"/>
        <v>1.1787198661911809</v>
      </c>
    </row>
    <row r="160" spans="2:29" x14ac:dyDescent="0.25">
      <c r="B160" s="20" t="str">
        <f t="shared" ca="1" si="22"/>
        <v/>
      </c>
      <c r="C160" s="21" t="str">
        <f ca="1">IF(B160="","",IF(MONTH(B160)=1,C159*(1+PREMISSAS!$C$58),C159))</f>
        <v/>
      </c>
      <c r="D160" s="21" t="str">
        <f ca="1">IF(B160="","",IF(RESULTADOS!$C$17="Normal",IFERROR(MAX(C160-PREMISSAS!$C$13,0),0),MAX(10*PREMISSAS!$C$39,IF(MONTH(B160)=1,D159*(1+PREMISSAS!$C$58),D159))))</f>
        <v/>
      </c>
      <c r="E160" s="4">
        <f ca="1">IFERROR(D160*IF(RESULTADOS!$C$17="Normal",$D$3,0),0)</f>
        <v>0</v>
      </c>
      <c r="F160" s="4">
        <f>IF(AND(Painel!$I$47="Sim",Painel!$I$49=PREMISSAS!$O$23),Painel!$I$51,0)</f>
        <v>0</v>
      </c>
      <c r="G160" s="100">
        <f>IF(AND(Painel!$I$47="Sim",Painel!$I$49=PREMISSAS!$O$22),IF(MOD(MONTH(B160),6)=0,Painel!$I$51,0),0)</f>
        <v>0</v>
      </c>
      <c r="H160" s="100">
        <f>IF(AND(Painel!$I$47="Sim",Painel!$I$49=PREMISSAS!$O$21),IF(MOD(MONTH(B160),12)=0,Painel!$I$51,0),0)</f>
        <v>0</v>
      </c>
      <c r="I160" s="4">
        <f ca="1">IFERROR(IF(RESULTADOS!$C$17="Normal",0,D160)*IF(RESULTADOS!$C$17="Normal",0,$D$3),0)</f>
        <v>0</v>
      </c>
      <c r="J160" s="4">
        <f>IF(RESULTADOS!$C$17="Normal",E160,0)</f>
        <v>0</v>
      </c>
      <c r="K160" s="4">
        <f ca="1">(E160+J160+I160)*PREMISSAS!$C$61</f>
        <v>0</v>
      </c>
      <c r="L160" s="4">
        <f ca="1">IFERROR(D160*IF(RESULTADOS!$C$17="Normal",IF(Painel!$G$8=PREMISSAS!$M$18,PREMISSAS!$C$63,PREMISSAS!$D$63),0),0)</f>
        <v>0</v>
      </c>
      <c r="M160" s="85">
        <f ca="1">IFERROR(M159*(1+$E$2)+(E160+J160-IF(RESULTADOS!$C$17="Normal",K160,0)-L160)*IF(MONTH(B160)=12,2,1),0)</f>
        <v>0</v>
      </c>
      <c r="N160" s="85">
        <f ca="1">IFERROR(N159*(1+$E$2)+(F160+I160-IF(RESULTADOS!$C$17="Normal",0,K160))*IF(MONTH(B160)=12,2,1)+G160+H160,0)</f>
        <v>0</v>
      </c>
      <c r="P160" s="43">
        <f t="shared" ca="1" si="18"/>
        <v>0</v>
      </c>
      <c r="R160" s="116" t="str">
        <f t="shared" ca="1" si="19"/>
        <v/>
      </c>
      <c r="S160" s="100" t="str">
        <f ca="1">IF(C160="","",S159+(E160+J160-IF(RESULTADOS!$C$17="Normal",K160,0)-L160)/2+(F160+G160+H160+I160-IF(RESULTADOS!$C$17="Normal",0,K160)))</f>
        <v/>
      </c>
      <c r="T160" s="100" t="str">
        <f ca="1">IF(C160="","",T159+(E160+J160-IF(RESULTADOS!$C$17="Normal",K160,0)-L160)/2)</f>
        <v/>
      </c>
      <c r="U160" s="100">
        <f t="shared" ca="1" si="23"/>
        <v>0</v>
      </c>
      <c r="W160" s="116">
        <f t="shared" ca="1" si="24"/>
        <v>47573</v>
      </c>
      <c r="X160" s="116">
        <f t="shared" ca="1" si="20"/>
        <v>47573</v>
      </c>
      <c r="Y160" s="100">
        <f ca="1">IF(OR((Y159-13/12*AB159)*(1+PREMISSAS!$C$16)&lt;0,Y159=""),0,(Y159-13/12*AB159)*(1+PREMISSAS!$C$16))</f>
        <v>0</v>
      </c>
      <c r="Z160" s="100">
        <f ca="1">IF(OR((Z159-13/12*AC159)*(1+PREMISSAS!$C$16)&lt;0,Z159=""),0,(Z159-13/12*AC159)*(1+PREMISSAS!$C$16))</f>
        <v>8.026104363865338</v>
      </c>
      <c r="AA160" s="100">
        <f t="shared" ca="1" si="21"/>
        <v>8.026104363865338</v>
      </c>
      <c r="AB160" s="119">
        <f t="shared" ca="1" si="25"/>
        <v>0</v>
      </c>
      <c r="AC160" s="119">
        <f t="shared" ca="1" si="26"/>
        <v>1.1787198661911809</v>
      </c>
    </row>
    <row r="161" spans="2:29" x14ac:dyDescent="0.25">
      <c r="B161" s="20" t="str">
        <f t="shared" ca="1" si="22"/>
        <v/>
      </c>
      <c r="C161" s="21" t="str">
        <f ca="1">IF(B161="","",IF(MONTH(B161)=1,C160*(1+PREMISSAS!$C$58),C160))</f>
        <v/>
      </c>
      <c r="D161" s="21" t="str">
        <f ca="1">IF(B161="","",IF(RESULTADOS!$C$17="Normal",IFERROR(MAX(C161-PREMISSAS!$C$13,0),0),MAX(10*PREMISSAS!$C$39,IF(MONTH(B161)=1,D160*(1+PREMISSAS!$C$58),D160))))</f>
        <v/>
      </c>
      <c r="E161" s="4">
        <f ca="1">IFERROR(D161*IF(RESULTADOS!$C$17="Normal",$D$3,0),0)</f>
        <v>0</v>
      </c>
      <c r="F161" s="4">
        <f>IF(AND(Painel!$I$47="Sim",Painel!$I$49=PREMISSAS!$O$23),Painel!$I$51,0)</f>
        <v>0</v>
      </c>
      <c r="G161" s="100">
        <f>IF(AND(Painel!$I$47="Sim",Painel!$I$49=PREMISSAS!$O$22),IF(MOD(MONTH(B161),6)=0,Painel!$I$51,0),0)</f>
        <v>0</v>
      </c>
      <c r="H161" s="100">
        <f>IF(AND(Painel!$I$47="Sim",Painel!$I$49=PREMISSAS!$O$21),IF(MOD(MONTH(B161),12)=0,Painel!$I$51,0),0)</f>
        <v>0</v>
      </c>
      <c r="I161" s="4">
        <f ca="1">IFERROR(IF(RESULTADOS!$C$17="Normal",0,D161)*IF(RESULTADOS!$C$17="Normal",0,$D$3),0)</f>
        <v>0</v>
      </c>
      <c r="J161" s="4">
        <f>IF(RESULTADOS!$C$17="Normal",E161,0)</f>
        <v>0</v>
      </c>
      <c r="K161" s="4">
        <f ca="1">(E161+J161+I161)*PREMISSAS!$C$61</f>
        <v>0</v>
      </c>
      <c r="L161" s="4">
        <f ca="1">IFERROR(D161*IF(RESULTADOS!$C$17="Normal",IF(Painel!$G$8=PREMISSAS!$M$18,PREMISSAS!$C$63,PREMISSAS!$D$63),0),0)</f>
        <v>0</v>
      </c>
      <c r="M161" s="85">
        <f ca="1">IFERROR(M160*(1+$E$2)+(E161+J161-IF(RESULTADOS!$C$17="Normal",K161,0)-L161)*IF(MONTH(B161)=12,2,1),0)</f>
        <v>0</v>
      </c>
      <c r="N161" s="85">
        <f ca="1">IFERROR(N160*(1+$E$2)+(F161+I161-IF(RESULTADOS!$C$17="Normal",0,K161))*IF(MONTH(B161)=12,2,1)+G161+H161,0)</f>
        <v>0</v>
      </c>
      <c r="P161" s="43">
        <f t="shared" ca="1" si="18"/>
        <v>0</v>
      </c>
      <c r="R161" s="116" t="str">
        <f t="shared" ca="1" si="19"/>
        <v/>
      </c>
      <c r="S161" s="100" t="str">
        <f ca="1">IF(C161="","",S160+(E161+J161-IF(RESULTADOS!$C$17="Normal",K161,0)-L161)/2+(F161+G161+H161+I161-IF(RESULTADOS!$C$17="Normal",0,K161)))</f>
        <v/>
      </c>
      <c r="T161" s="100" t="str">
        <f ca="1">IF(C161="","",T160+(E161+J161-IF(RESULTADOS!$C$17="Normal",K161,0)-L161)/2)</f>
        <v/>
      </c>
      <c r="U161" s="100">
        <f t="shared" ca="1" si="23"/>
        <v>0</v>
      </c>
      <c r="W161" s="116">
        <f t="shared" ca="1" si="24"/>
        <v>47603</v>
      </c>
      <c r="X161" s="116">
        <f t="shared" ca="1" si="20"/>
        <v>47603</v>
      </c>
      <c r="Y161" s="100">
        <f ca="1">IF(OR((Y160-13/12*AB160)*(1+PREMISSAS!$C$16)&lt;0,Y160=""),0,(Y160-13/12*AB160)*(1+PREMISSAS!$C$16))</f>
        <v>0</v>
      </c>
      <c r="Z161" s="100">
        <f ca="1">IF(OR((Z160-13/12*AC160)*(1+PREMISSAS!$C$16)&lt;0,Z160=""),0,(Z160-13/12*AC160)*(1+PREMISSAS!$C$16))</f>
        <v>6.7712528286824387</v>
      </c>
      <c r="AA161" s="100">
        <f t="shared" ca="1" si="21"/>
        <v>6.7712528286824387</v>
      </c>
      <c r="AB161" s="119">
        <f t="shared" ca="1" si="25"/>
        <v>0</v>
      </c>
      <c r="AC161" s="119">
        <f t="shared" ca="1" si="26"/>
        <v>1.1787198661911809</v>
      </c>
    </row>
    <row r="162" spans="2:29" x14ac:dyDescent="0.25">
      <c r="B162" s="20" t="str">
        <f t="shared" ca="1" si="22"/>
        <v/>
      </c>
      <c r="C162" s="21" t="str">
        <f ca="1">IF(B162="","",IF(MONTH(B162)=1,C161*(1+PREMISSAS!$C$58),C161))</f>
        <v/>
      </c>
      <c r="D162" s="21" t="str">
        <f ca="1">IF(B162="","",IF(RESULTADOS!$C$17="Normal",IFERROR(MAX(C162-PREMISSAS!$C$13,0),0),MAX(10*PREMISSAS!$C$39,IF(MONTH(B162)=1,D161*(1+PREMISSAS!$C$58),D161))))</f>
        <v/>
      </c>
      <c r="E162" s="4">
        <f ca="1">IFERROR(D162*IF(RESULTADOS!$C$17="Normal",$D$3,0),0)</f>
        <v>0</v>
      </c>
      <c r="F162" s="4">
        <f>IF(AND(Painel!$I$47="Sim",Painel!$I$49=PREMISSAS!$O$23),Painel!$I$51,0)</f>
        <v>0</v>
      </c>
      <c r="G162" s="100">
        <f>IF(AND(Painel!$I$47="Sim",Painel!$I$49=PREMISSAS!$O$22),IF(MOD(MONTH(B162),6)=0,Painel!$I$51,0),0)</f>
        <v>0</v>
      </c>
      <c r="H162" s="100">
        <f>IF(AND(Painel!$I$47="Sim",Painel!$I$49=PREMISSAS!$O$21),IF(MOD(MONTH(B162),12)=0,Painel!$I$51,0),0)</f>
        <v>0</v>
      </c>
      <c r="I162" s="4">
        <f ca="1">IFERROR(IF(RESULTADOS!$C$17="Normal",0,D162)*IF(RESULTADOS!$C$17="Normal",0,$D$3),0)</f>
        <v>0</v>
      </c>
      <c r="J162" s="4">
        <f>IF(RESULTADOS!$C$17="Normal",E162,0)</f>
        <v>0</v>
      </c>
      <c r="K162" s="4">
        <f ca="1">(E162+J162+I162)*PREMISSAS!$C$61</f>
        <v>0</v>
      </c>
      <c r="L162" s="4">
        <f ca="1">IFERROR(D162*IF(RESULTADOS!$C$17="Normal",IF(Painel!$G$8=PREMISSAS!$M$18,PREMISSAS!$C$63,PREMISSAS!$D$63),0),0)</f>
        <v>0</v>
      </c>
      <c r="M162" s="85">
        <f ca="1">IFERROR(M161*(1+$E$2)+(E162+J162-IF(RESULTADOS!$C$17="Normal",K162,0)-L162)*IF(MONTH(B162)=12,2,1),0)</f>
        <v>0</v>
      </c>
      <c r="N162" s="85">
        <f ca="1">IFERROR(N161*(1+$E$2)+(F162+I162-IF(RESULTADOS!$C$17="Normal",0,K162))*IF(MONTH(B162)=12,2,1)+G162+H162,0)</f>
        <v>0</v>
      </c>
      <c r="P162" s="43">
        <f t="shared" ca="1" si="18"/>
        <v>0</v>
      </c>
      <c r="R162" s="116" t="str">
        <f t="shared" ca="1" si="19"/>
        <v/>
      </c>
      <c r="S162" s="100" t="str">
        <f ca="1">IF(C162="","",S161+(E162+J162-IF(RESULTADOS!$C$17="Normal",K162,0)-L162)/2+(F162+G162+H162+I162-IF(RESULTADOS!$C$17="Normal",0,K162)))</f>
        <v/>
      </c>
      <c r="T162" s="100" t="str">
        <f ca="1">IF(C162="","",T161+(E162+J162-IF(RESULTADOS!$C$17="Normal",K162,0)-L162)/2)</f>
        <v/>
      </c>
      <c r="U162" s="100">
        <f t="shared" ca="1" si="23"/>
        <v>0</v>
      </c>
      <c r="W162" s="116">
        <f t="shared" ca="1" si="24"/>
        <v>47634</v>
      </c>
      <c r="X162" s="116">
        <f t="shared" ca="1" si="20"/>
        <v>47634</v>
      </c>
      <c r="Y162" s="100">
        <f ca="1">IF(OR((Y161-13/12*AB161)*(1+PREMISSAS!$C$16)&lt;0,Y161=""),0,(Y161-13/12*AB161)*(1+PREMISSAS!$C$16))</f>
        <v>0</v>
      </c>
      <c r="Z162" s="100">
        <f ca="1">IF(OR((Z161-13/12*AC161)*(1+PREMISSAS!$C$16)&lt;0,Z161=""),0,(Z161-13/12*AC161)*(1+PREMISSAS!$C$16))</f>
        <v>5.5122932361080572</v>
      </c>
      <c r="AA162" s="100">
        <f t="shared" ca="1" si="21"/>
        <v>5.5122932361080572</v>
      </c>
      <c r="AB162" s="119">
        <f t="shared" ca="1" si="25"/>
        <v>0</v>
      </c>
      <c r="AC162" s="119">
        <f t="shared" ca="1" si="26"/>
        <v>1.1787198661911809</v>
      </c>
    </row>
    <row r="163" spans="2:29" x14ac:dyDescent="0.25">
      <c r="B163" s="20" t="str">
        <f t="shared" ca="1" si="22"/>
        <v/>
      </c>
      <c r="C163" s="21" t="str">
        <f ca="1">IF(B163="","",IF(MONTH(B163)=1,C162*(1+PREMISSAS!$C$58),C162))</f>
        <v/>
      </c>
      <c r="D163" s="21" t="str">
        <f ca="1">IF(B163="","",IF(RESULTADOS!$C$17="Normal",IFERROR(MAX(C163-PREMISSAS!$C$13,0),0),MAX(10*PREMISSAS!$C$39,IF(MONTH(B163)=1,D162*(1+PREMISSAS!$C$58),D162))))</f>
        <v/>
      </c>
      <c r="E163" s="4">
        <f ca="1">IFERROR(D163*IF(RESULTADOS!$C$17="Normal",$D$3,0),0)</f>
        <v>0</v>
      </c>
      <c r="F163" s="4">
        <f>IF(AND(Painel!$I$47="Sim",Painel!$I$49=PREMISSAS!$O$23),Painel!$I$51,0)</f>
        <v>0</v>
      </c>
      <c r="G163" s="100">
        <f>IF(AND(Painel!$I$47="Sim",Painel!$I$49=PREMISSAS!$O$22),IF(MOD(MONTH(B163),6)=0,Painel!$I$51,0),0)</f>
        <v>0</v>
      </c>
      <c r="H163" s="100">
        <f>IF(AND(Painel!$I$47="Sim",Painel!$I$49=PREMISSAS!$O$21),IF(MOD(MONTH(B163),12)=0,Painel!$I$51,0),0)</f>
        <v>0</v>
      </c>
      <c r="I163" s="4">
        <f ca="1">IFERROR(IF(RESULTADOS!$C$17="Normal",0,D163)*IF(RESULTADOS!$C$17="Normal",0,$D$3),0)</f>
        <v>0</v>
      </c>
      <c r="J163" s="4">
        <f>IF(RESULTADOS!$C$17="Normal",E163,0)</f>
        <v>0</v>
      </c>
      <c r="K163" s="4">
        <f ca="1">(E163+J163+I163)*PREMISSAS!$C$61</f>
        <v>0</v>
      </c>
      <c r="L163" s="4">
        <f ca="1">IFERROR(D163*IF(RESULTADOS!$C$17="Normal",IF(Painel!$G$8=PREMISSAS!$M$18,PREMISSAS!$C$63,PREMISSAS!$D$63),0),0)</f>
        <v>0</v>
      </c>
      <c r="M163" s="85">
        <f ca="1">IFERROR(M162*(1+$E$2)+(E163+J163-IF(RESULTADOS!$C$17="Normal",K163,0)-L163)*IF(MONTH(B163)=12,2,1),0)</f>
        <v>0</v>
      </c>
      <c r="N163" s="85">
        <f ca="1">IFERROR(N162*(1+$E$2)+(F163+I163-IF(RESULTADOS!$C$17="Normal",0,K163))*IF(MONTH(B163)=12,2,1)+G163+H163,0)</f>
        <v>0</v>
      </c>
      <c r="P163" s="43">
        <f t="shared" ca="1" si="18"/>
        <v>0</v>
      </c>
      <c r="R163" s="116" t="str">
        <f t="shared" ca="1" si="19"/>
        <v/>
      </c>
      <c r="S163" s="100" t="str">
        <f ca="1">IF(C163="","",S162+(E163+J163-IF(RESULTADOS!$C$17="Normal",K163,0)-L163)/2+(F163+G163+H163+I163-IF(RESULTADOS!$C$17="Normal",0,K163)))</f>
        <v/>
      </c>
      <c r="T163" s="100" t="str">
        <f ca="1">IF(C163="","",T162+(E163+J163-IF(RESULTADOS!$C$17="Normal",K163,0)-L163)/2)</f>
        <v/>
      </c>
      <c r="U163" s="100">
        <f t="shared" ca="1" si="23"/>
        <v>0</v>
      </c>
      <c r="W163" s="116">
        <f t="shared" ca="1" si="24"/>
        <v>47664</v>
      </c>
      <c r="X163" s="116">
        <f t="shared" ca="1" si="20"/>
        <v>47664</v>
      </c>
      <c r="Y163" s="100">
        <f ca="1">IF(OR((Y162-13/12*AB162)*(1+PREMISSAS!$C$16)&lt;0,Y162=""),0,(Y162-13/12*AB162)*(1+PREMISSAS!$C$16))</f>
        <v>0</v>
      </c>
      <c r="Z163" s="100">
        <f ca="1">IF(OR((Z162-13/12*AC162)*(1+PREMISSAS!$C$16)&lt;0,Z162=""),0,(Z162-13/12*AC162)*(1+PREMISSAS!$C$16))</f>
        <v>4.2492121374312841</v>
      </c>
      <c r="AA163" s="100">
        <f t="shared" ca="1" si="21"/>
        <v>4.2492121374312841</v>
      </c>
      <c r="AB163" s="119">
        <f t="shared" ca="1" si="25"/>
        <v>0</v>
      </c>
      <c r="AC163" s="119">
        <f t="shared" ca="1" si="26"/>
        <v>1.1787198661911809</v>
      </c>
    </row>
    <row r="164" spans="2:29" x14ac:dyDescent="0.25">
      <c r="B164" s="20" t="str">
        <f t="shared" ca="1" si="22"/>
        <v/>
      </c>
      <c r="C164" s="21" t="str">
        <f ca="1">IF(B164="","",IF(MONTH(B164)=1,C163*(1+PREMISSAS!$C$58),C163))</f>
        <v/>
      </c>
      <c r="D164" s="21" t="str">
        <f ca="1">IF(B164="","",IF(RESULTADOS!$C$17="Normal",IFERROR(MAX(C164-PREMISSAS!$C$13,0),0),MAX(10*PREMISSAS!$C$39,IF(MONTH(B164)=1,D163*(1+PREMISSAS!$C$58),D163))))</f>
        <v/>
      </c>
      <c r="E164" s="4">
        <f ca="1">IFERROR(D164*IF(RESULTADOS!$C$17="Normal",$D$3,0),0)</f>
        <v>0</v>
      </c>
      <c r="F164" s="4">
        <f>IF(AND(Painel!$I$47="Sim",Painel!$I$49=PREMISSAS!$O$23),Painel!$I$51,0)</f>
        <v>0</v>
      </c>
      <c r="G164" s="100">
        <f>IF(AND(Painel!$I$47="Sim",Painel!$I$49=PREMISSAS!$O$22),IF(MOD(MONTH(B164),6)=0,Painel!$I$51,0),0)</f>
        <v>0</v>
      </c>
      <c r="H164" s="100">
        <f>IF(AND(Painel!$I$47="Sim",Painel!$I$49=PREMISSAS!$O$21),IF(MOD(MONTH(B164),12)=0,Painel!$I$51,0),0)</f>
        <v>0</v>
      </c>
      <c r="I164" s="4">
        <f ca="1">IFERROR(IF(RESULTADOS!$C$17="Normal",0,D164)*IF(RESULTADOS!$C$17="Normal",0,$D$3),0)</f>
        <v>0</v>
      </c>
      <c r="J164" s="4">
        <f>IF(RESULTADOS!$C$17="Normal",E164,0)</f>
        <v>0</v>
      </c>
      <c r="K164" s="4">
        <f ca="1">(E164+J164+I164)*PREMISSAS!$C$61</f>
        <v>0</v>
      </c>
      <c r="L164" s="4">
        <f ca="1">IFERROR(D164*IF(RESULTADOS!$C$17="Normal",IF(Painel!$G$8=PREMISSAS!$M$18,PREMISSAS!$C$63,PREMISSAS!$D$63),0),0)</f>
        <v>0</v>
      </c>
      <c r="M164" s="85">
        <f ca="1">IFERROR(M163*(1+$E$2)+(E164+J164-IF(RESULTADOS!$C$17="Normal",K164,0)-L164)*IF(MONTH(B164)=12,2,1),0)</f>
        <v>0</v>
      </c>
      <c r="N164" s="85">
        <f ca="1">IFERROR(N163*(1+$E$2)+(F164+I164-IF(RESULTADOS!$C$17="Normal",0,K164))*IF(MONTH(B164)=12,2,1)+G164+H164,0)</f>
        <v>0</v>
      </c>
      <c r="P164" s="43">
        <f t="shared" ca="1" si="18"/>
        <v>0</v>
      </c>
      <c r="R164" s="116" t="str">
        <f t="shared" ca="1" si="19"/>
        <v/>
      </c>
      <c r="S164" s="100" t="str">
        <f ca="1">IF(C164="","",S163+(E164+J164-IF(RESULTADOS!$C$17="Normal",K164,0)-L164)/2+(F164+G164+H164+I164-IF(RESULTADOS!$C$17="Normal",0,K164)))</f>
        <v/>
      </c>
      <c r="T164" s="100" t="str">
        <f ca="1">IF(C164="","",T163+(E164+J164-IF(RESULTADOS!$C$17="Normal",K164,0)-L164)/2)</f>
        <v/>
      </c>
      <c r="U164" s="100">
        <f t="shared" ca="1" si="23"/>
        <v>0</v>
      </c>
      <c r="W164" s="116">
        <f t="shared" ca="1" si="24"/>
        <v>47695</v>
      </c>
      <c r="X164" s="116">
        <f t="shared" ca="1" si="20"/>
        <v>47695</v>
      </c>
      <c r="Y164" s="100">
        <f ca="1">IF(OR((Y163-13/12*AB163)*(1+PREMISSAS!$C$16)&lt;0,Y163=""),0,(Y163-13/12*AB163)*(1+PREMISSAS!$C$16))</f>
        <v>0</v>
      </c>
      <c r="Z164" s="100">
        <f ca="1">IF(OR((Z163-13/12*AC163)*(1+PREMISSAS!$C$16)&lt;0,Z163=""),0,(Z163-13/12*AC163)*(1+PREMISSAS!$C$16))</f>
        <v>2.9819960399136294</v>
      </c>
      <c r="AA164" s="100">
        <f t="shared" ca="1" si="21"/>
        <v>2.9819960399136294</v>
      </c>
      <c r="AB164" s="119">
        <f t="shared" ca="1" si="25"/>
        <v>0</v>
      </c>
      <c r="AC164" s="119">
        <f t="shared" ca="1" si="26"/>
        <v>1.1787198661911809</v>
      </c>
    </row>
    <row r="165" spans="2:29" x14ac:dyDescent="0.25">
      <c r="B165" s="20" t="str">
        <f t="shared" ca="1" si="22"/>
        <v/>
      </c>
      <c r="C165" s="21" t="str">
        <f ca="1">IF(B165="","",IF(MONTH(B165)=1,C164*(1+PREMISSAS!$C$58),C164))</f>
        <v/>
      </c>
      <c r="D165" s="21" t="str">
        <f ca="1">IF(B165="","",IF(RESULTADOS!$C$17="Normal",IFERROR(MAX(C165-PREMISSAS!$C$13,0),0),MAX(10*PREMISSAS!$C$39,IF(MONTH(B165)=1,D164*(1+PREMISSAS!$C$58),D164))))</f>
        <v/>
      </c>
      <c r="E165" s="4">
        <f ca="1">IFERROR(D165*IF(RESULTADOS!$C$17="Normal",$D$3,0),0)</f>
        <v>0</v>
      </c>
      <c r="F165" s="4">
        <f>IF(AND(Painel!$I$47="Sim",Painel!$I$49=PREMISSAS!$O$23),Painel!$I$51,0)</f>
        <v>0</v>
      </c>
      <c r="G165" s="100">
        <f>IF(AND(Painel!$I$47="Sim",Painel!$I$49=PREMISSAS!$O$22),IF(MOD(MONTH(B165),6)=0,Painel!$I$51,0),0)</f>
        <v>0</v>
      </c>
      <c r="H165" s="100">
        <f>IF(AND(Painel!$I$47="Sim",Painel!$I$49=PREMISSAS!$O$21),IF(MOD(MONTH(B165),12)=0,Painel!$I$51,0),0)</f>
        <v>0</v>
      </c>
      <c r="I165" s="4">
        <f ca="1">IFERROR(IF(RESULTADOS!$C$17="Normal",0,D165)*IF(RESULTADOS!$C$17="Normal",0,$D$3),0)</f>
        <v>0</v>
      </c>
      <c r="J165" s="4">
        <f>IF(RESULTADOS!$C$17="Normal",E165,0)</f>
        <v>0</v>
      </c>
      <c r="K165" s="4">
        <f ca="1">(E165+J165+I165)*PREMISSAS!$C$61</f>
        <v>0</v>
      </c>
      <c r="L165" s="4">
        <f ca="1">IFERROR(D165*IF(RESULTADOS!$C$17="Normal",IF(Painel!$G$8=PREMISSAS!$M$18,PREMISSAS!$C$63,PREMISSAS!$D$63),0),0)</f>
        <v>0</v>
      </c>
      <c r="M165" s="85">
        <f ca="1">IFERROR(M164*(1+$E$2)+(E165+J165-IF(RESULTADOS!$C$17="Normal",K165,0)-L165)*IF(MONTH(B165)=12,2,1),0)</f>
        <v>0</v>
      </c>
      <c r="N165" s="85">
        <f ca="1">IFERROR(N164*(1+$E$2)+(F165+I165-IF(RESULTADOS!$C$17="Normal",0,K165))*IF(MONTH(B165)=12,2,1)+G165+H165,0)</f>
        <v>0</v>
      </c>
      <c r="P165" s="43">
        <f t="shared" ca="1" si="18"/>
        <v>0</v>
      </c>
      <c r="R165" s="116" t="str">
        <f t="shared" ca="1" si="19"/>
        <v/>
      </c>
      <c r="S165" s="100" t="str">
        <f ca="1">IF(C165="","",S164+(E165+J165-IF(RESULTADOS!$C$17="Normal",K165,0)-L165)/2+(F165+G165+H165+I165-IF(RESULTADOS!$C$17="Normal",0,K165)))</f>
        <v/>
      </c>
      <c r="T165" s="100" t="str">
        <f ca="1">IF(C165="","",T164+(E165+J165-IF(RESULTADOS!$C$17="Normal",K165,0)-L165)/2)</f>
        <v/>
      </c>
      <c r="U165" s="100">
        <f t="shared" ca="1" si="23"/>
        <v>0</v>
      </c>
      <c r="W165" s="116">
        <f t="shared" ca="1" si="24"/>
        <v>47726</v>
      </c>
      <c r="X165" s="116">
        <f t="shared" ca="1" si="20"/>
        <v>47726</v>
      </c>
      <c r="Y165" s="100">
        <f ca="1">IF(OR((Y164-13/12*AB164)*(1+PREMISSAS!$C$16)&lt;0,Y164=""),0,(Y164-13/12*AB164)*(1+PREMISSAS!$C$16))</f>
        <v>0</v>
      </c>
      <c r="Z165" s="100">
        <f ca="1">IF(OR((Z164-13/12*AC164)*(1+PREMISSAS!$C$16)&lt;0,Z164=""),0,(Z164-13/12*AC164)*(1+PREMISSAS!$C$16))</f>
        <v>1.7106314066448887</v>
      </c>
      <c r="AA165" s="100">
        <f t="shared" ca="1" si="21"/>
        <v>1.7106314066448887</v>
      </c>
      <c r="AB165" s="119">
        <f t="shared" ca="1" si="25"/>
        <v>0</v>
      </c>
      <c r="AC165" s="119">
        <f t="shared" ca="1" si="26"/>
        <v>1.1787198661911809</v>
      </c>
    </row>
    <row r="166" spans="2:29" x14ac:dyDescent="0.25">
      <c r="B166" s="20" t="str">
        <f t="shared" ca="1" si="22"/>
        <v/>
      </c>
      <c r="C166" s="21" t="str">
        <f ca="1">IF(B166="","",IF(MONTH(B166)=1,C165*(1+PREMISSAS!$C$58),C165))</f>
        <v/>
      </c>
      <c r="D166" s="21" t="str">
        <f ca="1">IF(B166="","",IF(RESULTADOS!$C$17="Normal",IFERROR(MAX(C166-PREMISSAS!$C$13,0),0),MAX(10*PREMISSAS!$C$39,IF(MONTH(B166)=1,D165*(1+PREMISSAS!$C$58),D165))))</f>
        <v/>
      </c>
      <c r="E166" s="4">
        <f ca="1">IFERROR(D166*IF(RESULTADOS!$C$17="Normal",$D$3,0),0)</f>
        <v>0</v>
      </c>
      <c r="F166" s="4">
        <f>IF(AND(Painel!$I$47="Sim",Painel!$I$49=PREMISSAS!$O$23),Painel!$I$51,0)</f>
        <v>0</v>
      </c>
      <c r="G166" s="100">
        <f>IF(AND(Painel!$I$47="Sim",Painel!$I$49=PREMISSAS!$O$22),IF(MOD(MONTH(B166),6)=0,Painel!$I$51,0),0)</f>
        <v>0</v>
      </c>
      <c r="H166" s="100">
        <f>IF(AND(Painel!$I$47="Sim",Painel!$I$49=PREMISSAS!$O$21),IF(MOD(MONTH(B166),12)=0,Painel!$I$51,0),0)</f>
        <v>0</v>
      </c>
      <c r="I166" s="4">
        <f ca="1">IFERROR(IF(RESULTADOS!$C$17="Normal",0,D166)*IF(RESULTADOS!$C$17="Normal",0,$D$3),0)</f>
        <v>0</v>
      </c>
      <c r="J166" s="4">
        <f>IF(RESULTADOS!$C$17="Normal",E166,0)</f>
        <v>0</v>
      </c>
      <c r="K166" s="4">
        <f ca="1">(E166+J166+I166)*PREMISSAS!$C$61</f>
        <v>0</v>
      </c>
      <c r="L166" s="4">
        <f ca="1">IFERROR(D166*IF(RESULTADOS!$C$17="Normal",IF(Painel!$G$8=PREMISSAS!$M$18,PREMISSAS!$C$63,PREMISSAS!$D$63),0),0)</f>
        <v>0</v>
      </c>
      <c r="M166" s="85">
        <f ca="1">IFERROR(M165*(1+$E$2)+(E166+J166-IF(RESULTADOS!$C$17="Normal",K166,0)-L166)*IF(MONTH(B166)=12,2,1),0)</f>
        <v>0</v>
      </c>
      <c r="N166" s="85">
        <f ca="1">IFERROR(N165*(1+$E$2)+(F166+I166-IF(RESULTADOS!$C$17="Normal",0,K166))*IF(MONTH(B166)=12,2,1)+G166+H166,0)</f>
        <v>0</v>
      </c>
      <c r="P166" s="43">
        <f t="shared" ca="1" si="18"/>
        <v>0</v>
      </c>
      <c r="R166" s="116" t="str">
        <f t="shared" ca="1" si="19"/>
        <v/>
      </c>
      <c r="S166" s="100" t="str">
        <f ca="1">IF(C166="","",S165+(E166+J166-IF(RESULTADOS!$C$17="Normal",K166,0)-L166)/2+(F166+G166+H166+I166-IF(RESULTADOS!$C$17="Normal",0,K166)))</f>
        <v/>
      </c>
      <c r="T166" s="100" t="str">
        <f ca="1">IF(C166="","",T165+(E166+J166-IF(RESULTADOS!$C$17="Normal",K166,0)-L166)/2)</f>
        <v/>
      </c>
      <c r="U166" s="100">
        <f t="shared" ca="1" si="23"/>
        <v>0</v>
      </c>
      <c r="W166" s="116">
        <f t="shared" ca="1" si="24"/>
        <v>47756</v>
      </c>
      <c r="X166" s="116">
        <f t="shared" ca="1" si="20"/>
        <v>47756</v>
      </c>
      <c r="Y166" s="100">
        <f ca="1">IF(OR((Y165-13/12*AB165)*(1+PREMISSAS!$C$16)&lt;0,Y165=""),0,(Y165-13/12*AB165)*(1+PREMISSAS!$C$16))</f>
        <v>0</v>
      </c>
      <c r="Z166" s="100">
        <f ca="1">IF(OR((Z165-13/12*AC165)*(1+PREMISSAS!$C$16)&lt;0,Z165=""),0,(Z165-13/12*AC165)*(1+PREMISSAS!$C$16))</f>
        <v>0.43510465639853529</v>
      </c>
      <c r="AA166" s="100">
        <f t="shared" ca="1" si="21"/>
        <v>0.43510465639853529</v>
      </c>
      <c r="AB166" s="119">
        <f t="shared" ca="1" si="25"/>
        <v>0</v>
      </c>
      <c r="AC166" s="119">
        <f t="shared" ca="1" si="26"/>
        <v>1.1787198661911809</v>
      </c>
    </row>
    <row r="167" spans="2:29" x14ac:dyDescent="0.25">
      <c r="B167" s="20" t="str">
        <f t="shared" ca="1" si="22"/>
        <v/>
      </c>
      <c r="C167" s="21" t="str">
        <f ca="1">IF(B167="","",IF(MONTH(B167)=1,C166*(1+PREMISSAS!$C$58),C166))</f>
        <v/>
      </c>
      <c r="D167" s="21" t="str">
        <f ca="1">IF(B167="","",IF(RESULTADOS!$C$17="Normal",IFERROR(MAX(C167-PREMISSAS!$C$13,0),0),MAX(10*PREMISSAS!$C$39,IF(MONTH(B167)=1,D166*(1+PREMISSAS!$C$58),D166))))</f>
        <v/>
      </c>
      <c r="E167" s="4">
        <f ca="1">IFERROR(D167*IF(RESULTADOS!$C$17="Normal",$D$3,0),0)</f>
        <v>0</v>
      </c>
      <c r="F167" s="4">
        <f>IF(AND(Painel!$I$47="Sim",Painel!$I$49=PREMISSAS!$O$23),Painel!$I$51,0)</f>
        <v>0</v>
      </c>
      <c r="G167" s="100">
        <f>IF(AND(Painel!$I$47="Sim",Painel!$I$49=PREMISSAS!$O$22),IF(MOD(MONTH(B167),6)=0,Painel!$I$51,0),0)</f>
        <v>0</v>
      </c>
      <c r="H167" s="100">
        <f>IF(AND(Painel!$I$47="Sim",Painel!$I$49=PREMISSAS!$O$21),IF(MOD(MONTH(B167),12)=0,Painel!$I$51,0),0)</f>
        <v>0</v>
      </c>
      <c r="I167" s="4">
        <f ca="1">IFERROR(IF(RESULTADOS!$C$17="Normal",0,D167)*IF(RESULTADOS!$C$17="Normal",0,$D$3),0)</f>
        <v>0</v>
      </c>
      <c r="J167" s="4">
        <f>IF(RESULTADOS!$C$17="Normal",E167,0)</f>
        <v>0</v>
      </c>
      <c r="K167" s="4">
        <f ca="1">(E167+J167+I167)*PREMISSAS!$C$61</f>
        <v>0</v>
      </c>
      <c r="L167" s="4">
        <f ca="1">IFERROR(D167*IF(RESULTADOS!$C$17="Normal",IF(Painel!$G$8=PREMISSAS!$M$18,PREMISSAS!$C$63,PREMISSAS!$D$63),0),0)</f>
        <v>0</v>
      </c>
      <c r="M167" s="85">
        <f ca="1">IFERROR(M166*(1+$E$2)+(E167+J167-IF(RESULTADOS!$C$17="Normal",K167,0)-L167)*IF(MONTH(B167)=12,2,1),0)</f>
        <v>0</v>
      </c>
      <c r="N167" s="85">
        <f ca="1">IFERROR(N166*(1+$E$2)+(F167+I167-IF(RESULTADOS!$C$17="Normal",0,K167))*IF(MONTH(B167)=12,2,1)+G167+H167,0)</f>
        <v>0</v>
      </c>
      <c r="P167" s="43">
        <f t="shared" ca="1" si="18"/>
        <v>0</v>
      </c>
      <c r="R167" s="116" t="str">
        <f t="shared" ca="1" si="19"/>
        <v/>
      </c>
      <c r="S167" s="100" t="str">
        <f ca="1">IF(C167="","",S166+(E167+J167-IF(RESULTADOS!$C$17="Normal",K167,0)-L167)/2+(F167+G167+H167+I167-IF(RESULTADOS!$C$17="Normal",0,K167)))</f>
        <v/>
      </c>
      <c r="T167" s="100" t="str">
        <f ca="1">IF(C167="","",T166+(E167+J167-IF(RESULTADOS!$C$17="Normal",K167,0)-L167)/2)</f>
        <v/>
      </c>
      <c r="U167" s="100">
        <f t="shared" ca="1" si="23"/>
        <v>0</v>
      </c>
      <c r="W167" s="116" t="str">
        <f t="shared" ca="1" si="24"/>
        <v/>
      </c>
      <c r="X167" s="116" t="str">
        <f t="shared" ca="1" si="20"/>
        <v/>
      </c>
      <c r="Y167" s="100">
        <f ca="1">IF(OR((Y166-13/12*AB166)*(1+PREMISSAS!$C$16)&lt;0,Y166=""),0,(Y166-13/12*AB166)*(1+PREMISSAS!$C$16))</f>
        <v>0</v>
      </c>
      <c r="Z167" s="100">
        <f ca="1">IF(OR((Z166-13/12*AC166)*(1+PREMISSAS!$C$16)&lt;0,Z166=""),0,(Z166-13/12*AC166)*(1+PREMISSAS!$C$16))</f>
        <v>0</v>
      </c>
      <c r="AA167" s="100">
        <f t="shared" ca="1" si="21"/>
        <v>0</v>
      </c>
      <c r="AB167" s="119">
        <f t="shared" ca="1" si="25"/>
        <v>0</v>
      </c>
      <c r="AC167" s="119">
        <f t="shared" ca="1" si="26"/>
        <v>0</v>
      </c>
    </row>
    <row r="168" spans="2:29" x14ac:dyDescent="0.25">
      <c r="B168" s="20" t="str">
        <f t="shared" ca="1" si="22"/>
        <v/>
      </c>
      <c r="C168" s="21" t="str">
        <f ca="1">IF(B168="","",IF(MONTH(B168)=1,C167*(1+PREMISSAS!$C$58),C167))</f>
        <v/>
      </c>
      <c r="D168" s="21" t="str">
        <f ca="1">IF(B168="","",IF(RESULTADOS!$C$17="Normal",IFERROR(MAX(C168-PREMISSAS!$C$13,0),0),MAX(10*PREMISSAS!$C$39,IF(MONTH(B168)=1,D167*(1+PREMISSAS!$C$58),D167))))</f>
        <v/>
      </c>
      <c r="E168" s="4">
        <f ca="1">IFERROR(D168*IF(RESULTADOS!$C$17="Normal",$D$3,0),0)</f>
        <v>0</v>
      </c>
      <c r="F168" s="4">
        <f>IF(AND(Painel!$I$47="Sim",Painel!$I$49=PREMISSAS!$O$23),Painel!$I$51,0)</f>
        <v>0</v>
      </c>
      <c r="G168" s="100">
        <f>IF(AND(Painel!$I$47="Sim",Painel!$I$49=PREMISSAS!$O$22),IF(MOD(MONTH(B168),6)=0,Painel!$I$51,0),0)</f>
        <v>0</v>
      </c>
      <c r="H168" s="100">
        <f>IF(AND(Painel!$I$47="Sim",Painel!$I$49=PREMISSAS!$O$21),IF(MOD(MONTH(B168),12)=0,Painel!$I$51,0),0)</f>
        <v>0</v>
      </c>
      <c r="I168" s="4">
        <f ca="1">IFERROR(IF(RESULTADOS!$C$17="Normal",0,D168)*IF(RESULTADOS!$C$17="Normal",0,$D$3),0)</f>
        <v>0</v>
      </c>
      <c r="J168" s="4">
        <f>IF(RESULTADOS!$C$17="Normal",E168,0)</f>
        <v>0</v>
      </c>
      <c r="K168" s="4">
        <f ca="1">(E168+J168+I168)*PREMISSAS!$C$61</f>
        <v>0</v>
      </c>
      <c r="L168" s="4">
        <f ca="1">IFERROR(D168*IF(RESULTADOS!$C$17="Normal",IF(Painel!$G$8=PREMISSAS!$M$18,PREMISSAS!$C$63,PREMISSAS!$D$63),0),0)</f>
        <v>0</v>
      </c>
      <c r="M168" s="85">
        <f ca="1">IFERROR(M167*(1+$E$2)+(E168+J168-IF(RESULTADOS!$C$17="Normal",K168,0)-L168)*IF(MONTH(B168)=12,2,1),0)</f>
        <v>0</v>
      </c>
      <c r="N168" s="85">
        <f ca="1">IFERROR(N167*(1+$E$2)+(F168+I168-IF(RESULTADOS!$C$17="Normal",0,K168))*IF(MONTH(B168)=12,2,1)+G168+H168,0)</f>
        <v>0</v>
      </c>
      <c r="P168" s="43">
        <f t="shared" ca="1" si="18"/>
        <v>0</v>
      </c>
      <c r="R168" s="116" t="str">
        <f t="shared" ca="1" si="19"/>
        <v/>
      </c>
      <c r="S168" s="100" t="str">
        <f ca="1">IF(C168="","",S167+(E168+J168-IF(RESULTADOS!$C$17="Normal",K168,0)-L168)/2+(F168+G168+H168+I168-IF(RESULTADOS!$C$17="Normal",0,K168)))</f>
        <v/>
      </c>
      <c r="T168" s="100" t="str">
        <f ca="1">IF(C168="","",T167+(E168+J168-IF(RESULTADOS!$C$17="Normal",K168,0)-L168)/2)</f>
        <v/>
      </c>
      <c r="U168" s="100">
        <f t="shared" ca="1" si="23"/>
        <v>0</v>
      </c>
      <c r="W168" s="116" t="str">
        <f t="shared" ca="1" si="24"/>
        <v/>
      </c>
      <c r="X168" s="116" t="str">
        <f t="shared" ca="1" si="20"/>
        <v/>
      </c>
      <c r="Y168" s="100">
        <f ca="1">IF(OR((Y167-13/12*AB167)*(1+PREMISSAS!$C$16)&lt;0,Y167=""),0,(Y167-13/12*AB167)*(1+PREMISSAS!$C$16))</f>
        <v>0</v>
      </c>
      <c r="Z168" s="100">
        <f ca="1">IF(OR((Z167-13/12*AC167)*(1+PREMISSAS!$C$16)&lt;0,Z167=""),0,(Z167-13/12*AC167)*(1+PREMISSAS!$C$16))</f>
        <v>0</v>
      </c>
      <c r="AA168" s="100">
        <f t="shared" ca="1" si="21"/>
        <v>0</v>
      </c>
      <c r="AB168" s="119">
        <f t="shared" ca="1" si="25"/>
        <v>0</v>
      </c>
      <c r="AC168" s="119">
        <f t="shared" ca="1" si="26"/>
        <v>0</v>
      </c>
    </row>
    <row r="169" spans="2:29" x14ac:dyDescent="0.25">
      <c r="B169" s="20" t="str">
        <f t="shared" ca="1" si="22"/>
        <v/>
      </c>
      <c r="C169" s="21" t="str">
        <f ca="1">IF(B169="","",IF(MONTH(B169)=1,C168*(1+PREMISSAS!$C$58),C168))</f>
        <v/>
      </c>
      <c r="D169" s="21" t="str">
        <f ca="1">IF(B169="","",IF(RESULTADOS!$C$17="Normal",IFERROR(MAX(C169-PREMISSAS!$C$13,0),0),MAX(10*PREMISSAS!$C$39,IF(MONTH(B169)=1,D168*(1+PREMISSAS!$C$58),D168))))</f>
        <v/>
      </c>
      <c r="E169" s="4">
        <f ca="1">IFERROR(D169*IF(RESULTADOS!$C$17="Normal",$D$3,0),0)</f>
        <v>0</v>
      </c>
      <c r="F169" s="4">
        <f>IF(AND(Painel!$I$47="Sim",Painel!$I$49=PREMISSAS!$O$23),Painel!$I$51,0)</f>
        <v>0</v>
      </c>
      <c r="G169" s="100">
        <f>IF(AND(Painel!$I$47="Sim",Painel!$I$49=PREMISSAS!$O$22),IF(MOD(MONTH(B169),6)=0,Painel!$I$51,0),0)</f>
        <v>0</v>
      </c>
      <c r="H169" s="100">
        <f>IF(AND(Painel!$I$47="Sim",Painel!$I$49=PREMISSAS!$O$21),IF(MOD(MONTH(B169),12)=0,Painel!$I$51,0),0)</f>
        <v>0</v>
      </c>
      <c r="I169" s="4">
        <f ca="1">IFERROR(IF(RESULTADOS!$C$17="Normal",0,D169)*IF(RESULTADOS!$C$17="Normal",0,$D$3),0)</f>
        <v>0</v>
      </c>
      <c r="J169" s="4">
        <f>IF(RESULTADOS!$C$17="Normal",E169,0)</f>
        <v>0</v>
      </c>
      <c r="K169" s="4">
        <f ca="1">(E169+J169+I169)*PREMISSAS!$C$61</f>
        <v>0</v>
      </c>
      <c r="L169" s="4">
        <f ca="1">IFERROR(D169*IF(RESULTADOS!$C$17="Normal",IF(Painel!$G$8=PREMISSAS!$M$18,PREMISSAS!$C$63,PREMISSAS!$D$63),0),0)</f>
        <v>0</v>
      </c>
      <c r="M169" s="85">
        <f ca="1">IFERROR(M168*(1+$E$2)+(E169+J169-IF(RESULTADOS!$C$17="Normal",K169,0)-L169)*IF(MONTH(B169)=12,2,1),0)</f>
        <v>0</v>
      </c>
      <c r="N169" s="85">
        <f ca="1">IFERROR(N168*(1+$E$2)+(F169+I169-IF(RESULTADOS!$C$17="Normal",0,K169))*IF(MONTH(B169)=12,2,1)+G169+H169,0)</f>
        <v>0</v>
      </c>
      <c r="P169" s="43">
        <f t="shared" ca="1" si="18"/>
        <v>0</v>
      </c>
      <c r="R169" s="116" t="str">
        <f t="shared" ca="1" si="19"/>
        <v/>
      </c>
      <c r="S169" s="100" t="str">
        <f ca="1">IF(C169="","",S168+(E169+J169-IF(RESULTADOS!$C$17="Normal",K169,0)-L169)/2+(F169+G169+H169+I169-IF(RESULTADOS!$C$17="Normal",0,K169)))</f>
        <v/>
      </c>
      <c r="T169" s="100" t="str">
        <f ca="1">IF(C169="","",T168+(E169+J169-IF(RESULTADOS!$C$17="Normal",K169,0)-L169)/2)</f>
        <v/>
      </c>
      <c r="U169" s="100">
        <f t="shared" ca="1" si="23"/>
        <v>0</v>
      </c>
      <c r="W169" s="116" t="str">
        <f t="shared" ca="1" si="24"/>
        <v/>
      </c>
      <c r="X169" s="116" t="str">
        <f t="shared" ca="1" si="20"/>
        <v/>
      </c>
      <c r="Y169" s="100">
        <f ca="1">IF(OR((Y168-13/12*AB168)*(1+PREMISSAS!$C$16)&lt;0,Y168=""),0,(Y168-13/12*AB168)*(1+PREMISSAS!$C$16))</f>
        <v>0</v>
      </c>
      <c r="Z169" s="100">
        <f ca="1">IF(OR((Z168-13/12*AC168)*(1+PREMISSAS!$C$16)&lt;0,Z168=""),0,(Z168-13/12*AC168)*(1+PREMISSAS!$C$16))</f>
        <v>0</v>
      </c>
      <c r="AA169" s="100">
        <f t="shared" ca="1" si="21"/>
        <v>0</v>
      </c>
      <c r="AB169" s="119">
        <f t="shared" ca="1" si="25"/>
        <v>0</v>
      </c>
      <c r="AC169" s="119">
        <f t="shared" ca="1" si="26"/>
        <v>0</v>
      </c>
    </row>
    <row r="170" spans="2:29" x14ac:dyDescent="0.25">
      <c r="B170" s="20" t="str">
        <f t="shared" ca="1" si="22"/>
        <v/>
      </c>
      <c r="C170" s="21" t="str">
        <f ca="1">IF(B170="","",IF(MONTH(B170)=1,C169*(1+PREMISSAS!$C$58),C169))</f>
        <v/>
      </c>
      <c r="D170" s="21" t="str">
        <f ca="1">IF(B170="","",IF(RESULTADOS!$C$17="Normal",IFERROR(MAX(C170-PREMISSAS!$C$13,0),0),MAX(10*PREMISSAS!$C$39,IF(MONTH(B170)=1,D169*(1+PREMISSAS!$C$58),D169))))</f>
        <v/>
      </c>
      <c r="E170" s="4">
        <f ca="1">IFERROR(D170*IF(RESULTADOS!$C$17="Normal",$D$3,0),0)</f>
        <v>0</v>
      </c>
      <c r="F170" s="4">
        <f>IF(AND(Painel!$I$47="Sim",Painel!$I$49=PREMISSAS!$O$23),Painel!$I$51,0)</f>
        <v>0</v>
      </c>
      <c r="G170" s="100">
        <f>IF(AND(Painel!$I$47="Sim",Painel!$I$49=PREMISSAS!$O$22),IF(MOD(MONTH(B170),6)=0,Painel!$I$51,0),0)</f>
        <v>0</v>
      </c>
      <c r="H170" s="100">
        <f>IF(AND(Painel!$I$47="Sim",Painel!$I$49=PREMISSAS!$O$21),IF(MOD(MONTH(B170),12)=0,Painel!$I$51,0),0)</f>
        <v>0</v>
      </c>
      <c r="I170" s="4">
        <f ca="1">IFERROR(IF(RESULTADOS!$C$17="Normal",0,D170)*IF(RESULTADOS!$C$17="Normal",0,$D$3),0)</f>
        <v>0</v>
      </c>
      <c r="J170" s="4">
        <f>IF(RESULTADOS!$C$17="Normal",E170,0)</f>
        <v>0</v>
      </c>
      <c r="K170" s="4">
        <f ca="1">(E170+J170+I170)*PREMISSAS!$C$61</f>
        <v>0</v>
      </c>
      <c r="L170" s="4">
        <f ca="1">IFERROR(D170*IF(RESULTADOS!$C$17="Normal",IF(Painel!$G$8=PREMISSAS!$M$18,PREMISSAS!$C$63,PREMISSAS!$D$63),0),0)</f>
        <v>0</v>
      </c>
      <c r="M170" s="85">
        <f ca="1">IFERROR(M169*(1+$E$2)+(E170+J170-IF(RESULTADOS!$C$17="Normal",K170,0)-L170)*IF(MONTH(B170)=12,2,1),0)</f>
        <v>0</v>
      </c>
      <c r="N170" s="85">
        <f ca="1">IFERROR(N169*(1+$E$2)+(F170+I170-IF(RESULTADOS!$C$17="Normal",0,K170))*IF(MONTH(B170)=12,2,1)+G170+H170,0)</f>
        <v>0</v>
      </c>
      <c r="P170" s="43">
        <f t="shared" ca="1" si="18"/>
        <v>0</v>
      </c>
      <c r="R170" s="116" t="str">
        <f t="shared" ca="1" si="19"/>
        <v/>
      </c>
      <c r="S170" s="100" t="str">
        <f ca="1">IF(C170="","",S169+(E170+J170-IF(RESULTADOS!$C$17="Normal",K170,0)-L170)/2+(F170+G170+H170+I170-IF(RESULTADOS!$C$17="Normal",0,K170)))</f>
        <v/>
      </c>
      <c r="T170" s="100" t="str">
        <f ca="1">IF(C170="","",T169+(E170+J170-IF(RESULTADOS!$C$17="Normal",K170,0)-L170)/2)</f>
        <v/>
      </c>
      <c r="U170" s="100">
        <f t="shared" ca="1" si="23"/>
        <v>0</v>
      </c>
      <c r="W170" s="116" t="str">
        <f t="shared" ca="1" si="24"/>
        <v/>
      </c>
      <c r="X170" s="116" t="str">
        <f t="shared" ca="1" si="20"/>
        <v/>
      </c>
      <c r="Y170" s="100">
        <f ca="1">IF(OR((Y169-13/12*AB169)*(1+PREMISSAS!$C$16)&lt;0,Y169=""),0,(Y169-13/12*AB169)*(1+PREMISSAS!$C$16))</f>
        <v>0</v>
      </c>
      <c r="Z170" s="100">
        <f ca="1">IF(OR((Z169-13/12*AC169)*(1+PREMISSAS!$C$16)&lt;0,Z169=""),0,(Z169-13/12*AC169)*(1+PREMISSAS!$C$16))</f>
        <v>0</v>
      </c>
      <c r="AA170" s="100">
        <f t="shared" ca="1" si="21"/>
        <v>0</v>
      </c>
      <c r="AB170" s="119">
        <f t="shared" ca="1" si="25"/>
        <v>0</v>
      </c>
      <c r="AC170" s="119">
        <f t="shared" ca="1" si="26"/>
        <v>0</v>
      </c>
    </row>
    <row r="171" spans="2:29" x14ac:dyDescent="0.25">
      <c r="B171" s="20" t="str">
        <f t="shared" ca="1" si="22"/>
        <v/>
      </c>
      <c r="C171" s="21" t="str">
        <f ca="1">IF(B171="","",IF(MONTH(B171)=1,C170*(1+PREMISSAS!$C$58),C170))</f>
        <v/>
      </c>
      <c r="D171" s="21" t="str">
        <f ca="1">IF(B171="","",IF(RESULTADOS!$C$17="Normal",IFERROR(MAX(C171-PREMISSAS!$C$13,0),0),MAX(10*PREMISSAS!$C$39,IF(MONTH(B171)=1,D170*(1+PREMISSAS!$C$58),D170))))</f>
        <v/>
      </c>
      <c r="E171" s="4">
        <f ca="1">IFERROR(D171*IF(RESULTADOS!$C$17="Normal",$D$3,0),0)</f>
        <v>0</v>
      </c>
      <c r="F171" s="4">
        <f>IF(AND(Painel!$I$47="Sim",Painel!$I$49=PREMISSAS!$O$23),Painel!$I$51,0)</f>
        <v>0</v>
      </c>
      <c r="G171" s="100">
        <f>IF(AND(Painel!$I$47="Sim",Painel!$I$49=PREMISSAS!$O$22),IF(MOD(MONTH(B171),6)=0,Painel!$I$51,0),0)</f>
        <v>0</v>
      </c>
      <c r="H171" s="100">
        <f>IF(AND(Painel!$I$47="Sim",Painel!$I$49=PREMISSAS!$O$21),IF(MOD(MONTH(B171),12)=0,Painel!$I$51,0),0)</f>
        <v>0</v>
      </c>
      <c r="I171" s="4">
        <f ca="1">IFERROR(IF(RESULTADOS!$C$17="Normal",0,D171)*IF(RESULTADOS!$C$17="Normal",0,$D$3),0)</f>
        <v>0</v>
      </c>
      <c r="J171" s="4">
        <f>IF(RESULTADOS!$C$17="Normal",E171,0)</f>
        <v>0</v>
      </c>
      <c r="K171" s="4">
        <f ca="1">(E171+J171+I171)*PREMISSAS!$C$61</f>
        <v>0</v>
      </c>
      <c r="L171" s="4">
        <f ca="1">IFERROR(D171*IF(RESULTADOS!$C$17="Normal",IF(Painel!$G$8=PREMISSAS!$M$18,PREMISSAS!$C$63,PREMISSAS!$D$63),0),0)</f>
        <v>0</v>
      </c>
      <c r="M171" s="85">
        <f ca="1">IFERROR(M170*(1+$E$2)+(E171+J171-IF(RESULTADOS!$C$17="Normal",K171,0)-L171)*IF(MONTH(B171)=12,2,1),0)</f>
        <v>0</v>
      </c>
      <c r="N171" s="85">
        <f ca="1">IFERROR(N170*(1+$E$2)+(F171+I171-IF(RESULTADOS!$C$17="Normal",0,K171))*IF(MONTH(B171)=12,2,1)+G171+H171,0)</f>
        <v>0</v>
      </c>
      <c r="P171" s="43">
        <f t="shared" ca="1" si="18"/>
        <v>0</v>
      </c>
      <c r="R171" s="116" t="str">
        <f t="shared" ca="1" si="19"/>
        <v/>
      </c>
      <c r="S171" s="100" t="str">
        <f ca="1">IF(C171="","",S170+(E171+J171-IF(RESULTADOS!$C$17="Normal",K171,0)-L171)/2+(F171+G171+H171+I171-IF(RESULTADOS!$C$17="Normal",0,K171)))</f>
        <v/>
      </c>
      <c r="T171" s="100" t="str">
        <f ca="1">IF(C171="","",T170+(E171+J171-IF(RESULTADOS!$C$17="Normal",K171,0)-L171)/2)</f>
        <v/>
      </c>
      <c r="U171" s="100">
        <f t="shared" ca="1" si="23"/>
        <v>0</v>
      </c>
      <c r="W171" s="116" t="str">
        <f t="shared" ca="1" si="24"/>
        <v/>
      </c>
      <c r="X171" s="116" t="str">
        <f t="shared" ca="1" si="20"/>
        <v/>
      </c>
      <c r="Y171" s="100">
        <f ca="1">IF(OR((Y170-13/12*AB170)*(1+PREMISSAS!$C$16)&lt;0,Y170=""),0,(Y170-13/12*AB170)*(1+PREMISSAS!$C$16))</f>
        <v>0</v>
      </c>
      <c r="Z171" s="100">
        <f ca="1">IF(OR((Z170-13/12*AC170)*(1+PREMISSAS!$C$16)&lt;0,Z170=""),0,(Z170-13/12*AC170)*(1+PREMISSAS!$C$16))</f>
        <v>0</v>
      </c>
      <c r="AA171" s="100">
        <f t="shared" ca="1" si="21"/>
        <v>0</v>
      </c>
      <c r="AB171" s="119">
        <f t="shared" ca="1" si="25"/>
        <v>0</v>
      </c>
      <c r="AC171" s="119">
        <f t="shared" ca="1" si="26"/>
        <v>0</v>
      </c>
    </row>
    <row r="172" spans="2:29" x14ac:dyDescent="0.25">
      <c r="B172" s="20" t="str">
        <f t="shared" ca="1" si="22"/>
        <v/>
      </c>
      <c r="C172" s="21" t="str">
        <f ca="1">IF(B172="","",IF(MONTH(B172)=1,C171*(1+PREMISSAS!$C$58),C171))</f>
        <v/>
      </c>
      <c r="D172" s="21" t="str">
        <f ca="1">IF(B172="","",IF(RESULTADOS!$C$17="Normal",IFERROR(MAX(C172-PREMISSAS!$C$13,0),0),MAX(10*PREMISSAS!$C$39,IF(MONTH(B172)=1,D171*(1+PREMISSAS!$C$58),D171))))</f>
        <v/>
      </c>
      <c r="E172" s="4">
        <f ca="1">IFERROR(D172*IF(RESULTADOS!$C$17="Normal",$D$3,0),0)</f>
        <v>0</v>
      </c>
      <c r="F172" s="4">
        <f>IF(AND(Painel!$I$47="Sim",Painel!$I$49=PREMISSAS!$O$23),Painel!$I$51,0)</f>
        <v>0</v>
      </c>
      <c r="G172" s="100">
        <f>IF(AND(Painel!$I$47="Sim",Painel!$I$49=PREMISSAS!$O$22),IF(MOD(MONTH(B172),6)=0,Painel!$I$51,0),0)</f>
        <v>0</v>
      </c>
      <c r="H172" s="100">
        <f>IF(AND(Painel!$I$47="Sim",Painel!$I$49=PREMISSAS!$O$21),IF(MOD(MONTH(B172),12)=0,Painel!$I$51,0),0)</f>
        <v>0</v>
      </c>
      <c r="I172" s="4">
        <f ca="1">IFERROR(IF(RESULTADOS!$C$17="Normal",0,D172)*IF(RESULTADOS!$C$17="Normal",0,$D$3),0)</f>
        <v>0</v>
      </c>
      <c r="J172" s="4">
        <f>IF(RESULTADOS!$C$17="Normal",E172,0)</f>
        <v>0</v>
      </c>
      <c r="K172" s="4">
        <f ca="1">(E172+J172+I172)*PREMISSAS!$C$61</f>
        <v>0</v>
      </c>
      <c r="L172" s="4">
        <f ca="1">IFERROR(D172*IF(RESULTADOS!$C$17="Normal",IF(Painel!$G$8=PREMISSAS!$M$18,PREMISSAS!$C$63,PREMISSAS!$D$63),0),0)</f>
        <v>0</v>
      </c>
      <c r="M172" s="85">
        <f ca="1">IFERROR(M171*(1+$E$2)+(E172+J172-IF(RESULTADOS!$C$17="Normal",K172,0)-L172)*IF(MONTH(B172)=12,2,1),0)</f>
        <v>0</v>
      </c>
      <c r="N172" s="85">
        <f ca="1">IFERROR(N171*(1+$E$2)+(F172+I172-IF(RESULTADOS!$C$17="Normal",0,K172))*IF(MONTH(B172)=12,2,1)+G172+H172,0)</f>
        <v>0</v>
      </c>
      <c r="P172" s="43">
        <f t="shared" ca="1" si="18"/>
        <v>0</v>
      </c>
      <c r="R172" s="116" t="str">
        <f t="shared" ca="1" si="19"/>
        <v/>
      </c>
      <c r="S172" s="100" t="str">
        <f ca="1">IF(C172="","",S171+(E172+J172-IF(RESULTADOS!$C$17="Normal",K172,0)-L172)/2+(F172+G172+H172+I172-IF(RESULTADOS!$C$17="Normal",0,K172)))</f>
        <v/>
      </c>
      <c r="T172" s="100" t="str">
        <f ca="1">IF(C172="","",T171+(E172+J172-IF(RESULTADOS!$C$17="Normal",K172,0)-L172)/2)</f>
        <v/>
      </c>
      <c r="U172" s="100">
        <f t="shared" ca="1" si="23"/>
        <v>0</v>
      </c>
      <c r="W172" s="116" t="str">
        <f t="shared" ca="1" si="24"/>
        <v/>
      </c>
      <c r="X172" s="116" t="str">
        <f t="shared" ca="1" si="20"/>
        <v/>
      </c>
      <c r="Y172" s="100">
        <f ca="1">IF(OR((Y171-13/12*AB171)*(1+PREMISSAS!$C$16)&lt;0,Y171=""),0,(Y171-13/12*AB171)*(1+PREMISSAS!$C$16))</f>
        <v>0</v>
      </c>
      <c r="Z172" s="100">
        <f ca="1">IF(OR((Z171-13/12*AC171)*(1+PREMISSAS!$C$16)&lt;0,Z171=""),0,(Z171-13/12*AC171)*(1+PREMISSAS!$C$16))</f>
        <v>0</v>
      </c>
      <c r="AA172" s="100">
        <f t="shared" ca="1" si="21"/>
        <v>0</v>
      </c>
      <c r="AB172" s="119">
        <f t="shared" ca="1" si="25"/>
        <v>0</v>
      </c>
      <c r="AC172" s="119">
        <f t="shared" ca="1" si="26"/>
        <v>0</v>
      </c>
    </row>
    <row r="173" spans="2:29" x14ac:dyDescent="0.25">
      <c r="B173" s="20" t="str">
        <f t="shared" ca="1" si="22"/>
        <v/>
      </c>
      <c r="C173" s="21" t="str">
        <f ca="1">IF(B173="","",IF(MONTH(B173)=1,C172*(1+PREMISSAS!$C$58),C172))</f>
        <v/>
      </c>
      <c r="D173" s="21" t="str">
        <f ca="1">IF(B173="","",IF(RESULTADOS!$C$17="Normal",IFERROR(MAX(C173-PREMISSAS!$C$13,0),0),MAX(10*PREMISSAS!$C$39,IF(MONTH(B173)=1,D172*(1+PREMISSAS!$C$58),D172))))</f>
        <v/>
      </c>
      <c r="E173" s="4">
        <f ca="1">IFERROR(D173*IF(RESULTADOS!$C$17="Normal",$D$3,0),0)</f>
        <v>0</v>
      </c>
      <c r="F173" s="4">
        <f>IF(AND(Painel!$I$47="Sim",Painel!$I$49=PREMISSAS!$O$23),Painel!$I$51,0)</f>
        <v>0</v>
      </c>
      <c r="G173" s="100">
        <f>IF(AND(Painel!$I$47="Sim",Painel!$I$49=PREMISSAS!$O$22),IF(MOD(MONTH(B173),6)=0,Painel!$I$51,0),0)</f>
        <v>0</v>
      </c>
      <c r="H173" s="100">
        <f>IF(AND(Painel!$I$47="Sim",Painel!$I$49=PREMISSAS!$O$21),IF(MOD(MONTH(B173),12)=0,Painel!$I$51,0),0)</f>
        <v>0</v>
      </c>
      <c r="I173" s="4">
        <f ca="1">IFERROR(IF(RESULTADOS!$C$17="Normal",0,D173)*IF(RESULTADOS!$C$17="Normal",0,$D$3),0)</f>
        <v>0</v>
      </c>
      <c r="J173" s="4">
        <f>IF(RESULTADOS!$C$17="Normal",E173,0)</f>
        <v>0</v>
      </c>
      <c r="K173" s="4">
        <f ca="1">(E173+J173+I173)*PREMISSAS!$C$61</f>
        <v>0</v>
      </c>
      <c r="L173" s="4">
        <f ca="1">IFERROR(D173*IF(RESULTADOS!$C$17="Normal",IF(Painel!$G$8=PREMISSAS!$M$18,PREMISSAS!$C$63,PREMISSAS!$D$63),0),0)</f>
        <v>0</v>
      </c>
      <c r="M173" s="85">
        <f ca="1">IFERROR(M172*(1+$E$2)+(E173+J173-IF(RESULTADOS!$C$17="Normal",K173,0)-L173)*IF(MONTH(B173)=12,2,1),0)</f>
        <v>0</v>
      </c>
      <c r="N173" s="85">
        <f ca="1">IFERROR(N172*(1+$E$2)+(F173+I173-IF(RESULTADOS!$C$17="Normal",0,K173))*IF(MONTH(B173)=12,2,1)+G173+H173,0)</f>
        <v>0</v>
      </c>
      <c r="P173" s="43">
        <f t="shared" ca="1" si="18"/>
        <v>0</v>
      </c>
      <c r="R173" s="116" t="str">
        <f t="shared" ca="1" si="19"/>
        <v/>
      </c>
      <c r="S173" s="100" t="str">
        <f ca="1">IF(C173="","",S172+(E173+J173-IF(RESULTADOS!$C$17="Normal",K173,0)-L173)/2+(F173+G173+H173+I173-IF(RESULTADOS!$C$17="Normal",0,K173)))</f>
        <v/>
      </c>
      <c r="T173" s="100" t="str">
        <f ca="1">IF(C173="","",T172+(E173+J173-IF(RESULTADOS!$C$17="Normal",K173,0)-L173)/2)</f>
        <v/>
      </c>
      <c r="U173" s="100">
        <f t="shared" ca="1" si="23"/>
        <v>0</v>
      </c>
      <c r="W173" s="116" t="str">
        <f t="shared" ca="1" si="24"/>
        <v/>
      </c>
      <c r="X173" s="116" t="str">
        <f t="shared" ca="1" si="20"/>
        <v/>
      </c>
      <c r="Y173" s="100">
        <f ca="1">IF(OR((Y172-13/12*AB172)*(1+PREMISSAS!$C$16)&lt;0,Y172=""),0,(Y172-13/12*AB172)*(1+PREMISSAS!$C$16))</f>
        <v>0</v>
      </c>
      <c r="Z173" s="100">
        <f ca="1">IF(OR((Z172-13/12*AC172)*(1+PREMISSAS!$C$16)&lt;0,Z172=""),0,(Z172-13/12*AC172)*(1+PREMISSAS!$C$16))</f>
        <v>0</v>
      </c>
      <c r="AA173" s="100">
        <f t="shared" ca="1" si="21"/>
        <v>0</v>
      </c>
      <c r="AB173" s="119">
        <f t="shared" ca="1" si="25"/>
        <v>0</v>
      </c>
      <c r="AC173" s="119">
        <f t="shared" ca="1" si="26"/>
        <v>0</v>
      </c>
    </row>
    <row r="174" spans="2:29" x14ac:dyDescent="0.25">
      <c r="B174" s="20" t="str">
        <f t="shared" ca="1" si="22"/>
        <v/>
      </c>
      <c r="C174" s="21" t="str">
        <f ca="1">IF(B174="","",IF(MONTH(B174)=1,C173*(1+PREMISSAS!$C$58),C173))</f>
        <v/>
      </c>
      <c r="D174" s="21" t="str">
        <f ca="1">IF(B174="","",IF(RESULTADOS!$C$17="Normal",IFERROR(MAX(C174-PREMISSAS!$C$13,0),0),MAX(10*PREMISSAS!$C$39,IF(MONTH(B174)=1,D173*(1+PREMISSAS!$C$58),D173))))</f>
        <v/>
      </c>
      <c r="E174" s="4">
        <f ca="1">IFERROR(D174*IF(RESULTADOS!$C$17="Normal",$D$3,0),0)</f>
        <v>0</v>
      </c>
      <c r="F174" s="4">
        <f>IF(AND(Painel!$I$47="Sim",Painel!$I$49=PREMISSAS!$O$23),Painel!$I$51,0)</f>
        <v>0</v>
      </c>
      <c r="G174" s="100">
        <f>IF(AND(Painel!$I$47="Sim",Painel!$I$49=PREMISSAS!$O$22),IF(MOD(MONTH(B174),6)=0,Painel!$I$51,0),0)</f>
        <v>0</v>
      </c>
      <c r="H174" s="100">
        <f>IF(AND(Painel!$I$47="Sim",Painel!$I$49=PREMISSAS!$O$21),IF(MOD(MONTH(B174),12)=0,Painel!$I$51,0),0)</f>
        <v>0</v>
      </c>
      <c r="I174" s="4">
        <f ca="1">IFERROR(IF(RESULTADOS!$C$17="Normal",0,D174)*IF(RESULTADOS!$C$17="Normal",0,$D$3),0)</f>
        <v>0</v>
      </c>
      <c r="J174" s="4">
        <f>IF(RESULTADOS!$C$17="Normal",E174,0)</f>
        <v>0</v>
      </c>
      <c r="K174" s="4">
        <f ca="1">(E174+J174+I174)*PREMISSAS!$C$61</f>
        <v>0</v>
      </c>
      <c r="L174" s="4">
        <f ca="1">IFERROR(D174*IF(RESULTADOS!$C$17="Normal",IF(Painel!$G$8=PREMISSAS!$M$18,PREMISSAS!$C$63,PREMISSAS!$D$63),0),0)</f>
        <v>0</v>
      </c>
      <c r="M174" s="85">
        <f ca="1">IFERROR(M173*(1+$E$2)+(E174+J174-IF(RESULTADOS!$C$17="Normal",K174,0)-L174)*IF(MONTH(B174)=12,2,1),0)</f>
        <v>0</v>
      </c>
      <c r="N174" s="85">
        <f ca="1">IFERROR(N173*(1+$E$2)+(F174+I174-IF(RESULTADOS!$C$17="Normal",0,K174))*IF(MONTH(B174)=12,2,1)+G174+H174,0)</f>
        <v>0</v>
      </c>
      <c r="P174" s="43">
        <f t="shared" ca="1" si="18"/>
        <v>0</v>
      </c>
      <c r="R174" s="116" t="str">
        <f t="shared" ca="1" si="19"/>
        <v/>
      </c>
      <c r="S174" s="100" t="str">
        <f ca="1">IF(C174="","",S173+(E174+J174-IF(RESULTADOS!$C$17="Normal",K174,0)-L174)/2+(F174+G174+H174+I174-IF(RESULTADOS!$C$17="Normal",0,K174)))</f>
        <v/>
      </c>
      <c r="T174" s="100" t="str">
        <f ca="1">IF(C174="","",T173+(E174+J174-IF(RESULTADOS!$C$17="Normal",K174,0)-L174)/2)</f>
        <v/>
      </c>
      <c r="U174" s="100">
        <f t="shared" ca="1" si="23"/>
        <v>0</v>
      </c>
      <c r="W174" s="116" t="str">
        <f t="shared" ca="1" si="24"/>
        <v/>
      </c>
      <c r="X174" s="116" t="str">
        <f t="shared" ca="1" si="20"/>
        <v/>
      </c>
      <c r="Y174" s="100">
        <f ca="1">IF(OR((Y173-13/12*AB173)*(1+PREMISSAS!$C$16)&lt;0,Y173=""),0,(Y173-13/12*AB173)*(1+PREMISSAS!$C$16))</f>
        <v>0</v>
      </c>
      <c r="Z174" s="100">
        <f ca="1">IF(OR((Z173-13/12*AC173)*(1+PREMISSAS!$C$16)&lt;0,Z173=""),0,(Z173-13/12*AC173)*(1+PREMISSAS!$C$16))</f>
        <v>0</v>
      </c>
      <c r="AA174" s="100">
        <f t="shared" ca="1" si="21"/>
        <v>0</v>
      </c>
      <c r="AB174" s="119">
        <f t="shared" ca="1" si="25"/>
        <v>0</v>
      </c>
      <c r="AC174" s="119">
        <f t="shared" ca="1" si="26"/>
        <v>0</v>
      </c>
    </row>
    <row r="175" spans="2:29" x14ac:dyDescent="0.25">
      <c r="B175" s="20" t="str">
        <f t="shared" ca="1" si="22"/>
        <v/>
      </c>
      <c r="C175" s="21" t="str">
        <f ca="1">IF(B175="","",IF(MONTH(B175)=1,C174*(1+PREMISSAS!$C$58),C174))</f>
        <v/>
      </c>
      <c r="D175" s="21" t="str">
        <f ca="1">IF(B175="","",IF(RESULTADOS!$C$17="Normal",IFERROR(MAX(C175-PREMISSAS!$C$13,0),0),MAX(10*PREMISSAS!$C$39,IF(MONTH(B175)=1,D174*(1+PREMISSAS!$C$58),D174))))</f>
        <v/>
      </c>
      <c r="E175" s="4">
        <f ca="1">IFERROR(D175*IF(RESULTADOS!$C$17="Normal",$D$3,0),0)</f>
        <v>0</v>
      </c>
      <c r="F175" s="4">
        <f>IF(AND(Painel!$I$47="Sim",Painel!$I$49=PREMISSAS!$O$23),Painel!$I$51,0)</f>
        <v>0</v>
      </c>
      <c r="G175" s="100">
        <f>IF(AND(Painel!$I$47="Sim",Painel!$I$49=PREMISSAS!$O$22),IF(MOD(MONTH(B175),6)=0,Painel!$I$51,0),0)</f>
        <v>0</v>
      </c>
      <c r="H175" s="100">
        <f>IF(AND(Painel!$I$47="Sim",Painel!$I$49=PREMISSAS!$O$21),IF(MOD(MONTH(B175),12)=0,Painel!$I$51,0),0)</f>
        <v>0</v>
      </c>
      <c r="I175" s="4">
        <f ca="1">IFERROR(IF(RESULTADOS!$C$17="Normal",0,D175)*IF(RESULTADOS!$C$17="Normal",0,$D$3),0)</f>
        <v>0</v>
      </c>
      <c r="J175" s="4">
        <f>IF(RESULTADOS!$C$17="Normal",E175,0)</f>
        <v>0</v>
      </c>
      <c r="K175" s="4">
        <f ca="1">(E175+J175+I175)*PREMISSAS!$C$61</f>
        <v>0</v>
      </c>
      <c r="L175" s="4">
        <f ca="1">IFERROR(D175*IF(RESULTADOS!$C$17="Normal",IF(Painel!$G$8=PREMISSAS!$M$18,PREMISSAS!$C$63,PREMISSAS!$D$63),0),0)</f>
        <v>0</v>
      </c>
      <c r="M175" s="85">
        <f ca="1">IFERROR(M174*(1+$E$2)+(E175+J175-IF(RESULTADOS!$C$17="Normal",K175,0)-L175)*IF(MONTH(B175)=12,2,1),0)</f>
        <v>0</v>
      </c>
      <c r="N175" s="85">
        <f ca="1">IFERROR(N174*(1+$E$2)+(F175+I175-IF(RESULTADOS!$C$17="Normal",0,K175))*IF(MONTH(B175)=12,2,1)+G175+H175,0)</f>
        <v>0</v>
      </c>
      <c r="P175" s="43">
        <f t="shared" ca="1" si="18"/>
        <v>0</v>
      </c>
      <c r="R175" s="116" t="str">
        <f t="shared" ca="1" si="19"/>
        <v/>
      </c>
      <c r="S175" s="100" t="str">
        <f ca="1">IF(C175="","",S174+(E175+J175-IF(RESULTADOS!$C$17="Normal",K175,0)-L175)/2+(F175+G175+H175+I175-IF(RESULTADOS!$C$17="Normal",0,K175)))</f>
        <v/>
      </c>
      <c r="T175" s="100" t="str">
        <f ca="1">IF(C175="","",T174+(E175+J175-IF(RESULTADOS!$C$17="Normal",K175,0)-L175)/2)</f>
        <v/>
      </c>
      <c r="U175" s="100">
        <f t="shared" ca="1" si="23"/>
        <v>0</v>
      </c>
      <c r="W175" s="116" t="str">
        <f t="shared" ca="1" si="24"/>
        <v/>
      </c>
      <c r="X175" s="116" t="str">
        <f t="shared" ca="1" si="20"/>
        <v/>
      </c>
      <c r="Y175" s="100">
        <f ca="1">IF(OR((Y174-13/12*AB174)*(1+PREMISSAS!$C$16)&lt;0,Y174=""),0,(Y174-13/12*AB174)*(1+PREMISSAS!$C$16))</f>
        <v>0</v>
      </c>
      <c r="Z175" s="100">
        <f ca="1">IF(OR((Z174-13/12*AC174)*(1+PREMISSAS!$C$16)&lt;0,Z174=""),0,(Z174-13/12*AC174)*(1+PREMISSAS!$C$16))</f>
        <v>0</v>
      </c>
      <c r="AA175" s="100">
        <f t="shared" ca="1" si="21"/>
        <v>0</v>
      </c>
      <c r="AB175" s="119">
        <f t="shared" ca="1" si="25"/>
        <v>0</v>
      </c>
      <c r="AC175" s="119">
        <f t="shared" ca="1" si="26"/>
        <v>0</v>
      </c>
    </row>
    <row r="176" spans="2:29" x14ac:dyDescent="0.25">
      <c r="B176" s="20" t="str">
        <f t="shared" ca="1" si="22"/>
        <v/>
      </c>
      <c r="C176" s="21" t="str">
        <f ca="1">IF(B176="","",IF(MONTH(B176)=1,C175*(1+PREMISSAS!$C$58),C175))</f>
        <v/>
      </c>
      <c r="D176" s="21" t="str">
        <f ca="1">IF(B176="","",IF(RESULTADOS!$C$17="Normal",IFERROR(MAX(C176-PREMISSAS!$C$13,0),0),MAX(10*PREMISSAS!$C$39,IF(MONTH(B176)=1,D175*(1+PREMISSAS!$C$58),D175))))</f>
        <v/>
      </c>
      <c r="E176" s="4">
        <f ca="1">IFERROR(D176*IF(RESULTADOS!$C$17="Normal",$D$3,0),0)</f>
        <v>0</v>
      </c>
      <c r="F176" s="4">
        <f>IF(AND(Painel!$I$47="Sim",Painel!$I$49=PREMISSAS!$O$23),Painel!$I$51,0)</f>
        <v>0</v>
      </c>
      <c r="G176" s="100">
        <f>IF(AND(Painel!$I$47="Sim",Painel!$I$49=PREMISSAS!$O$22),IF(MOD(MONTH(B176),6)=0,Painel!$I$51,0),0)</f>
        <v>0</v>
      </c>
      <c r="H176" s="100">
        <f>IF(AND(Painel!$I$47="Sim",Painel!$I$49=PREMISSAS!$O$21),IF(MOD(MONTH(B176),12)=0,Painel!$I$51,0),0)</f>
        <v>0</v>
      </c>
      <c r="I176" s="4">
        <f ca="1">IFERROR(IF(RESULTADOS!$C$17="Normal",0,D176)*IF(RESULTADOS!$C$17="Normal",0,$D$3),0)</f>
        <v>0</v>
      </c>
      <c r="J176" s="4">
        <f>IF(RESULTADOS!$C$17="Normal",E176,0)</f>
        <v>0</v>
      </c>
      <c r="K176" s="4">
        <f ca="1">(E176+J176+I176)*PREMISSAS!$C$61</f>
        <v>0</v>
      </c>
      <c r="L176" s="4">
        <f ca="1">IFERROR(D176*IF(RESULTADOS!$C$17="Normal",IF(Painel!$G$8=PREMISSAS!$M$18,PREMISSAS!$C$63,PREMISSAS!$D$63),0),0)</f>
        <v>0</v>
      </c>
      <c r="M176" s="85">
        <f ca="1">IFERROR(M175*(1+$E$2)+(E176+J176-IF(RESULTADOS!$C$17="Normal",K176,0)-L176)*IF(MONTH(B176)=12,2,1),0)</f>
        <v>0</v>
      </c>
      <c r="N176" s="85">
        <f ca="1">IFERROR(N175*(1+$E$2)+(F176+I176-IF(RESULTADOS!$C$17="Normal",0,K176))*IF(MONTH(B176)=12,2,1)+G176+H176,0)</f>
        <v>0</v>
      </c>
      <c r="P176" s="43">
        <f t="shared" ca="1" si="18"/>
        <v>0</v>
      </c>
      <c r="R176" s="116" t="str">
        <f t="shared" ca="1" si="19"/>
        <v/>
      </c>
      <c r="S176" s="100" t="str">
        <f ca="1">IF(C176="","",S175+(E176+J176-IF(RESULTADOS!$C$17="Normal",K176,0)-L176)/2+(F176+G176+H176+I176-IF(RESULTADOS!$C$17="Normal",0,K176)))</f>
        <v/>
      </c>
      <c r="T176" s="100" t="str">
        <f ca="1">IF(C176="","",T175+(E176+J176-IF(RESULTADOS!$C$17="Normal",K176,0)-L176)/2)</f>
        <v/>
      </c>
      <c r="U176" s="100">
        <f t="shared" ca="1" si="23"/>
        <v>0</v>
      </c>
      <c r="W176" s="116" t="str">
        <f t="shared" ca="1" si="24"/>
        <v/>
      </c>
      <c r="X176" s="116" t="str">
        <f t="shared" ca="1" si="20"/>
        <v/>
      </c>
      <c r="Y176" s="100">
        <f ca="1">IF(OR((Y175-13/12*AB175)*(1+PREMISSAS!$C$16)&lt;0,Y175=""),0,(Y175-13/12*AB175)*(1+PREMISSAS!$C$16))</f>
        <v>0</v>
      </c>
      <c r="Z176" s="100">
        <f ca="1">IF(OR((Z175-13/12*AC175)*(1+PREMISSAS!$C$16)&lt;0,Z175=""),0,(Z175-13/12*AC175)*(1+PREMISSAS!$C$16))</f>
        <v>0</v>
      </c>
      <c r="AA176" s="100">
        <f t="shared" ca="1" si="21"/>
        <v>0</v>
      </c>
      <c r="AB176" s="119">
        <f t="shared" ca="1" si="25"/>
        <v>0</v>
      </c>
      <c r="AC176" s="119">
        <f t="shared" ca="1" si="26"/>
        <v>0</v>
      </c>
    </row>
    <row r="177" spans="2:29" x14ac:dyDescent="0.25">
      <c r="B177" s="20" t="str">
        <f t="shared" ca="1" si="22"/>
        <v/>
      </c>
      <c r="C177" s="21" t="str">
        <f ca="1">IF(B177="","",IF(MONTH(B177)=1,C176*(1+PREMISSAS!$C$58),C176))</f>
        <v/>
      </c>
      <c r="D177" s="21" t="str">
        <f ca="1">IF(B177="","",IF(RESULTADOS!$C$17="Normal",IFERROR(MAX(C177-PREMISSAS!$C$13,0),0),MAX(10*PREMISSAS!$C$39,IF(MONTH(B177)=1,D176*(1+PREMISSAS!$C$58),D176))))</f>
        <v/>
      </c>
      <c r="E177" s="4">
        <f ca="1">IFERROR(D177*IF(RESULTADOS!$C$17="Normal",$D$3,0),0)</f>
        <v>0</v>
      </c>
      <c r="F177" s="4">
        <f>IF(AND(Painel!$I$47="Sim",Painel!$I$49=PREMISSAS!$O$23),Painel!$I$51,0)</f>
        <v>0</v>
      </c>
      <c r="G177" s="100">
        <f>IF(AND(Painel!$I$47="Sim",Painel!$I$49=PREMISSAS!$O$22),IF(MOD(MONTH(B177),6)=0,Painel!$I$51,0),0)</f>
        <v>0</v>
      </c>
      <c r="H177" s="100">
        <f>IF(AND(Painel!$I$47="Sim",Painel!$I$49=PREMISSAS!$O$21),IF(MOD(MONTH(B177),12)=0,Painel!$I$51,0),0)</f>
        <v>0</v>
      </c>
      <c r="I177" s="4">
        <f ca="1">IFERROR(IF(RESULTADOS!$C$17="Normal",0,D177)*IF(RESULTADOS!$C$17="Normal",0,$D$3),0)</f>
        <v>0</v>
      </c>
      <c r="J177" s="4">
        <f>IF(RESULTADOS!$C$17="Normal",E177,0)</f>
        <v>0</v>
      </c>
      <c r="K177" s="4">
        <f ca="1">(E177+J177+I177)*PREMISSAS!$C$61</f>
        <v>0</v>
      </c>
      <c r="L177" s="4">
        <f ca="1">IFERROR(D177*IF(RESULTADOS!$C$17="Normal",IF(Painel!$G$8=PREMISSAS!$M$18,PREMISSAS!$C$63,PREMISSAS!$D$63),0),0)</f>
        <v>0</v>
      </c>
      <c r="M177" s="85">
        <f ca="1">IFERROR(M176*(1+$E$2)+(E177+J177-IF(RESULTADOS!$C$17="Normal",K177,0)-L177)*IF(MONTH(B177)=12,2,1),0)</f>
        <v>0</v>
      </c>
      <c r="N177" s="85">
        <f ca="1">IFERROR(N176*(1+$E$2)+(F177+I177-IF(RESULTADOS!$C$17="Normal",0,K177))*IF(MONTH(B177)=12,2,1)+G177+H177,0)</f>
        <v>0</v>
      </c>
      <c r="P177" s="43">
        <f t="shared" ca="1" si="18"/>
        <v>0</v>
      </c>
      <c r="R177" s="116" t="str">
        <f t="shared" ca="1" si="19"/>
        <v/>
      </c>
      <c r="S177" s="100" t="str">
        <f ca="1">IF(C177="","",S176+(E177+J177-IF(RESULTADOS!$C$17="Normal",K177,0)-L177)/2+(F177+G177+H177+I177-IF(RESULTADOS!$C$17="Normal",0,K177)))</f>
        <v/>
      </c>
      <c r="T177" s="100" t="str">
        <f ca="1">IF(C177="","",T176+(E177+J177-IF(RESULTADOS!$C$17="Normal",K177,0)-L177)/2)</f>
        <v/>
      </c>
      <c r="U177" s="100">
        <f t="shared" ca="1" si="23"/>
        <v>0</v>
      </c>
      <c r="W177" s="116" t="str">
        <f t="shared" ca="1" si="24"/>
        <v/>
      </c>
      <c r="X177" s="116" t="str">
        <f t="shared" ca="1" si="20"/>
        <v/>
      </c>
      <c r="Y177" s="100">
        <f ca="1">IF(OR((Y176-13/12*AB176)*(1+PREMISSAS!$C$16)&lt;0,Y176=""),0,(Y176-13/12*AB176)*(1+PREMISSAS!$C$16))</f>
        <v>0</v>
      </c>
      <c r="Z177" s="100">
        <f ca="1">IF(OR((Z176-13/12*AC176)*(1+PREMISSAS!$C$16)&lt;0,Z176=""),0,(Z176-13/12*AC176)*(1+PREMISSAS!$C$16))</f>
        <v>0</v>
      </c>
      <c r="AA177" s="100">
        <f t="shared" ca="1" si="21"/>
        <v>0</v>
      </c>
      <c r="AB177" s="119">
        <f t="shared" ca="1" si="25"/>
        <v>0</v>
      </c>
      <c r="AC177" s="119">
        <f t="shared" ca="1" si="26"/>
        <v>0</v>
      </c>
    </row>
    <row r="178" spans="2:29" x14ac:dyDescent="0.25">
      <c r="B178" s="20" t="str">
        <f t="shared" ca="1" si="22"/>
        <v/>
      </c>
      <c r="C178" s="21" t="str">
        <f ca="1">IF(B178="","",IF(MONTH(B178)=1,C177*(1+PREMISSAS!$C$58),C177))</f>
        <v/>
      </c>
      <c r="D178" s="21" t="str">
        <f ca="1">IF(B178="","",IF(RESULTADOS!$C$17="Normal",IFERROR(MAX(C178-PREMISSAS!$C$13,0),0),MAX(10*PREMISSAS!$C$39,IF(MONTH(B178)=1,D177*(1+PREMISSAS!$C$58),D177))))</f>
        <v/>
      </c>
      <c r="E178" s="4">
        <f ca="1">IFERROR(D178*IF(RESULTADOS!$C$17="Normal",$D$3,0),0)</f>
        <v>0</v>
      </c>
      <c r="F178" s="4">
        <f>IF(AND(Painel!$I$47="Sim",Painel!$I$49=PREMISSAS!$O$23),Painel!$I$51,0)</f>
        <v>0</v>
      </c>
      <c r="G178" s="100">
        <f>IF(AND(Painel!$I$47="Sim",Painel!$I$49=PREMISSAS!$O$22),IF(MOD(MONTH(B178),6)=0,Painel!$I$51,0),0)</f>
        <v>0</v>
      </c>
      <c r="H178" s="100">
        <f>IF(AND(Painel!$I$47="Sim",Painel!$I$49=PREMISSAS!$O$21),IF(MOD(MONTH(B178),12)=0,Painel!$I$51,0),0)</f>
        <v>0</v>
      </c>
      <c r="I178" s="4">
        <f ca="1">IFERROR(IF(RESULTADOS!$C$17="Normal",0,D178)*IF(RESULTADOS!$C$17="Normal",0,$D$3),0)</f>
        <v>0</v>
      </c>
      <c r="J178" s="4">
        <f>IF(RESULTADOS!$C$17="Normal",E178,0)</f>
        <v>0</v>
      </c>
      <c r="K178" s="4">
        <f ca="1">(E178+J178+I178)*PREMISSAS!$C$61</f>
        <v>0</v>
      </c>
      <c r="L178" s="4">
        <f ca="1">IFERROR(D178*IF(RESULTADOS!$C$17="Normal",IF(Painel!$G$8=PREMISSAS!$M$18,PREMISSAS!$C$63,PREMISSAS!$D$63),0),0)</f>
        <v>0</v>
      </c>
      <c r="M178" s="85">
        <f ca="1">IFERROR(M177*(1+$E$2)+(E178+J178-IF(RESULTADOS!$C$17="Normal",K178,0)-L178)*IF(MONTH(B178)=12,2,1),0)</f>
        <v>0</v>
      </c>
      <c r="N178" s="85">
        <f ca="1">IFERROR(N177*(1+$E$2)+(F178+I178-IF(RESULTADOS!$C$17="Normal",0,K178))*IF(MONTH(B178)=12,2,1)+G178+H178,0)</f>
        <v>0</v>
      </c>
      <c r="P178" s="43">
        <f t="shared" ca="1" si="18"/>
        <v>0</v>
      </c>
      <c r="R178" s="116" t="str">
        <f t="shared" ca="1" si="19"/>
        <v/>
      </c>
      <c r="S178" s="100" t="str">
        <f ca="1">IF(C178="","",S177+(E178+J178-IF(RESULTADOS!$C$17="Normal",K178,0)-L178)/2+(F178+G178+H178+I178-IF(RESULTADOS!$C$17="Normal",0,K178)))</f>
        <v/>
      </c>
      <c r="T178" s="100" t="str">
        <f ca="1">IF(C178="","",T177+(E178+J178-IF(RESULTADOS!$C$17="Normal",K178,0)-L178)/2)</f>
        <v/>
      </c>
      <c r="U178" s="100">
        <f t="shared" ca="1" si="23"/>
        <v>0</v>
      </c>
      <c r="W178" s="116" t="str">
        <f t="shared" ca="1" si="24"/>
        <v/>
      </c>
      <c r="X178" s="116" t="str">
        <f t="shared" ca="1" si="20"/>
        <v/>
      </c>
      <c r="Y178" s="100">
        <f ca="1">IF(OR((Y177-13/12*AB177)*(1+PREMISSAS!$C$16)&lt;0,Y177=""),0,(Y177-13/12*AB177)*(1+PREMISSAS!$C$16))</f>
        <v>0</v>
      </c>
      <c r="Z178" s="100">
        <f ca="1">IF(OR((Z177-13/12*AC177)*(1+PREMISSAS!$C$16)&lt;0,Z177=""),0,(Z177-13/12*AC177)*(1+PREMISSAS!$C$16))</f>
        <v>0</v>
      </c>
      <c r="AA178" s="100">
        <f t="shared" ca="1" si="21"/>
        <v>0</v>
      </c>
      <c r="AB178" s="119">
        <f t="shared" ca="1" si="25"/>
        <v>0</v>
      </c>
      <c r="AC178" s="119">
        <f t="shared" ca="1" si="26"/>
        <v>0</v>
      </c>
    </row>
    <row r="179" spans="2:29" x14ac:dyDescent="0.25">
      <c r="B179" s="20" t="str">
        <f t="shared" ca="1" si="22"/>
        <v/>
      </c>
      <c r="C179" s="21" t="str">
        <f ca="1">IF(B179="","",IF(MONTH(B179)=1,C178*(1+PREMISSAS!$C$58),C178))</f>
        <v/>
      </c>
      <c r="D179" s="21" t="str">
        <f ca="1">IF(B179="","",IF(RESULTADOS!$C$17="Normal",IFERROR(MAX(C179-PREMISSAS!$C$13,0),0),MAX(10*PREMISSAS!$C$39,IF(MONTH(B179)=1,D178*(1+PREMISSAS!$C$58),D178))))</f>
        <v/>
      </c>
      <c r="E179" s="4">
        <f ca="1">IFERROR(D179*IF(RESULTADOS!$C$17="Normal",$D$3,0),0)</f>
        <v>0</v>
      </c>
      <c r="F179" s="4">
        <f>IF(AND(Painel!$I$47="Sim",Painel!$I$49=PREMISSAS!$O$23),Painel!$I$51,0)</f>
        <v>0</v>
      </c>
      <c r="G179" s="100">
        <f>IF(AND(Painel!$I$47="Sim",Painel!$I$49=PREMISSAS!$O$22),IF(MOD(MONTH(B179),6)=0,Painel!$I$51,0),0)</f>
        <v>0</v>
      </c>
      <c r="H179" s="100">
        <f>IF(AND(Painel!$I$47="Sim",Painel!$I$49=PREMISSAS!$O$21),IF(MOD(MONTH(B179),12)=0,Painel!$I$51,0),0)</f>
        <v>0</v>
      </c>
      <c r="I179" s="4">
        <f ca="1">IFERROR(IF(RESULTADOS!$C$17="Normal",0,D179)*IF(RESULTADOS!$C$17="Normal",0,$D$3),0)</f>
        <v>0</v>
      </c>
      <c r="J179" s="4">
        <f>IF(RESULTADOS!$C$17="Normal",E179,0)</f>
        <v>0</v>
      </c>
      <c r="K179" s="4">
        <f ca="1">(E179+J179+I179)*PREMISSAS!$C$61</f>
        <v>0</v>
      </c>
      <c r="L179" s="4">
        <f ca="1">IFERROR(D179*IF(RESULTADOS!$C$17="Normal",IF(Painel!$G$8=PREMISSAS!$M$18,PREMISSAS!$C$63,PREMISSAS!$D$63),0),0)</f>
        <v>0</v>
      </c>
      <c r="M179" s="85">
        <f ca="1">IFERROR(M178*(1+$E$2)+(E179+J179-IF(RESULTADOS!$C$17="Normal",K179,0)-L179)*IF(MONTH(B179)=12,2,1),0)</f>
        <v>0</v>
      </c>
      <c r="N179" s="85">
        <f ca="1">IFERROR(N178*(1+$E$2)+(F179+I179-IF(RESULTADOS!$C$17="Normal",0,K179))*IF(MONTH(B179)=12,2,1)+G179+H179,0)</f>
        <v>0</v>
      </c>
      <c r="P179" s="43">
        <f t="shared" ca="1" si="18"/>
        <v>0</v>
      </c>
      <c r="R179" s="116" t="str">
        <f t="shared" ca="1" si="19"/>
        <v/>
      </c>
      <c r="S179" s="100" t="str">
        <f ca="1">IF(C179="","",S178+(E179+J179-IF(RESULTADOS!$C$17="Normal",K179,0)-L179)/2+(F179+G179+H179+I179-IF(RESULTADOS!$C$17="Normal",0,K179)))</f>
        <v/>
      </c>
      <c r="T179" s="100" t="str">
        <f ca="1">IF(C179="","",T178+(E179+J179-IF(RESULTADOS!$C$17="Normal",K179,0)-L179)/2)</f>
        <v/>
      </c>
      <c r="U179" s="100">
        <f t="shared" ca="1" si="23"/>
        <v>0</v>
      </c>
      <c r="W179" s="116" t="str">
        <f t="shared" ca="1" si="24"/>
        <v/>
      </c>
      <c r="X179" s="116" t="str">
        <f t="shared" ca="1" si="20"/>
        <v/>
      </c>
      <c r="Y179" s="100">
        <f ca="1">IF(OR((Y178-13/12*AB178)*(1+PREMISSAS!$C$16)&lt;0,Y178=""),0,(Y178-13/12*AB178)*(1+PREMISSAS!$C$16))</f>
        <v>0</v>
      </c>
      <c r="Z179" s="100">
        <f ca="1">IF(OR((Z178-13/12*AC178)*(1+PREMISSAS!$C$16)&lt;0,Z178=""),0,(Z178-13/12*AC178)*(1+PREMISSAS!$C$16))</f>
        <v>0</v>
      </c>
      <c r="AA179" s="100">
        <f t="shared" ca="1" si="21"/>
        <v>0</v>
      </c>
      <c r="AB179" s="119">
        <f t="shared" ca="1" si="25"/>
        <v>0</v>
      </c>
      <c r="AC179" s="119">
        <f t="shared" ca="1" si="26"/>
        <v>0</v>
      </c>
    </row>
    <row r="180" spans="2:29" x14ac:dyDescent="0.25">
      <c r="B180" s="20" t="str">
        <f t="shared" ca="1" si="22"/>
        <v/>
      </c>
      <c r="C180" s="21" t="str">
        <f ca="1">IF(B180="","",IF(MONTH(B180)=1,C179*(1+PREMISSAS!$C$58),C179))</f>
        <v/>
      </c>
      <c r="D180" s="21" t="str">
        <f ca="1">IF(B180="","",IF(RESULTADOS!$C$17="Normal",IFERROR(MAX(C180-PREMISSAS!$C$13,0),0),MAX(10*PREMISSAS!$C$39,IF(MONTH(B180)=1,D179*(1+PREMISSAS!$C$58),D179))))</f>
        <v/>
      </c>
      <c r="E180" s="4">
        <f ca="1">IFERROR(D180*IF(RESULTADOS!$C$17="Normal",$D$3,0),0)</f>
        <v>0</v>
      </c>
      <c r="F180" s="4">
        <f>IF(AND(Painel!$I$47="Sim",Painel!$I$49=PREMISSAS!$O$23),Painel!$I$51,0)</f>
        <v>0</v>
      </c>
      <c r="G180" s="100">
        <f>IF(AND(Painel!$I$47="Sim",Painel!$I$49=PREMISSAS!$O$22),IF(MOD(MONTH(B180),6)=0,Painel!$I$51,0),0)</f>
        <v>0</v>
      </c>
      <c r="H180" s="100">
        <f>IF(AND(Painel!$I$47="Sim",Painel!$I$49=PREMISSAS!$O$21),IF(MOD(MONTH(B180),12)=0,Painel!$I$51,0),0)</f>
        <v>0</v>
      </c>
      <c r="I180" s="4">
        <f ca="1">IFERROR(IF(RESULTADOS!$C$17="Normal",0,D180)*IF(RESULTADOS!$C$17="Normal",0,$D$3),0)</f>
        <v>0</v>
      </c>
      <c r="J180" s="4">
        <f>IF(RESULTADOS!$C$17="Normal",E180,0)</f>
        <v>0</v>
      </c>
      <c r="K180" s="4">
        <f ca="1">(E180+J180+I180)*PREMISSAS!$C$61</f>
        <v>0</v>
      </c>
      <c r="L180" s="4">
        <f ca="1">IFERROR(D180*IF(RESULTADOS!$C$17="Normal",IF(Painel!$G$8=PREMISSAS!$M$18,PREMISSAS!$C$63,PREMISSAS!$D$63),0),0)</f>
        <v>0</v>
      </c>
      <c r="M180" s="85">
        <f ca="1">IFERROR(M179*(1+$E$2)+(E180+J180-IF(RESULTADOS!$C$17="Normal",K180,0)-L180)*IF(MONTH(B180)=12,2,1),0)</f>
        <v>0</v>
      </c>
      <c r="N180" s="85">
        <f ca="1">IFERROR(N179*(1+$E$2)+(F180+I180-IF(RESULTADOS!$C$17="Normal",0,K180))*IF(MONTH(B180)=12,2,1)+G180+H180,0)</f>
        <v>0</v>
      </c>
      <c r="P180" s="43">
        <f t="shared" ca="1" si="18"/>
        <v>0</v>
      </c>
      <c r="R180" s="116" t="str">
        <f t="shared" ca="1" si="19"/>
        <v/>
      </c>
      <c r="S180" s="100" t="str">
        <f ca="1">IF(C180="","",S179+(E180+J180-IF(RESULTADOS!$C$17="Normal",K180,0)-L180)/2+(F180+G180+H180+I180-IF(RESULTADOS!$C$17="Normal",0,K180)))</f>
        <v/>
      </c>
      <c r="T180" s="100" t="str">
        <f ca="1">IF(C180="","",T179+(E180+J180-IF(RESULTADOS!$C$17="Normal",K180,0)-L180)/2)</f>
        <v/>
      </c>
      <c r="U180" s="100">
        <f t="shared" ca="1" si="23"/>
        <v>0</v>
      </c>
      <c r="W180" s="116" t="str">
        <f t="shared" ca="1" si="24"/>
        <v/>
      </c>
      <c r="X180" s="116" t="str">
        <f t="shared" ca="1" si="20"/>
        <v/>
      </c>
      <c r="Y180" s="100">
        <f ca="1">IF(OR((Y179-13/12*AB179)*(1+PREMISSAS!$C$16)&lt;0,Y179=""),0,(Y179-13/12*AB179)*(1+PREMISSAS!$C$16))</f>
        <v>0</v>
      </c>
      <c r="Z180" s="100">
        <f ca="1">IF(OR((Z179-13/12*AC179)*(1+PREMISSAS!$C$16)&lt;0,Z179=""),0,(Z179-13/12*AC179)*(1+PREMISSAS!$C$16))</f>
        <v>0</v>
      </c>
      <c r="AA180" s="100">
        <f t="shared" ca="1" si="21"/>
        <v>0</v>
      </c>
      <c r="AB180" s="119">
        <f t="shared" ca="1" si="25"/>
        <v>0</v>
      </c>
      <c r="AC180" s="119">
        <f t="shared" ca="1" si="26"/>
        <v>0</v>
      </c>
    </row>
    <row r="181" spans="2:29" x14ac:dyDescent="0.25">
      <c r="B181" s="20" t="str">
        <f t="shared" ca="1" si="22"/>
        <v/>
      </c>
      <c r="C181" s="21" t="str">
        <f ca="1">IF(B181="","",IF(MONTH(B181)=1,C180*(1+PREMISSAS!$C$58),C180))</f>
        <v/>
      </c>
      <c r="D181" s="21" t="str">
        <f ca="1">IF(B181="","",IF(RESULTADOS!$C$17="Normal",IFERROR(MAX(C181-PREMISSAS!$C$13,0),0),MAX(10*PREMISSAS!$C$39,IF(MONTH(B181)=1,D180*(1+PREMISSAS!$C$58),D180))))</f>
        <v/>
      </c>
      <c r="E181" s="4">
        <f ca="1">IFERROR(D181*IF(RESULTADOS!$C$17="Normal",$D$3,0),0)</f>
        <v>0</v>
      </c>
      <c r="F181" s="4">
        <f>IF(AND(Painel!$I$47="Sim",Painel!$I$49=PREMISSAS!$O$23),Painel!$I$51,0)</f>
        <v>0</v>
      </c>
      <c r="G181" s="100">
        <f>IF(AND(Painel!$I$47="Sim",Painel!$I$49=PREMISSAS!$O$22),IF(MOD(MONTH(B181),6)=0,Painel!$I$51,0),0)</f>
        <v>0</v>
      </c>
      <c r="H181" s="100">
        <f>IF(AND(Painel!$I$47="Sim",Painel!$I$49=PREMISSAS!$O$21),IF(MOD(MONTH(B181),12)=0,Painel!$I$51,0),0)</f>
        <v>0</v>
      </c>
      <c r="I181" s="4">
        <f ca="1">IFERROR(IF(RESULTADOS!$C$17="Normal",0,D181)*IF(RESULTADOS!$C$17="Normal",0,$D$3),0)</f>
        <v>0</v>
      </c>
      <c r="J181" s="4">
        <f>IF(RESULTADOS!$C$17="Normal",E181,0)</f>
        <v>0</v>
      </c>
      <c r="K181" s="4">
        <f ca="1">(E181+J181+I181)*PREMISSAS!$C$61</f>
        <v>0</v>
      </c>
      <c r="L181" s="4">
        <f ca="1">IFERROR(D181*IF(RESULTADOS!$C$17="Normal",IF(Painel!$G$8=PREMISSAS!$M$18,PREMISSAS!$C$63,PREMISSAS!$D$63),0),0)</f>
        <v>0</v>
      </c>
      <c r="M181" s="85">
        <f ca="1">IFERROR(M180*(1+$E$2)+(E181+J181-IF(RESULTADOS!$C$17="Normal",K181,0)-L181)*IF(MONTH(B181)=12,2,1),0)</f>
        <v>0</v>
      </c>
      <c r="N181" s="85">
        <f ca="1">IFERROR(N180*(1+$E$2)+(F181+I181-IF(RESULTADOS!$C$17="Normal",0,K181))*IF(MONTH(B181)=12,2,1)+G181+H181,0)</f>
        <v>0</v>
      </c>
      <c r="P181" s="43">
        <f t="shared" ca="1" si="18"/>
        <v>0</v>
      </c>
      <c r="R181" s="116" t="str">
        <f t="shared" ca="1" si="19"/>
        <v/>
      </c>
      <c r="S181" s="100" t="str">
        <f ca="1">IF(C181="","",S180+(E181+J181-IF(RESULTADOS!$C$17="Normal",K181,0)-L181)/2+(F181+G181+H181+I181-IF(RESULTADOS!$C$17="Normal",0,K181)))</f>
        <v/>
      </c>
      <c r="T181" s="100" t="str">
        <f ca="1">IF(C181="","",T180+(E181+J181-IF(RESULTADOS!$C$17="Normal",K181,0)-L181)/2)</f>
        <v/>
      </c>
      <c r="U181" s="100">
        <f t="shared" ca="1" si="23"/>
        <v>0</v>
      </c>
      <c r="W181" s="116" t="str">
        <f t="shared" ca="1" si="24"/>
        <v/>
      </c>
      <c r="X181" s="116" t="str">
        <f t="shared" ca="1" si="20"/>
        <v/>
      </c>
      <c r="Y181" s="100">
        <f ca="1">IF(OR((Y180-13/12*AB180)*(1+PREMISSAS!$C$16)&lt;0,Y180=""),0,(Y180-13/12*AB180)*(1+PREMISSAS!$C$16))</f>
        <v>0</v>
      </c>
      <c r="Z181" s="100">
        <f ca="1">IF(OR((Z180-13/12*AC180)*(1+PREMISSAS!$C$16)&lt;0,Z180=""),0,(Z180-13/12*AC180)*(1+PREMISSAS!$C$16))</f>
        <v>0</v>
      </c>
      <c r="AA181" s="100">
        <f t="shared" ca="1" si="21"/>
        <v>0</v>
      </c>
      <c r="AB181" s="119">
        <f t="shared" ca="1" si="25"/>
        <v>0</v>
      </c>
      <c r="AC181" s="119">
        <f t="shared" ca="1" si="26"/>
        <v>0</v>
      </c>
    </row>
    <row r="182" spans="2:29" x14ac:dyDescent="0.25">
      <c r="B182" s="20" t="str">
        <f t="shared" ca="1" si="22"/>
        <v/>
      </c>
      <c r="C182" s="21" t="str">
        <f ca="1">IF(B182="","",IF(MONTH(B182)=1,C181*(1+PREMISSAS!$C$58),C181))</f>
        <v/>
      </c>
      <c r="D182" s="21" t="str">
        <f ca="1">IF(B182="","",IF(RESULTADOS!$C$17="Normal",IFERROR(MAX(C182-PREMISSAS!$C$13,0),0),MAX(10*PREMISSAS!$C$39,IF(MONTH(B182)=1,D181*(1+PREMISSAS!$C$58),D181))))</f>
        <v/>
      </c>
      <c r="E182" s="4">
        <f ca="1">IFERROR(D182*IF(RESULTADOS!$C$17="Normal",$D$3,0),0)</f>
        <v>0</v>
      </c>
      <c r="F182" s="4">
        <f>IF(AND(Painel!$I$47="Sim",Painel!$I$49=PREMISSAS!$O$23),Painel!$I$51,0)</f>
        <v>0</v>
      </c>
      <c r="G182" s="100">
        <f>IF(AND(Painel!$I$47="Sim",Painel!$I$49=PREMISSAS!$O$22),IF(MOD(MONTH(B182),6)=0,Painel!$I$51,0),0)</f>
        <v>0</v>
      </c>
      <c r="H182" s="100">
        <f>IF(AND(Painel!$I$47="Sim",Painel!$I$49=PREMISSAS!$O$21),IF(MOD(MONTH(B182),12)=0,Painel!$I$51,0),0)</f>
        <v>0</v>
      </c>
      <c r="I182" s="4">
        <f ca="1">IFERROR(IF(RESULTADOS!$C$17="Normal",0,D182)*IF(RESULTADOS!$C$17="Normal",0,$D$3),0)</f>
        <v>0</v>
      </c>
      <c r="J182" s="4">
        <f>IF(RESULTADOS!$C$17="Normal",E182,0)</f>
        <v>0</v>
      </c>
      <c r="K182" s="4">
        <f ca="1">(E182+J182+I182)*PREMISSAS!$C$61</f>
        <v>0</v>
      </c>
      <c r="L182" s="4">
        <f ca="1">IFERROR(D182*IF(RESULTADOS!$C$17="Normal",IF(Painel!$G$8=PREMISSAS!$M$18,PREMISSAS!$C$63,PREMISSAS!$D$63),0),0)</f>
        <v>0</v>
      </c>
      <c r="M182" s="85">
        <f ca="1">IFERROR(M181*(1+$E$2)+(E182+J182-IF(RESULTADOS!$C$17="Normal",K182,0)-L182)*IF(MONTH(B182)=12,2,1),0)</f>
        <v>0</v>
      </c>
      <c r="N182" s="85">
        <f ca="1">IFERROR(N181*(1+$E$2)+(F182+I182-IF(RESULTADOS!$C$17="Normal",0,K182))*IF(MONTH(B182)=12,2,1)+G182+H182,0)</f>
        <v>0</v>
      </c>
      <c r="P182" s="43">
        <f t="shared" ca="1" si="18"/>
        <v>0</v>
      </c>
      <c r="R182" s="116" t="str">
        <f t="shared" ca="1" si="19"/>
        <v/>
      </c>
      <c r="S182" s="100" t="str">
        <f ca="1">IF(C182="","",S181+(E182+J182-IF(RESULTADOS!$C$17="Normal",K182,0)-L182)/2+(F182+G182+H182+I182-IF(RESULTADOS!$C$17="Normal",0,K182)))</f>
        <v/>
      </c>
      <c r="T182" s="100" t="str">
        <f ca="1">IF(C182="","",T181+(E182+J182-IF(RESULTADOS!$C$17="Normal",K182,0)-L182)/2)</f>
        <v/>
      </c>
      <c r="U182" s="100">
        <f t="shared" ca="1" si="23"/>
        <v>0</v>
      </c>
      <c r="W182" s="116" t="str">
        <f t="shared" ca="1" si="24"/>
        <v/>
      </c>
      <c r="X182" s="116" t="str">
        <f t="shared" ca="1" si="20"/>
        <v/>
      </c>
      <c r="Y182" s="100">
        <f ca="1">IF(OR((Y181-13/12*AB181)*(1+PREMISSAS!$C$16)&lt;0,Y181=""),0,(Y181-13/12*AB181)*(1+PREMISSAS!$C$16))</f>
        <v>0</v>
      </c>
      <c r="Z182" s="100">
        <f ca="1">IF(OR((Z181-13/12*AC181)*(1+PREMISSAS!$C$16)&lt;0,Z181=""),0,(Z181-13/12*AC181)*(1+PREMISSAS!$C$16))</f>
        <v>0</v>
      </c>
      <c r="AA182" s="100">
        <f t="shared" ca="1" si="21"/>
        <v>0</v>
      </c>
      <c r="AB182" s="119">
        <f t="shared" ca="1" si="25"/>
        <v>0</v>
      </c>
      <c r="AC182" s="119">
        <f t="shared" ca="1" si="26"/>
        <v>0</v>
      </c>
    </row>
    <row r="183" spans="2:29" x14ac:dyDescent="0.25">
      <c r="B183" s="20" t="str">
        <f t="shared" ca="1" si="22"/>
        <v/>
      </c>
      <c r="C183" s="21" t="str">
        <f ca="1">IF(B183="","",IF(MONTH(B183)=1,C182*(1+PREMISSAS!$C$58),C182))</f>
        <v/>
      </c>
      <c r="D183" s="21" t="str">
        <f ca="1">IF(B183="","",IF(RESULTADOS!$C$17="Normal",IFERROR(MAX(C183-PREMISSAS!$C$13,0),0),MAX(10*PREMISSAS!$C$39,IF(MONTH(B183)=1,D182*(1+PREMISSAS!$C$58),D182))))</f>
        <v/>
      </c>
      <c r="E183" s="4">
        <f ca="1">IFERROR(D183*IF(RESULTADOS!$C$17="Normal",$D$3,0),0)</f>
        <v>0</v>
      </c>
      <c r="F183" s="4">
        <f>IF(AND(Painel!$I$47="Sim",Painel!$I$49=PREMISSAS!$O$23),Painel!$I$51,0)</f>
        <v>0</v>
      </c>
      <c r="G183" s="100">
        <f>IF(AND(Painel!$I$47="Sim",Painel!$I$49=PREMISSAS!$O$22),IF(MOD(MONTH(B183),6)=0,Painel!$I$51,0),0)</f>
        <v>0</v>
      </c>
      <c r="H183" s="100">
        <f>IF(AND(Painel!$I$47="Sim",Painel!$I$49=PREMISSAS!$O$21),IF(MOD(MONTH(B183),12)=0,Painel!$I$51,0),0)</f>
        <v>0</v>
      </c>
      <c r="I183" s="4">
        <f ca="1">IFERROR(IF(RESULTADOS!$C$17="Normal",0,D183)*IF(RESULTADOS!$C$17="Normal",0,$D$3),0)</f>
        <v>0</v>
      </c>
      <c r="J183" s="4">
        <f>IF(RESULTADOS!$C$17="Normal",E183,0)</f>
        <v>0</v>
      </c>
      <c r="K183" s="4">
        <f ca="1">(E183+J183+I183)*PREMISSAS!$C$61</f>
        <v>0</v>
      </c>
      <c r="L183" s="4">
        <f ca="1">IFERROR(D183*IF(RESULTADOS!$C$17="Normal",IF(Painel!$G$8=PREMISSAS!$M$18,PREMISSAS!$C$63,PREMISSAS!$D$63),0),0)</f>
        <v>0</v>
      </c>
      <c r="M183" s="85">
        <f ca="1">IFERROR(M182*(1+$E$2)+(E183+J183-IF(RESULTADOS!$C$17="Normal",K183,0)-L183)*IF(MONTH(B183)=12,2,1),0)</f>
        <v>0</v>
      </c>
      <c r="N183" s="85">
        <f ca="1">IFERROR(N182*(1+$E$2)+(F183+I183-IF(RESULTADOS!$C$17="Normal",0,K183))*IF(MONTH(B183)=12,2,1)+G183+H183,0)</f>
        <v>0</v>
      </c>
      <c r="P183" s="43">
        <f t="shared" ca="1" si="18"/>
        <v>0</v>
      </c>
      <c r="R183" s="116" t="str">
        <f t="shared" ca="1" si="19"/>
        <v/>
      </c>
      <c r="S183" s="100" t="str">
        <f ca="1">IF(C183="","",S182+(E183+J183-IF(RESULTADOS!$C$17="Normal",K183,0)-L183)/2+(F183+G183+H183+I183-IF(RESULTADOS!$C$17="Normal",0,K183)))</f>
        <v/>
      </c>
      <c r="T183" s="100" t="str">
        <f ca="1">IF(C183="","",T182+(E183+J183-IF(RESULTADOS!$C$17="Normal",K183,0)-L183)/2)</f>
        <v/>
      </c>
      <c r="U183" s="100">
        <f t="shared" ca="1" si="23"/>
        <v>0</v>
      </c>
      <c r="W183" s="116" t="str">
        <f t="shared" ca="1" si="24"/>
        <v/>
      </c>
      <c r="X183" s="116" t="str">
        <f t="shared" ca="1" si="20"/>
        <v/>
      </c>
      <c r="Y183" s="100">
        <f ca="1">IF(OR((Y182-13/12*AB182)*(1+PREMISSAS!$C$16)&lt;0,Y182=""),0,(Y182-13/12*AB182)*(1+PREMISSAS!$C$16))</f>
        <v>0</v>
      </c>
      <c r="Z183" s="100">
        <f ca="1">IF(OR((Z182-13/12*AC182)*(1+PREMISSAS!$C$16)&lt;0,Z182=""),0,(Z182-13/12*AC182)*(1+PREMISSAS!$C$16))</f>
        <v>0</v>
      </c>
      <c r="AA183" s="100">
        <f t="shared" ca="1" si="21"/>
        <v>0</v>
      </c>
      <c r="AB183" s="119">
        <f t="shared" ca="1" si="25"/>
        <v>0</v>
      </c>
      <c r="AC183" s="119">
        <f t="shared" ca="1" si="26"/>
        <v>0</v>
      </c>
    </row>
    <row r="184" spans="2:29" x14ac:dyDescent="0.25">
      <c r="B184" s="20" t="str">
        <f t="shared" ca="1" si="22"/>
        <v/>
      </c>
      <c r="C184" s="21" t="str">
        <f ca="1">IF(B184="","",IF(MONTH(B184)=1,C183*(1+PREMISSAS!$C$58),C183))</f>
        <v/>
      </c>
      <c r="D184" s="21" t="str">
        <f ca="1">IF(B184="","",IF(RESULTADOS!$C$17="Normal",IFERROR(MAX(C184-PREMISSAS!$C$13,0),0),MAX(10*PREMISSAS!$C$39,IF(MONTH(B184)=1,D183*(1+PREMISSAS!$C$58),D183))))</f>
        <v/>
      </c>
      <c r="E184" s="4">
        <f ca="1">IFERROR(D184*IF(RESULTADOS!$C$17="Normal",$D$3,0),0)</f>
        <v>0</v>
      </c>
      <c r="F184" s="4">
        <f>IF(AND(Painel!$I$47="Sim",Painel!$I$49=PREMISSAS!$O$23),Painel!$I$51,0)</f>
        <v>0</v>
      </c>
      <c r="G184" s="100">
        <f>IF(AND(Painel!$I$47="Sim",Painel!$I$49=PREMISSAS!$O$22),IF(MOD(MONTH(B184),6)=0,Painel!$I$51,0),0)</f>
        <v>0</v>
      </c>
      <c r="H184" s="100">
        <f>IF(AND(Painel!$I$47="Sim",Painel!$I$49=PREMISSAS!$O$21),IF(MOD(MONTH(B184),12)=0,Painel!$I$51,0),0)</f>
        <v>0</v>
      </c>
      <c r="I184" s="4">
        <f ca="1">IFERROR(IF(RESULTADOS!$C$17="Normal",0,D184)*IF(RESULTADOS!$C$17="Normal",0,$D$3),0)</f>
        <v>0</v>
      </c>
      <c r="J184" s="4">
        <f>IF(RESULTADOS!$C$17="Normal",E184,0)</f>
        <v>0</v>
      </c>
      <c r="K184" s="4">
        <f ca="1">(E184+J184+I184)*PREMISSAS!$C$61</f>
        <v>0</v>
      </c>
      <c r="L184" s="4">
        <f ca="1">IFERROR(D184*IF(RESULTADOS!$C$17="Normal",IF(Painel!$G$8=PREMISSAS!$M$18,PREMISSAS!$C$63,PREMISSAS!$D$63),0),0)</f>
        <v>0</v>
      </c>
      <c r="M184" s="85">
        <f ca="1">IFERROR(M183*(1+$E$2)+(E184+J184-IF(RESULTADOS!$C$17="Normal",K184,0)-L184)*IF(MONTH(B184)=12,2,1),0)</f>
        <v>0</v>
      </c>
      <c r="N184" s="85">
        <f ca="1">IFERROR(N183*(1+$E$2)+(F184+I184-IF(RESULTADOS!$C$17="Normal",0,K184))*IF(MONTH(B184)=12,2,1)+G184+H184,0)</f>
        <v>0</v>
      </c>
      <c r="P184" s="43">
        <f t="shared" ca="1" si="18"/>
        <v>0</v>
      </c>
      <c r="R184" s="116" t="str">
        <f t="shared" ca="1" si="19"/>
        <v/>
      </c>
      <c r="S184" s="100" t="str">
        <f ca="1">IF(C184="","",S183+(E184+J184-IF(RESULTADOS!$C$17="Normal",K184,0)-L184)/2+(F184+G184+H184+I184-IF(RESULTADOS!$C$17="Normal",0,K184)))</f>
        <v/>
      </c>
      <c r="T184" s="100" t="str">
        <f ca="1">IF(C184="","",T183+(E184+J184-IF(RESULTADOS!$C$17="Normal",K184,0)-L184)/2)</f>
        <v/>
      </c>
      <c r="U184" s="100">
        <f t="shared" ca="1" si="23"/>
        <v>0</v>
      </c>
      <c r="W184" s="116" t="str">
        <f t="shared" ca="1" si="24"/>
        <v/>
      </c>
      <c r="X184" s="116" t="str">
        <f t="shared" ca="1" si="20"/>
        <v/>
      </c>
      <c r="Y184" s="100">
        <f ca="1">IF(OR((Y183-13/12*AB183)*(1+PREMISSAS!$C$16)&lt;0,Y183=""),0,(Y183-13/12*AB183)*(1+PREMISSAS!$C$16))</f>
        <v>0</v>
      </c>
      <c r="Z184" s="100">
        <f ca="1">IF(OR((Z183-13/12*AC183)*(1+PREMISSAS!$C$16)&lt;0,Z183=""),0,(Z183-13/12*AC183)*(1+PREMISSAS!$C$16))</f>
        <v>0</v>
      </c>
      <c r="AA184" s="100">
        <f t="shared" ca="1" si="21"/>
        <v>0</v>
      </c>
      <c r="AB184" s="119">
        <f t="shared" ca="1" si="25"/>
        <v>0</v>
      </c>
      <c r="AC184" s="119">
        <f t="shared" ca="1" si="26"/>
        <v>0</v>
      </c>
    </row>
    <row r="185" spans="2:29" x14ac:dyDescent="0.25">
      <c r="B185" s="20" t="str">
        <f t="shared" ca="1" si="22"/>
        <v/>
      </c>
      <c r="C185" s="21" t="str">
        <f ca="1">IF(B185="","",IF(MONTH(B185)=1,C184*(1+PREMISSAS!$C$58),C184))</f>
        <v/>
      </c>
      <c r="D185" s="21" t="str">
        <f ca="1">IF(B185="","",IF(RESULTADOS!$C$17="Normal",IFERROR(MAX(C185-PREMISSAS!$C$13,0),0),MAX(10*PREMISSAS!$C$39,IF(MONTH(B185)=1,D184*(1+PREMISSAS!$C$58),D184))))</f>
        <v/>
      </c>
      <c r="E185" s="4">
        <f ca="1">IFERROR(D185*IF(RESULTADOS!$C$17="Normal",$D$3,0),0)</f>
        <v>0</v>
      </c>
      <c r="F185" s="4">
        <f>IF(AND(Painel!$I$47="Sim",Painel!$I$49=PREMISSAS!$O$23),Painel!$I$51,0)</f>
        <v>0</v>
      </c>
      <c r="G185" s="100">
        <f>IF(AND(Painel!$I$47="Sim",Painel!$I$49=PREMISSAS!$O$22),IF(MOD(MONTH(B185),6)=0,Painel!$I$51,0),0)</f>
        <v>0</v>
      </c>
      <c r="H185" s="100">
        <f>IF(AND(Painel!$I$47="Sim",Painel!$I$49=PREMISSAS!$O$21),IF(MOD(MONTH(B185),12)=0,Painel!$I$51,0),0)</f>
        <v>0</v>
      </c>
      <c r="I185" s="4">
        <f ca="1">IFERROR(IF(RESULTADOS!$C$17="Normal",0,D185)*IF(RESULTADOS!$C$17="Normal",0,$D$3),0)</f>
        <v>0</v>
      </c>
      <c r="J185" s="4">
        <f>IF(RESULTADOS!$C$17="Normal",E185,0)</f>
        <v>0</v>
      </c>
      <c r="K185" s="4">
        <f ca="1">(E185+J185+I185)*PREMISSAS!$C$61</f>
        <v>0</v>
      </c>
      <c r="L185" s="4">
        <f ca="1">IFERROR(D185*IF(RESULTADOS!$C$17="Normal",IF(Painel!$G$8=PREMISSAS!$M$18,PREMISSAS!$C$63,PREMISSAS!$D$63),0),0)</f>
        <v>0</v>
      </c>
      <c r="M185" s="85">
        <f ca="1">IFERROR(M184*(1+$E$2)+(E185+J185-IF(RESULTADOS!$C$17="Normal",K185,0)-L185)*IF(MONTH(B185)=12,2,1),0)</f>
        <v>0</v>
      </c>
      <c r="N185" s="85">
        <f ca="1">IFERROR(N184*(1+$E$2)+(F185+I185-IF(RESULTADOS!$C$17="Normal",0,K185))*IF(MONTH(B185)=12,2,1)+G185+H185,0)</f>
        <v>0</v>
      </c>
      <c r="P185" s="43">
        <f t="shared" ca="1" si="18"/>
        <v>0</v>
      </c>
      <c r="R185" s="116" t="str">
        <f t="shared" ca="1" si="19"/>
        <v/>
      </c>
      <c r="S185" s="100" t="str">
        <f ca="1">IF(C185="","",S184+(E185+J185-IF(RESULTADOS!$C$17="Normal",K185,0)-L185)/2+(F185+G185+H185+I185-IF(RESULTADOS!$C$17="Normal",0,K185)))</f>
        <v/>
      </c>
      <c r="T185" s="100" t="str">
        <f ca="1">IF(C185="","",T184+(E185+J185-IF(RESULTADOS!$C$17="Normal",K185,0)-L185)/2)</f>
        <v/>
      </c>
      <c r="U185" s="100">
        <f t="shared" ca="1" si="23"/>
        <v>0</v>
      </c>
      <c r="W185" s="116" t="str">
        <f t="shared" ca="1" si="24"/>
        <v/>
      </c>
      <c r="X185" s="116" t="str">
        <f t="shared" ca="1" si="20"/>
        <v/>
      </c>
      <c r="Y185" s="100">
        <f ca="1">IF(OR((Y184-13/12*AB184)*(1+PREMISSAS!$C$16)&lt;0,Y184=""),0,(Y184-13/12*AB184)*(1+PREMISSAS!$C$16))</f>
        <v>0</v>
      </c>
      <c r="Z185" s="100">
        <f ca="1">IF(OR((Z184-13/12*AC184)*(1+PREMISSAS!$C$16)&lt;0,Z184=""),0,(Z184-13/12*AC184)*(1+PREMISSAS!$C$16))</f>
        <v>0</v>
      </c>
      <c r="AA185" s="100">
        <f t="shared" ca="1" si="21"/>
        <v>0</v>
      </c>
      <c r="AB185" s="119">
        <f t="shared" ca="1" si="25"/>
        <v>0</v>
      </c>
      <c r="AC185" s="119">
        <f t="shared" ca="1" si="26"/>
        <v>0</v>
      </c>
    </row>
    <row r="186" spans="2:29" x14ac:dyDescent="0.25">
      <c r="B186" s="20" t="str">
        <f t="shared" ca="1" si="22"/>
        <v/>
      </c>
      <c r="C186" s="21" t="str">
        <f ca="1">IF(B186="","",IF(MONTH(B186)=1,C185*(1+PREMISSAS!$C$58),C185))</f>
        <v/>
      </c>
      <c r="D186" s="21" t="str">
        <f ca="1">IF(B186="","",IF(RESULTADOS!$C$17="Normal",IFERROR(MAX(C186-PREMISSAS!$C$13,0),0),MAX(10*PREMISSAS!$C$39,IF(MONTH(B186)=1,D185*(1+PREMISSAS!$C$58),D185))))</f>
        <v/>
      </c>
      <c r="E186" s="4">
        <f ca="1">IFERROR(D186*IF(RESULTADOS!$C$17="Normal",$D$3,0),0)</f>
        <v>0</v>
      </c>
      <c r="F186" s="4">
        <f>IF(AND(Painel!$I$47="Sim",Painel!$I$49=PREMISSAS!$O$23),Painel!$I$51,0)</f>
        <v>0</v>
      </c>
      <c r="G186" s="100">
        <f>IF(AND(Painel!$I$47="Sim",Painel!$I$49=PREMISSAS!$O$22),IF(MOD(MONTH(B186),6)=0,Painel!$I$51,0),0)</f>
        <v>0</v>
      </c>
      <c r="H186" s="100">
        <f>IF(AND(Painel!$I$47="Sim",Painel!$I$49=PREMISSAS!$O$21),IF(MOD(MONTH(B186),12)=0,Painel!$I$51,0),0)</f>
        <v>0</v>
      </c>
      <c r="I186" s="4">
        <f ca="1">IFERROR(IF(RESULTADOS!$C$17="Normal",0,D186)*IF(RESULTADOS!$C$17="Normal",0,$D$3),0)</f>
        <v>0</v>
      </c>
      <c r="J186" s="4">
        <f>IF(RESULTADOS!$C$17="Normal",E186,0)</f>
        <v>0</v>
      </c>
      <c r="K186" s="4">
        <f ca="1">(E186+J186+I186)*PREMISSAS!$C$61</f>
        <v>0</v>
      </c>
      <c r="L186" s="4">
        <f ca="1">IFERROR(D186*IF(RESULTADOS!$C$17="Normal",IF(Painel!$G$8=PREMISSAS!$M$18,PREMISSAS!$C$63,PREMISSAS!$D$63),0),0)</f>
        <v>0</v>
      </c>
      <c r="M186" s="85">
        <f ca="1">IFERROR(M185*(1+$E$2)+(E186+J186-IF(RESULTADOS!$C$17="Normal",K186,0)-L186)*IF(MONTH(B186)=12,2,1),0)</f>
        <v>0</v>
      </c>
      <c r="N186" s="85">
        <f ca="1">IFERROR(N185*(1+$E$2)+(F186+I186-IF(RESULTADOS!$C$17="Normal",0,K186))*IF(MONTH(B186)=12,2,1)+G186+H186,0)</f>
        <v>0</v>
      </c>
      <c r="P186" s="43">
        <f t="shared" ca="1" si="18"/>
        <v>0</v>
      </c>
      <c r="R186" s="116" t="str">
        <f t="shared" ca="1" si="19"/>
        <v/>
      </c>
      <c r="S186" s="100" t="str">
        <f ca="1">IF(C186="","",S185+(E186+J186-IF(RESULTADOS!$C$17="Normal",K186,0)-L186)/2+(F186+G186+H186+I186-IF(RESULTADOS!$C$17="Normal",0,K186)))</f>
        <v/>
      </c>
      <c r="T186" s="100" t="str">
        <f ca="1">IF(C186="","",T185+(E186+J186-IF(RESULTADOS!$C$17="Normal",K186,0)-L186)/2)</f>
        <v/>
      </c>
      <c r="U186" s="100">
        <f t="shared" ca="1" si="23"/>
        <v>0</v>
      </c>
      <c r="W186" s="116" t="str">
        <f t="shared" ca="1" si="24"/>
        <v/>
      </c>
      <c r="X186" s="116" t="str">
        <f t="shared" ca="1" si="20"/>
        <v/>
      </c>
      <c r="Y186" s="100">
        <f ca="1">IF(OR((Y185-13/12*AB185)*(1+PREMISSAS!$C$16)&lt;0,Y185=""),0,(Y185-13/12*AB185)*(1+PREMISSAS!$C$16))</f>
        <v>0</v>
      </c>
      <c r="Z186" s="100">
        <f ca="1">IF(OR((Z185-13/12*AC185)*(1+PREMISSAS!$C$16)&lt;0,Z185=""),0,(Z185-13/12*AC185)*(1+PREMISSAS!$C$16))</f>
        <v>0</v>
      </c>
      <c r="AA186" s="100">
        <f t="shared" ca="1" si="21"/>
        <v>0</v>
      </c>
      <c r="AB186" s="119">
        <f t="shared" ca="1" si="25"/>
        <v>0</v>
      </c>
      <c r="AC186" s="119">
        <f t="shared" ca="1" si="26"/>
        <v>0</v>
      </c>
    </row>
    <row r="187" spans="2:29" x14ac:dyDescent="0.25">
      <c r="B187" s="20" t="str">
        <f t="shared" ca="1" si="22"/>
        <v/>
      </c>
      <c r="C187" s="21" t="str">
        <f ca="1">IF(B187="","",IF(MONTH(B187)=1,C186*(1+PREMISSAS!$C$58),C186))</f>
        <v/>
      </c>
      <c r="D187" s="21" t="str">
        <f ca="1">IF(B187="","",IF(RESULTADOS!$C$17="Normal",IFERROR(MAX(C187-PREMISSAS!$C$13,0),0),MAX(10*PREMISSAS!$C$39,IF(MONTH(B187)=1,D186*(1+PREMISSAS!$C$58),D186))))</f>
        <v/>
      </c>
      <c r="E187" s="4">
        <f ca="1">IFERROR(D187*IF(RESULTADOS!$C$17="Normal",$D$3,0),0)</f>
        <v>0</v>
      </c>
      <c r="F187" s="4">
        <f>IF(AND(Painel!$I$47="Sim",Painel!$I$49=PREMISSAS!$O$23),Painel!$I$51,0)</f>
        <v>0</v>
      </c>
      <c r="G187" s="100">
        <f>IF(AND(Painel!$I$47="Sim",Painel!$I$49=PREMISSAS!$O$22),IF(MOD(MONTH(B187),6)=0,Painel!$I$51,0),0)</f>
        <v>0</v>
      </c>
      <c r="H187" s="100">
        <f>IF(AND(Painel!$I$47="Sim",Painel!$I$49=PREMISSAS!$O$21),IF(MOD(MONTH(B187),12)=0,Painel!$I$51,0),0)</f>
        <v>0</v>
      </c>
      <c r="I187" s="4">
        <f ca="1">IFERROR(IF(RESULTADOS!$C$17="Normal",0,D187)*IF(RESULTADOS!$C$17="Normal",0,$D$3),0)</f>
        <v>0</v>
      </c>
      <c r="J187" s="4">
        <f>IF(RESULTADOS!$C$17="Normal",E187,0)</f>
        <v>0</v>
      </c>
      <c r="K187" s="4">
        <f ca="1">(E187+J187+I187)*PREMISSAS!$C$61</f>
        <v>0</v>
      </c>
      <c r="L187" s="4">
        <f ca="1">IFERROR(D187*IF(RESULTADOS!$C$17="Normal",IF(Painel!$G$8=PREMISSAS!$M$18,PREMISSAS!$C$63,PREMISSAS!$D$63),0),0)</f>
        <v>0</v>
      </c>
      <c r="M187" s="85">
        <f ca="1">IFERROR(M186*(1+$E$2)+(E187+J187-IF(RESULTADOS!$C$17="Normal",K187,0)-L187)*IF(MONTH(B187)=12,2,1),0)</f>
        <v>0</v>
      </c>
      <c r="N187" s="85">
        <f ca="1">IFERROR(N186*(1+$E$2)+(F187+I187-IF(RESULTADOS!$C$17="Normal",0,K187))*IF(MONTH(B187)=12,2,1)+G187+H187,0)</f>
        <v>0</v>
      </c>
      <c r="P187" s="43">
        <f t="shared" ca="1" si="18"/>
        <v>0</v>
      </c>
      <c r="R187" s="116" t="str">
        <f t="shared" ca="1" si="19"/>
        <v/>
      </c>
      <c r="S187" s="100" t="str">
        <f ca="1">IF(C187="","",S186+(E187+J187-IF(RESULTADOS!$C$17="Normal",K187,0)-L187)/2+(F187+G187+H187+I187-IF(RESULTADOS!$C$17="Normal",0,K187)))</f>
        <v/>
      </c>
      <c r="T187" s="100" t="str">
        <f ca="1">IF(C187="","",T186+(E187+J187-IF(RESULTADOS!$C$17="Normal",K187,0)-L187)/2)</f>
        <v/>
      </c>
      <c r="U187" s="100">
        <f t="shared" ca="1" si="23"/>
        <v>0</v>
      </c>
      <c r="W187" s="116" t="str">
        <f t="shared" ca="1" si="24"/>
        <v/>
      </c>
      <c r="X187" s="116" t="str">
        <f t="shared" ca="1" si="20"/>
        <v/>
      </c>
      <c r="Y187" s="100">
        <f ca="1">IF(OR((Y186-13/12*AB186)*(1+PREMISSAS!$C$16)&lt;0,Y186=""),0,(Y186-13/12*AB186)*(1+PREMISSAS!$C$16))</f>
        <v>0</v>
      </c>
      <c r="Z187" s="100">
        <f ca="1">IF(OR((Z186-13/12*AC186)*(1+PREMISSAS!$C$16)&lt;0,Z186=""),0,(Z186-13/12*AC186)*(1+PREMISSAS!$C$16))</f>
        <v>0</v>
      </c>
      <c r="AA187" s="100">
        <f t="shared" ca="1" si="21"/>
        <v>0</v>
      </c>
      <c r="AB187" s="119">
        <f t="shared" ca="1" si="25"/>
        <v>0</v>
      </c>
      <c r="AC187" s="119">
        <f t="shared" ca="1" si="26"/>
        <v>0</v>
      </c>
    </row>
    <row r="188" spans="2:29" x14ac:dyDescent="0.25">
      <c r="B188" s="20" t="str">
        <f t="shared" ca="1" si="22"/>
        <v/>
      </c>
      <c r="C188" s="21" t="str">
        <f ca="1">IF(B188="","",IF(MONTH(B188)=1,C187*(1+PREMISSAS!$C$58),C187))</f>
        <v/>
      </c>
      <c r="D188" s="21" t="str">
        <f ca="1">IF(B188="","",IF(RESULTADOS!$C$17="Normal",IFERROR(MAX(C188-PREMISSAS!$C$13,0),0),MAX(10*PREMISSAS!$C$39,IF(MONTH(B188)=1,D187*(1+PREMISSAS!$C$58),D187))))</f>
        <v/>
      </c>
      <c r="E188" s="4">
        <f ca="1">IFERROR(D188*IF(RESULTADOS!$C$17="Normal",$D$3,0),0)</f>
        <v>0</v>
      </c>
      <c r="F188" s="4">
        <f>IF(AND(Painel!$I$47="Sim",Painel!$I$49=PREMISSAS!$O$23),Painel!$I$51,0)</f>
        <v>0</v>
      </c>
      <c r="G188" s="100">
        <f>IF(AND(Painel!$I$47="Sim",Painel!$I$49=PREMISSAS!$O$22),IF(MOD(MONTH(B188),6)=0,Painel!$I$51,0),0)</f>
        <v>0</v>
      </c>
      <c r="H188" s="100">
        <f>IF(AND(Painel!$I$47="Sim",Painel!$I$49=PREMISSAS!$O$21),IF(MOD(MONTH(B188),12)=0,Painel!$I$51,0),0)</f>
        <v>0</v>
      </c>
      <c r="I188" s="4">
        <f ca="1">IFERROR(IF(RESULTADOS!$C$17="Normal",0,D188)*IF(RESULTADOS!$C$17="Normal",0,$D$3),0)</f>
        <v>0</v>
      </c>
      <c r="J188" s="4">
        <f>IF(RESULTADOS!$C$17="Normal",E188,0)</f>
        <v>0</v>
      </c>
      <c r="K188" s="4">
        <f ca="1">(E188+J188+I188)*PREMISSAS!$C$61</f>
        <v>0</v>
      </c>
      <c r="L188" s="4">
        <f ca="1">IFERROR(D188*IF(RESULTADOS!$C$17="Normal",IF(Painel!$G$8=PREMISSAS!$M$18,PREMISSAS!$C$63,PREMISSAS!$D$63),0),0)</f>
        <v>0</v>
      </c>
      <c r="M188" s="85">
        <f ca="1">IFERROR(M187*(1+$E$2)+(E188+J188-IF(RESULTADOS!$C$17="Normal",K188,0)-L188)*IF(MONTH(B188)=12,2,1),0)</f>
        <v>0</v>
      </c>
      <c r="N188" s="85">
        <f ca="1">IFERROR(N187*(1+$E$2)+(F188+I188-IF(RESULTADOS!$C$17="Normal",0,K188))*IF(MONTH(B188)=12,2,1)+G188+H188,0)</f>
        <v>0</v>
      </c>
      <c r="P188" s="43">
        <f t="shared" ca="1" si="18"/>
        <v>0</v>
      </c>
      <c r="R188" s="116" t="str">
        <f t="shared" ca="1" si="19"/>
        <v/>
      </c>
      <c r="S188" s="100" t="str">
        <f ca="1">IF(C188="","",S187+(E188+J188-IF(RESULTADOS!$C$17="Normal",K188,0)-L188)/2+(F188+G188+H188+I188-IF(RESULTADOS!$C$17="Normal",0,K188)))</f>
        <v/>
      </c>
      <c r="T188" s="100" t="str">
        <f ca="1">IF(C188="","",T187+(E188+J188-IF(RESULTADOS!$C$17="Normal",K188,0)-L188)/2)</f>
        <v/>
      </c>
      <c r="U188" s="100">
        <f t="shared" ca="1" si="23"/>
        <v>0</v>
      </c>
      <c r="W188" s="116" t="str">
        <f t="shared" ca="1" si="24"/>
        <v/>
      </c>
      <c r="X188" s="116" t="str">
        <f t="shared" ca="1" si="20"/>
        <v/>
      </c>
      <c r="Y188" s="100">
        <f ca="1">IF(OR((Y187-13/12*AB187)*(1+PREMISSAS!$C$16)&lt;0,Y187=""),0,(Y187-13/12*AB187)*(1+PREMISSAS!$C$16))</f>
        <v>0</v>
      </c>
      <c r="Z188" s="100">
        <f ca="1">IF(OR((Z187-13/12*AC187)*(1+PREMISSAS!$C$16)&lt;0,Z187=""),0,(Z187-13/12*AC187)*(1+PREMISSAS!$C$16))</f>
        <v>0</v>
      </c>
      <c r="AA188" s="100">
        <f t="shared" ca="1" si="21"/>
        <v>0</v>
      </c>
      <c r="AB188" s="119">
        <f t="shared" ca="1" si="25"/>
        <v>0</v>
      </c>
      <c r="AC188" s="119">
        <f t="shared" ca="1" si="26"/>
        <v>0</v>
      </c>
    </row>
    <row r="189" spans="2:29" x14ac:dyDescent="0.25">
      <c r="B189" s="20" t="str">
        <f t="shared" ca="1" si="22"/>
        <v/>
      </c>
      <c r="C189" s="21" t="str">
        <f ca="1">IF(B189="","",IF(MONTH(B189)=1,C188*(1+PREMISSAS!$C$58),C188))</f>
        <v/>
      </c>
      <c r="D189" s="21" t="str">
        <f ca="1">IF(B189="","",IF(RESULTADOS!$C$17="Normal",IFERROR(MAX(C189-PREMISSAS!$C$13,0),0),MAX(10*PREMISSAS!$C$39,IF(MONTH(B189)=1,D188*(1+PREMISSAS!$C$58),D188))))</f>
        <v/>
      </c>
      <c r="E189" s="4">
        <f ca="1">IFERROR(D189*IF(RESULTADOS!$C$17="Normal",$D$3,0),0)</f>
        <v>0</v>
      </c>
      <c r="F189" s="4">
        <f>IF(AND(Painel!$I$47="Sim",Painel!$I$49=PREMISSAS!$O$23),Painel!$I$51,0)</f>
        <v>0</v>
      </c>
      <c r="G189" s="100">
        <f>IF(AND(Painel!$I$47="Sim",Painel!$I$49=PREMISSAS!$O$22),IF(MOD(MONTH(B189),6)=0,Painel!$I$51,0),0)</f>
        <v>0</v>
      </c>
      <c r="H189" s="100">
        <f>IF(AND(Painel!$I$47="Sim",Painel!$I$49=PREMISSAS!$O$21),IF(MOD(MONTH(B189),12)=0,Painel!$I$51,0),0)</f>
        <v>0</v>
      </c>
      <c r="I189" s="4">
        <f ca="1">IFERROR(IF(RESULTADOS!$C$17="Normal",0,D189)*IF(RESULTADOS!$C$17="Normal",0,$D$3),0)</f>
        <v>0</v>
      </c>
      <c r="J189" s="4">
        <f>IF(RESULTADOS!$C$17="Normal",E189,0)</f>
        <v>0</v>
      </c>
      <c r="K189" s="4">
        <f ca="1">(E189+J189+I189)*PREMISSAS!$C$61</f>
        <v>0</v>
      </c>
      <c r="L189" s="4">
        <f ca="1">IFERROR(D189*IF(RESULTADOS!$C$17="Normal",IF(Painel!$G$8=PREMISSAS!$M$18,PREMISSAS!$C$63,PREMISSAS!$D$63),0),0)</f>
        <v>0</v>
      </c>
      <c r="M189" s="85">
        <f ca="1">IFERROR(M188*(1+$E$2)+(E189+J189-IF(RESULTADOS!$C$17="Normal",K189,0)-L189)*IF(MONTH(B189)=12,2,1),0)</f>
        <v>0</v>
      </c>
      <c r="N189" s="85">
        <f ca="1">IFERROR(N188*(1+$E$2)+(F189+I189-IF(RESULTADOS!$C$17="Normal",0,K189))*IF(MONTH(B189)=12,2,1)+G189+H189,0)</f>
        <v>0</v>
      </c>
      <c r="P189" s="43">
        <f t="shared" ca="1" si="18"/>
        <v>0</v>
      </c>
      <c r="R189" s="116" t="str">
        <f t="shared" ca="1" si="19"/>
        <v/>
      </c>
      <c r="S189" s="100" t="str">
        <f ca="1">IF(C189="","",S188+(E189+J189-IF(RESULTADOS!$C$17="Normal",K189,0)-L189)/2+(F189+G189+H189+I189-IF(RESULTADOS!$C$17="Normal",0,K189)))</f>
        <v/>
      </c>
      <c r="T189" s="100" t="str">
        <f ca="1">IF(C189="","",T188+(E189+J189-IF(RESULTADOS!$C$17="Normal",K189,0)-L189)/2)</f>
        <v/>
      </c>
      <c r="U189" s="100">
        <f t="shared" ca="1" si="23"/>
        <v>0</v>
      </c>
      <c r="W189" s="116" t="str">
        <f t="shared" ca="1" si="24"/>
        <v/>
      </c>
      <c r="X189" s="116" t="str">
        <f t="shared" ca="1" si="20"/>
        <v/>
      </c>
      <c r="Y189" s="100">
        <f ca="1">IF(OR((Y188-13/12*AB188)*(1+PREMISSAS!$C$16)&lt;0,Y188=""),0,(Y188-13/12*AB188)*(1+PREMISSAS!$C$16))</f>
        <v>0</v>
      </c>
      <c r="Z189" s="100">
        <f ca="1">IF(OR((Z188-13/12*AC188)*(1+PREMISSAS!$C$16)&lt;0,Z188=""),0,(Z188-13/12*AC188)*(1+PREMISSAS!$C$16))</f>
        <v>0</v>
      </c>
      <c r="AA189" s="100">
        <f t="shared" ca="1" si="21"/>
        <v>0</v>
      </c>
      <c r="AB189" s="119">
        <f t="shared" ca="1" si="25"/>
        <v>0</v>
      </c>
      <c r="AC189" s="119">
        <f t="shared" ca="1" si="26"/>
        <v>0</v>
      </c>
    </row>
    <row r="190" spans="2:29" x14ac:dyDescent="0.25">
      <c r="B190" s="20" t="str">
        <f t="shared" ca="1" si="22"/>
        <v/>
      </c>
      <c r="C190" s="21" t="str">
        <f ca="1">IF(B190="","",IF(MONTH(B190)=1,C189*(1+PREMISSAS!$C$58),C189))</f>
        <v/>
      </c>
      <c r="D190" s="21" t="str">
        <f ca="1">IF(B190="","",IF(RESULTADOS!$C$17="Normal",IFERROR(MAX(C190-PREMISSAS!$C$13,0),0),MAX(10*PREMISSAS!$C$39,IF(MONTH(B190)=1,D189*(1+PREMISSAS!$C$58),D189))))</f>
        <v/>
      </c>
      <c r="E190" s="4">
        <f ca="1">IFERROR(D190*IF(RESULTADOS!$C$17="Normal",$D$3,0),0)</f>
        <v>0</v>
      </c>
      <c r="F190" s="4">
        <f>IF(AND(Painel!$I$47="Sim",Painel!$I$49=PREMISSAS!$O$23),Painel!$I$51,0)</f>
        <v>0</v>
      </c>
      <c r="G190" s="100">
        <f>IF(AND(Painel!$I$47="Sim",Painel!$I$49=PREMISSAS!$O$22),IF(MOD(MONTH(B190),6)=0,Painel!$I$51,0),0)</f>
        <v>0</v>
      </c>
      <c r="H190" s="100">
        <f>IF(AND(Painel!$I$47="Sim",Painel!$I$49=PREMISSAS!$O$21),IF(MOD(MONTH(B190),12)=0,Painel!$I$51,0),0)</f>
        <v>0</v>
      </c>
      <c r="I190" s="4">
        <f ca="1">IFERROR(IF(RESULTADOS!$C$17="Normal",0,D190)*IF(RESULTADOS!$C$17="Normal",0,$D$3),0)</f>
        <v>0</v>
      </c>
      <c r="J190" s="4">
        <f>IF(RESULTADOS!$C$17="Normal",E190,0)</f>
        <v>0</v>
      </c>
      <c r="K190" s="4">
        <f ca="1">(E190+J190+I190)*PREMISSAS!$C$61</f>
        <v>0</v>
      </c>
      <c r="L190" s="4">
        <f ca="1">IFERROR(D190*IF(RESULTADOS!$C$17="Normal",IF(Painel!$G$8=PREMISSAS!$M$18,PREMISSAS!$C$63,PREMISSAS!$D$63),0),0)</f>
        <v>0</v>
      </c>
      <c r="M190" s="85">
        <f ca="1">IFERROR(M189*(1+$E$2)+(E190+J190-IF(RESULTADOS!$C$17="Normal",K190,0)-L190)*IF(MONTH(B190)=12,2,1),0)</f>
        <v>0</v>
      </c>
      <c r="N190" s="85">
        <f ca="1">IFERROR(N189*(1+$E$2)+(F190+I190-IF(RESULTADOS!$C$17="Normal",0,K190))*IF(MONTH(B190)=12,2,1)+G190+H190,0)</f>
        <v>0</v>
      </c>
      <c r="P190" s="43">
        <f t="shared" ca="1" si="18"/>
        <v>0</v>
      </c>
      <c r="R190" s="116" t="str">
        <f t="shared" ca="1" si="19"/>
        <v/>
      </c>
      <c r="S190" s="100" t="str">
        <f ca="1">IF(C190="","",S189+(E190+J190-IF(RESULTADOS!$C$17="Normal",K190,0)-L190)/2+(F190+G190+H190+I190-IF(RESULTADOS!$C$17="Normal",0,K190)))</f>
        <v/>
      </c>
      <c r="T190" s="100" t="str">
        <f ca="1">IF(C190="","",T189+(E190+J190-IF(RESULTADOS!$C$17="Normal",K190,0)-L190)/2)</f>
        <v/>
      </c>
      <c r="U190" s="100">
        <f t="shared" ca="1" si="23"/>
        <v>0</v>
      </c>
      <c r="W190" s="116" t="str">
        <f t="shared" ca="1" si="24"/>
        <v/>
      </c>
      <c r="X190" s="116" t="str">
        <f t="shared" ca="1" si="20"/>
        <v/>
      </c>
      <c r="Y190" s="100">
        <f ca="1">IF(OR((Y189-13/12*AB189)*(1+PREMISSAS!$C$16)&lt;0,Y189=""),0,(Y189-13/12*AB189)*(1+PREMISSAS!$C$16))</f>
        <v>0</v>
      </c>
      <c r="Z190" s="100">
        <f ca="1">IF(OR((Z189-13/12*AC189)*(1+PREMISSAS!$C$16)&lt;0,Z189=""),0,(Z189-13/12*AC189)*(1+PREMISSAS!$C$16))</f>
        <v>0</v>
      </c>
      <c r="AA190" s="100">
        <f t="shared" ca="1" si="21"/>
        <v>0</v>
      </c>
      <c r="AB190" s="119">
        <f t="shared" ca="1" si="25"/>
        <v>0</v>
      </c>
      <c r="AC190" s="119">
        <f t="shared" ca="1" si="26"/>
        <v>0</v>
      </c>
    </row>
    <row r="191" spans="2:29" x14ac:dyDescent="0.25">
      <c r="B191" s="20" t="str">
        <f t="shared" ca="1" si="22"/>
        <v/>
      </c>
      <c r="C191" s="21" t="str">
        <f ca="1">IF(B191="","",IF(MONTH(B191)=1,C190*(1+PREMISSAS!$C$58),C190))</f>
        <v/>
      </c>
      <c r="D191" s="21" t="str">
        <f ca="1">IF(B191="","",IF(RESULTADOS!$C$17="Normal",IFERROR(MAX(C191-PREMISSAS!$C$13,0),0),MAX(10*PREMISSAS!$C$39,IF(MONTH(B191)=1,D190*(1+PREMISSAS!$C$58),D190))))</f>
        <v/>
      </c>
      <c r="E191" s="4">
        <f ca="1">IFERROR(D191*IF(RESULTADOS!$C$17="Normal",$D$3,0),0)</f>
        <v>0</v>
      </c>
      <c r="F191" s="4">
        <f>IF(AND(Painel!$I$47="Sim",Painel!$I$49=PREMISSAS!$O$23),Painel!$I$51,0)</f>
        <v>0</v>
      </c>
      <c r="G191" s="100">
        <f>IF(AND(Painel!$I$47="Sim",Painel!$I$49=PREMISSAS!$O$22),IF(MOD(MONTH(B191),6)=0,Painel!$I$51,0),0)</f>
        <v>0</v>
      </c>
      <c r="H191" s="100">
        <f>IF(AND(Painel!$I$47="Sim",Painel!$I$49=PREMISSAS!$O$21),IF(MOD(MONTH(B191),12)=0,Painel!$I$51,0),0)</f>
        <v>0</v>
      </c>
      <c r="I191" s="4">
        <f ca="1">IFERROR(IF(RESULTADOS!$C$17="Normal",0,D191)*IF(RESULTADOS!$C$17="Normal",0,$D$3),0)</f>
        <v>0</v>
      </c>
      <c r="J191" s="4">
        <f>IF(RESULTADOS!$C$17="Normal",E191,0)</f>
        <v>0</v>
      </c>
      <c r="K191" s="4">
        <f ca="1">(E191+J191+I191)*PREMISSAS!$C$61</f>
        <v>0</v>
      </c>
      <c r="L191" s="4">
        <f ca="1">IFERROR(D191*IF(RESULTADOS!$C$17="Normal",IF(Painel!$G$8=PREMISSAS!$M$18,PREMISSAS!$C$63,PREMISSAS!$D$63),0),0)</f>
        <v>0</v>
      </c>
      <c r="M191" s="85">
        <f ca="1">IFERROR(M190*(1+$E$2)+(E191+J191-IF(RESULTADOS!$C$17="Normal",K191,0)-L191)*IF(MONTH(B191)=12,2,1),0)</f>
        <v>0</v>
      </c>
      <c r="N191" s="85">
        <f ca="1">IFERROR(N190*(1+$E$2)+(F191+I191-IF(RESULTADOS!$C$17="Normal",0,K191))*IF(MONTH(B191)=12,2,1)+G191+H191,0)</f>
        <v>0</v>
      </c>
      <c r="P191" s="43">
        <f t="shared" ca="1" si="18"/>
        <v>0</v>
      </c>
      <c r="R191" s="116" t="str">
        <f t="shared" ca="1" si="19"/>
        <v/>
      </c>
      <c r="S191" s="100" t="str">
        <f ca="1">IF(C191="","",S190+(E191+J191-IF(RESULTADOS!$C$17="Normal",K191,0)-L191)/2+(F191+G191+H191+I191-IF(RESULTADOS!$C$17="Normal",0,K191)))</f>
        <v/>
      </c>
      <c r="T191" s="100" t="str">
        <f ca="1">IF(C191="","",T190+(E191+J191-IF(RESULTADOS!$C$17="Normal",K191,0)-L191)/2)</f>
        <v/>
      </c>
      <c r="U191" s="100">
        <f t="shared" ca="1" si="23"/>
        <v>0</v>
      </c>
      <c r="W191" s="116" t="str">
        <f t="shared" ca="1" si="24"/>
        <v/>
      </c>
      <c r="X191" s="116" t="str">
        <f t="shared" ca="1" si="20"/>
        <v/>
      </c>
      <c r="Y191" s="100">
        <f ca="1">IF(OR((Y190-13/12*AB190)*(1+PREMISSAS!$C$16)&lt;0,Y190=""),0,(Y190-13/12*AB190)*(1+PREMISSAS!$C$16))</f>
        <v>0</v>
      </c>
      <c r="Z191" s="100">
        <f ca="1">IF(OR((Z190-13/12*AC190)*(1+PREMISSAS!$C$16)&lt;0,Z190=""),0,(Z190-13/12*AC190)*(1+PREMISSAS!$C$16))</f>
        <v>0</v>
      </c>
      <c r="AA191" s="100">
        <f t="shared" ca="1" si="21"/>
        <v>0</v>
      </c>
      <c r="AB191" s="119">
        <f t="shared" ca="1" si="25"/>
        <v>0</v>
      </c>
      <c r="AC191" s="119">
        <f t="shared" ca="1" si="26"/>
        <v>0</v>
      </c>
    </row>
    <row r="192" spans="2:29" x14ac:dyDescent="0.25">
      <c r="B192" s="20" t="str">
        <f t="shared" ca="1" si="22"/>
        <v/>
      </c>
      <c r="C192" s="21" t="str">
        <f ca="1">IF(B192="","",IF(MONTH(B192)=1,C191*(1+PREMISSAS!$C$58),C191))</f>
        <v/>
      </c>
      <c r="D192" s="21" t="str">
        <f ca="1">IF(B192="","",IF(RESULTADOS!$C$17="Normal",IFERROR(MAX(C192-PREMISSAS!$C$13,0),0),MAX(10*PREMISSAS!$C$39,IF(MONTH(B192)=1,D191*(1+PREMISSAS!$C$58),D191))))</f>
        <v/>
      </c>
      <c r="E192" s="4">
        <f ca="1">IFERROR(D192*IF(RESULTADOS!$C$17="Normal",$D$3,0),0)</f>
        <v>0</v>
      </c>
      <c r="F192" s="4">
        <f>IF(AND(Painel!$I$47="Sim",Painel!$I$49=PREMISSAS!$O$23),Painel!$I$51,0)</f>
        <v>0</v>
      </c>
      <c r="G192" s="100">
        <f>IF(AND(Painel!$I$47="Sim",Painel!$I$49=PREMISSAS!$O$22),IF(MOD(MONTH(B192),6)=0,Painel!$I$51,0),0)</f>
        <v>0</v>
      </c>
      <c r="H192" s="100">
        <f>IF(AND(Painel!$I$47="Sim",Painel!$I$49=PREMISSAS!$O$21),IF(MOD(MONTH(B192),12)=0,Painel!$I$51,0),0)</f>
        <v>0</v>
      </c>
      <c r="I192" s="4">
        <f ca="1">IFERROR(IF(RESULTADOS!$C$17="Normal",0,D192)*IF(RESULTADOS!$C$17="Normal",0,$D$3),0)</f>
        <v>0</v>
      </c>
      <c r="J192" s="4">
        <f>IF(RESULTADOS!$C$17="Normal",E192,0)</f>
        <v>0</v>
      </c>
      <c r="K192" s="4">
        <f ca="1">(E192+J192+I192)*PREMISSAS!$C$61</f>
        <v>0</v>
      </c>
      <c r="L192" s="4">
        <f ca="1">IFERROR(D192*IF(RESULTADOS!$C$17="Normal",IF(Painel!$G$8=PREMISSAS!$M$18,PREMISSAS!$C$63,PREMISSAS!$D$63),0),0)</f>
        <v>0</v>
      </c>
      <c r="M192" s="85">
        <f ca="1">IFERROR(M191*(1+$E$2)+(E192+J192-IF(RESULTADOS!$C$17="Normal",K192,0)-L192)*IF(MONTH(B192)=12,2,1),0)</f>
        <v>0</v>
      </c>
      <c r="N192" s="85">
        <f ca="1">IFERROR(N191*(1+$E$2)+(F192+I192-IF(RESULTADOS!$C$17="Normal",0,K192))*IF(MONTH(B192)=12,2,1)+G192+H192,0)</f>
        <v>0</v>
      </c>
      <c r="P192" s="43">
        <f t="shared" ca="1" si="18"/>
        <v>0</v>
      </c>
      <c r="R192" s="116" t="str">
        <f t="shared" ca="1" si="19"/>
        <v/>
      </c>
      <c r="S192" s="100" t="str">
        <f ca="1">IF(C192="","",S191+(E192+J192-IF(RESULTADOS!$C$17="Normal",K192,0)-L192)/2+(F192+G192+H192+I192-IF(RESULTADOS!$C$17="Normal",0,K192)))</f>
        <v/>
      </c>
      <c r="T192" s="100" t="str">
        <f ca="1">IF(C192="","",T191+(E192+J192-IF(RESULTADOS!$C$17="Normal",K192,0)-L192)/2)</f>
        <v/>
      </c>
      <c r="U192" s="100">
        <f t="shared" ca="1" si="23"/>
        <v>0</v>
      </c>
      <c r="W192" s="116" t="str">
        <f t="shared" ca="1" si="24"/>
        <v/>
      </c>
      <c r="X192" s="116" t="str">
        <f t="shared" ca="1" si="20"/>
        <v/>
      </c>
      <c r="Y192" s="100">
        <f ca="1">IF(OR((Y191-13/12*AB191)*(1+PREMISSAS!$C$16)&lt;0,Y191=""),0,(Y191-13/12*AB191)*(1+PREMISSAS!$C$16))</f>
        <v>0</v>
      </c>
      <c r="Z192" s="100">
        <f ca="1">IF(OR((Z191-13/12*AC191)*(1+PREMISSAS!$C$16)&lt;0,Z191=""),0,(Z191-13/12*AC191)*(1+PREMISSAS!$C$16))</f>
        <v>0</v>
      </c>
      <c r="AA192" s="100">
        <f t="shared" ca="1" si="21"/>
        <v>0</v>
      </c>
      <c r="AB192" s="119">
        <f t="shared" ca="1" si="25"/>
        <v>0</v>
      </c>
      <c r="AC192" s="119">
        <f t="shared" ca="1" si="26"/>
        <v>0</v>
      </c>
    </row>
    <row r="193" spans="2:29" x14ac:dyDescent="0.25">
      <c r="B193" s="20" t="str">
        <f t="shared" ca="1" si="22"/>
        <v/>
      </c>
      <c r="C193" s="21" t="str">
        <f ca="1">IF(B193="","",IF(MONTH(B193)=1,C192*(1+PREMISSAS!$C$58),C192))</f>
        <v/>
      </c>
      <c r="D193" s="21" t="str">
        <f ca="1">IF(B193="","",IF(RESULTADOS!$C$17="Normal",IFERROR(MAX(C193-PREMISSAS!$C$13,0),0),MAX(10*PREMISSAS!$C$39,IF(MONTH(B193)=1,D192*(1+PREMISSAS!$C$58),D192))))</f>
        <v/>
      </c>
      <c r="E193" s="4">
        <f ca="1">IFERROR(D193*IF(RESULTADOS!$C$17="Normal",$D$3,0),0)</f>
        <v>0</v>
      </c>
      <c r="F193" s="4">
        <f>IF(AND(Painel!$I$47="Sim",Painel!$I$49=PREMISSAS!$O$23),Painel!$I$51,0)</f>
        <v>0</v>
      </c>
      <c r="G193" s="100">
        <f>IF(AND(Painel!$I$47="Sim",Painel!$I$49=PREMISSAS!$O$22),IF(MOD(MONTH(B193),6)=0,Painel!$I$51,0),0)</f>
        <v>0</v>
      </c>
      <c r="H193" s="100">
        <f>IF(AND(Painel!$I$47="Sim",Painel!$I$49=PREMISSAS!$O$21),IF(MOD(MONTH(B193),12)=0,Painel!$I$51,0),0)</f>
        <v>0</v>
      </c>
      <c r="I193" s="4">
        <f ca="1">IFERROR(IF(RESULTADOS!$C$17="Normal",0,D193)*IF(RESULTADOS!$C$17="Normal",0,$D$3),0)</f>
        <v>0</v>
      </c>
      <c r="J193" s="4">
        <f>IF(RESULTADOS!$C$17="Normal",E193,0)</f>
        <v>0</v>
      </c>
      <c r="K193" s="4">
        <f ca="1">(E193+J193+I193)*PREMISSAS!$C$61</f>
        <v>0</v>
      </c>
      <c r="L193" s="4">
        <f ca="1">IFERROR(D193*IF(RESULTADOS!$C$17="Normal",IF(Painel!$G$8=PREMISSAS!$M$18,PREMISSAS!$C$63,PREMISSAS!$D$63),0),0)</f>
        <v>0</v>
      </c>
      <c r="M193" s="85">
        <f ca="1">IFERROR(M192*(1+$E$2)+(E193+J193-IF(RESULTADOS!$C$17="Normal",K193,0)-L193)*IF(MONTH(B193)=12,2,1),0)</f>
        <v>0</v>
      </c>
      <c r="N193" s="85">
        <f ca="1">IFERROR(N192*(1+$E$2)+(F193+I193-IF(RESULTADOS!$C$17="Normal",0,K193))*IF(MONTH(B193)=12,2,1)+G193+H193,0)</f>
        <v>0</v>
      </c>
      <c r="P193" s="43">
        <f t="shared" ca="1" si="18"/>
        <v>0</v>
      </c>
      <c r="R193" s="116" t="str">
        <f t="shared" ca="1" si="19"/>
        <v/>
      </c>
      <c r="S193" s="100" t="str">
        <f ca="1">IF(C193="","",S192+(E193+J193-IF(RESULTADOS!$C$17="Normal",K193,0)-L193)/2+(F193+G193+H193+I193-IF(RESULTADOS!$C$17="Normal",0,K193)))</f>
        <v/>
      </c>
      <c r="T193" s="100" t="str">
        <f ca="1">IF(C193="","",T192+(E193+J193-IF(RESULTADOS!$C$17="Normal",K193,0)-L193)/2)</f>
        <v/>
      </c>
      <c r="U193" s="100">
        <f t="shared" ca="1" si="23"/>
        <v>0</v>
      </c>
      <c r="W193" s="116" t="str">
        <f t="shared" ca="1" si="24"/>
        <v/>
      </c>
      <c r="X193" s="116" t="str">
        <f t="shared" ca="1" si="20"/>
        <v/>
      </c>
      <c r="Y193" s="100">
        <f ca="1">IF(OR((Y192-13/12*AB192)*(1+PREMISSAS!$C$16)&lt;0,Y192=""),0,(Y192-13/12*AB192)*(1+PREMISSAS!$C$16))</f>
        <v>0</v>
      </c>
      <c r="Z193" s="100">
        <f ca="1">IF(OR((Z192-13/12*AC192)*(1+PREMISSAS!$C$16)&lt;0,Z192=""),0,(Z192-13/12*AC192)*(1+PREMISSAS!$C$16))</f>
        <v>0</v>
      </c>
      <c r="AA193" s="100">
        <f t="shared" ca="1" si="21"/>
        <v>0</v>
      </c>
      <c r="AB193" s="119">
        <f t="shared" ca="1" si="25"/>
        <v>0</v>
      </c>
      <c r="AC193" s="119">
        <f t="shared" ca="1" si="26"/>
        <v>0</v>
      </c>
    </row>
    <row r="194" spans="2:29" x14ac:dyDescent="0.25">
      <c r="B194" s="20" t="str">
        <f t="shared" ca="1" si="22"/>
        <v/>
      </c>
      <c r="C194" s="21" t="str">
        <f ca="1">IF(B194="","",IF(MONTH(B194)=1,C193*(1+PREMISSAS!$C$58),C193))</f>
        <v/>
      </c>
      <c r="D194" s="21" t="str">
        <f ca="1">IF(B194="","",IF(RESULTADOS!$C$17="Normal",IFERROR(MAX(C194-PREMISSAS!$C$13,0),0),MAX(10*PREMISSAS!$C$39,IF(MONTH(B194)=1,D193*(1+PREMISSAS!$C$58),D193))))</f>
        <v/>
      </c>
      <c r="E194" s="4">
        <f ca="1">IFERROR(D194*IF(RESULTADOS!$C$17="Normal",$D$3,0),0)</f>
        <v>0</v>
      </c>
      <c r="F194" s="4">
        <f>IF(AND(Painel!$I$47="Sim",Painel!$I$49=PREMISSAS!$O$23),Painel!$I$51,0)</f>
        <v>0</v>
      </c>
      <c r="G194" s="100">
        <f>IF(AND(Painel!$I$47="Sim",Painel!$I$49=PREMISSAS!$O$22),IF(MOD(MONTH(B194),6)=0,Painel!$I$51,0),0)</f>
        <v>0</v>
      </c>
      <c r="H194" s="100">
        <f>IF(AND(Painel!$I$47="Sim",Painel!$I$49=PREMISSAS!$O$21),IF(MOD(MONTH(B194),12)=0,Painel!$I$51,0),0)</f>
        <v>0</v>
      </c>
      <c r="I194" s="4">
        <f ca="1">IFERROR(IF(RESULTADOS!$C$17="Normal",0,D194)*IF(RESULTADOS!$C$17="Normal",0,$D$3),0)</f>
        <v>0</v>
      </c>
      <c r="J194" s="4">
        <f>IF(RESULTADOS!$C$17="Normal",E194,0)</f>
        <v>0</v>
      </c>
      <c r="K194" s="4">
        <f ca="1">(E194+J194+I194)*PREMISSAS!$C$61</f>
        <v>0</v>
      </c>
      <c r="L194" s="4">
        <f ca="1">IFERROR(D194*IF(RESULTADOS!$C$17="Normal",IF(Painel!$G$8=PREMISSAS!$M$18,PREMISSAS!$C$63,PREMISSAS!$D$63),0),0)</f>
        <v>0</v>
      </c>
      <c r="M194" s="85">
        <f ca="1">IFERROR(M193*(1+$E$2)+(E194+J194-IF(RESULTADOS!$C$17="Normal",K194,0)-L194)*IF(MONTH(B194)=12,2,1),0)</f>
        <v>0</v>
      </c>
      <c r="N194" s="85">
        <f ca="1">IFERROR(N193*(1+$E$2)+(F194+I194-IF(RESULTADOS!$C$17="Normal",0,K194))*IF(MONTH(B194)=12,2,1)+G194+H194,0)</f>
        <v>0</v>
      </c>
      <c r="P194" s="43">
        <f t="shared" ca="1" si="18"/>
        <v>0</v>
      </c>
      <c r="R194" s="116" t="str">
        <f t="shared" ca="1" si="19"/>
        <v/>
      </c>
      <c r="S194" s="100" t="str">
        <f ca="1">IF(C194="","",S193+(E194+J194-IF(RESULTADOS!$C$17="Normal",K194,0)-L194)/2+(F194+G194+H194+I194-IF(RESULTADOS!$C$17="Normal",0,K194)))</f>
        <v/>
      </c>
      <c r="T194" s="100" t="str">
        <f ca="1">IF(C194="","",T193+(E194+J194-IF(RESULTADOS!$C$17="Normal",K194,0)-L194)/2)</f>
        <v/>
      </c>
      <c r="U194" s="100">
        <f t="shared" ca="1" si="23"/>
        <v>0</v>
      </c>
      <c r="W194" s="116" t="str">
        <f t="shared" ca="1" si="24"/>
        <v/>
      </c>
      <c r="X194" s="116" t="str">
        <f t="shared" ca="1" si="20"/>
        <v/>
      </c>
      <c r="Y194" s="100">
        <f ca="1">IF(OR((Y193-13/12*AB193)*(1+PREMISSAS!$C$16)&lt;0,Y193=""),0,(Y193-13/12*AB193)*(1+PREMISSAS!$C$16))</f>
        <v>0</v>
      </c>
      <c r="Z194" s="100">
        <f ca="1">IF(OR((Z193-13/12*AC193)*(1+PREMISSAS!$C$16)&lt;0,Z193=""),0,(Z193-13/12*AC193)*(1+PREMISSAS!$C$16))</f>
        <v>0</v>
      </c>
      <c r="AA194" s="100">
        <f t="shared" ca="1" si="21"/>
        <v>0</v>
      </c>
      <c r="AB194" s="119">
        <f t="shared" ca="1" si="25"/>
        <v>0</v>
      </c>
      <c r="AC194" s="119">
        <f t="shared" ca="1" si="26"/>
        <v>0</v>
      </c>
    </row>
    <row r="195" spans="2:29" x14ac:dyDescent="0.25">
      <c r="B195" s="20" t="str">
        <f t="shared" ca="1" si="22"/>
        <v/>
      </c>
      <c r="C195" s="21" t="str">
        <f ca="1">IF(B195="","",IF(MONTH(B195)=1,C194*(1+PREMISSAS!$C$58),C194))</f>
        <v/>
      </c>
      <c r="D195" s="21" t="str">
        <f ca="1">IF(B195="","",IF(RESULTADOS!$C$17="Normal",IFERROR(MAX(C195-PREMISSAS!$C$13,0),0),MAX(10*PREMISSAS!$C$39,IF(MONTH(B195)=1,D194*(1+PREMISSAS!$C$58),D194))))</f>
        <v/>
      </c>
      <c r="E195" s="4">
        <f ca="1">IFERROR(D195*IF(RESULTADOS!$C$17="Normal",$D$3,0),0)</f>
        <v>0</v>
      </c>
      <c r="F195" s="4">
        <f>IF(AND(Painel!$I$47="Sim",Painel!$I$49=PREMISSAS!$O$23),Painel!$I$51,0)</f>
        <v>0</v>
      </c>
      <c r="G195" s="100">
        <f>IF(AND(Painel!$I$47="Sim",Painel!$I$49=PREMISSAS!$O$22),IF(MOD(MONTH(B195),6)=0,Painel!$I$51,0),0)</f>
        <v>0</v>
      </c>
      <c r="H195" s="100">
        <f>IF(AND(Painel!$I$47="Sim",Painel!$I$49=PREMISSAS!$O$21),IF(MOD(MONTH(B195),12)=0,Painel!$I$51,0),0)</f>
        <v>0</v>
      </c>
      <c r="I195" s="4">
        <f ca="1">IFERROR(IF(RESULTADOS!$C$17="Normal",0,D195)*IF(RESULTADOS!$C$17="Normal",0,$D$3),0)</f>
        <v>0</v>
      </c>
      <c r="J195" s="4">
        <f>IF(RESULTADOS!$C$17="Normal",E195,0)</f>
        <v>0</v>
      </c>
      <c r="K195" s="4">
        <f ca="1">(E195+J195+I195)*PREMISSAS!$C$61</f>
        <v>0</v>
      </c>
      <c r="L195" s="4">
        <f ca="1">IFERROR(D195*IF(RESULTADOS!$C$17="Normal",IF(Painel!$G$8=PREMISSAS!$M$18,PREMISSAS!$C$63,PREMISSAS!$D$63),0),0)</f>
        <v>0</v>
      </c>
      <c r="M195" s="85">
        <f ca="1">IFERROR(M194*(1+$E$2)+(E195+J195-IF(RESULTADOS!$C$17="Normal",K195,0)-L195)*IF(MONTH(B195)=12,2,1),0)</f>
        <v>0</v>
      </c>
      <c r="N195" s="85">
        <f ca="1">IFERROR(N194*(1+$E$2)+(F195+I195-IF(RESULTADOS!$C$17="Normal",0,K195))*IF(MONTH(B195)=12,2,1)+G195+H195,0)</f>
        <v>0</v>
      </c>
      <c r="P195" s="43">
        <f t="shared" ca="1" si="18"/>
        <v>0</v>
      </c>
      <c r="R195" s="116" t="str">
        <f t="shared" ca="1" si="19"/>
        <v/>
      </c>
      <c r="S195" s="100" t="str">
        <f ca="1">IF(C195="","",S194+(E195+J195-IF(RESULTADOS!$C$17="Normal",K195,0)-L195)/2+(F195+G195+H195+I195-IF(RESULTADOS!$C$17="Normal",0,K195)))</f>
        <v/>
      </c>
      <c r="T195" s="100" t="str">
        <f ca="1">IF(C195="","",T194+(E195+J195-IF(RESULTADOS!$C$17="Normal",K195,0)-L195)/2)</f>
        <v/>
      </c>
      <c r="U195" s="100">
        <f t="shared" ca="1" si="23"/>
        <v>0</v>
      </c>
      <c r="W195" s="116" t="str">
        <f t="shared" ca="1" si="24"/>
        <v/>
      </c>
      <c r="X195" s="116" t="str">
        <f t="shared" ca="1" si="20"/>
        <v/>
      </c>
      <c r="Y195" s="100">
        <f ca="1">IF(OR((Y194-13/12*AB194)*(1+PREMISSAS!$C$16)&lt;0,Y194=""),0,(Y194-13/12*AB194)*(1+PREMISSAS!$C$16))</f>
        <v>0</v>
      </c>
      <c r="Z195" s="100">
        <f ca="1">IF(OR((Z194-13/12*AC194)*(1+PREMISSAS!$C$16)&lt;0,Z194=""),0,(Z194-13/12*AC194)*(1+PREMISSAS!$C$16))</f>
        <v>0</v>
      </c>
      <c r="AA195" s="100">
        <f t="shared" ca="1" si="21"/>
        <v>0</v>
      </c>
      <c r="AB195" s="119">
        <f t="shared" ca="1" si="25"/>
        <v>0</v>
      </c>
      <c r="AC195" s="119">
        <f t="shared" ca="1" si="26"/>
        <v>0</v>
      </c>
    </row>
    <row r="196" spans="2:29" x14ac:dyDescent="0.25">
      <c r="B196" s="20" t="str">
        <f t="shared" ca="1" si="22"/>
        <v/>
      </c>
      <c r="C196" s="21" t="str">
        <f ca="1">IF(B196="","",IF(MONTH(B196)=1,C195*(1+PREMISSAS!$C$58),C195))</f>
        <v/>
      </c>
      <c r="D196" s="21" t="str">
        <f ca="1">IF(B196="","",IF(RESULTADOS!$C$17="Normal",IFERROR(MAX(C196-PREMISSAS!$C$13,0),0),MAX(10*PREMISSAS!$C$39,IF(MONTH(B196)=1,D195*(1+PREMISSAS!$C$58),D195))))</f>
        <v/>
      </c>
      <c r="E196" s="4">
        <f ca="1">IFERROR(D196*IF(RESULTADOS!$C$17="Normal",$D$3,0),0)</f>
        <v>0</v>
      </c>
      <c r="F196" s="4">
        <f>IF(AND(Painel!$I$47="Sim",Painel!$I$49=PREMISSAS!$O$23),Painel!$I$51,0)</f>
        <v>0</v>
      </c>
      <c r="G196" s="100">
        <f>IF(AND(Painel!$I$47="Sim",Painel!$I$49=PREMISSAS!$O$22),IF(MOD(MONTH(B196),6)=0,Painel!$I$51,0),0)</f>
        <v>0</v>
      </c>
      <c r="H196" s="100">
        <f>IF(AND(Painel!$I$47="Sim",Painel!$I$49=PREMISSAS!$O$21),IF(MOD(MONTH(B196),12)=0,Painel!$I$51,0),0)</f>
        <v>0</v>
      </c>
      <c r="I196" s="4">
        <f ca="1">IFERROR(IF(RESULTADOS!$C$17="Normal",0,D196)*IF(RESULTADOS!$C$17="Normal",0,$D$3),0)</f>
        <v>0</v>
      </c>
      <c r="J196" s="4">
        <f>IF(RESULTADOS!$C$17="Normal",E196,0)</f>
        <v>0</v>
      </c>
      <c r="K196" s="4">
        <f ca="1">(E196+J196+I196)*PREMISSAS!$C$61</f>
        <v>0</v>
      </c>
      <c r="L196" s="4">
        <f ca="1">IFERROR(D196*IF(RESULTADOS!$C$17="Normal",IF(Painel!$G$8=PREMISSAS!$M$18,PREMISSAS!$C$63,PREMISSAS!$D$63),0),0)</f>
        <v>0</v>
      </c>
      <c r="M196" s="85">
        <f ca="1">IFERROR(M195*(1+$E$2)+(E196+J196-IF(RESULTADOS!$C$17="Normal",K196,0)-L196)*IF(MONTH(B196)=12,2,1),0)</f>
        <v>0</v>
      </c>
      <c r="N196" s="85">
        <f ca="1">IFERROR(N195*(1+$E$2)+(F196+I196-IF(RESULTADOS!$C$17="Normal",0,K196))*IF(MONTH(B196)=12,2,1)+G196+H196,0)</f>
        <v>0</v>
      </c>
      <c r="P196" s="43">
        <f t="shared" ca="1" si="18"/>
        <v>0</v>
      </c>
      <c r="R196" s="116" t="str">
        <f t="shared" ca="1" si="19"/>
        <v/>
      </c>
      <c r="S196" s="100" t="str">
        <f ca="1">IF(C196="","",S195+(E196+J196-IF(RESULTADOS!$C$17="Normal",K196,0)-L196)/2+(F196+G196+H196+I196-IF(RESULTADOS!$C$17="Normal",0,K196)))</f>
        <v/>
      </c>
      <c r="T196" s="100" t="str">
        <f ca="1">IF(C196="","",T195+(E196+J196-IF(RESULTADOS!$C$17="Normal",K196,0)-L196)/2)</f>
        <v/>
      </c>
      <c r="U196" s="100">
        <f t="shared" ca="1" si="23"/>
        <v>0</v>
      </c>
      <c r="W196" s="116" t="str">
        <f t="shared" ca="1" si="24"/>
        <v/>
      </c>
      <c r="X196" s="116" t="str">
        <f t="shared" ca="1" si="20"/>
        <v/>
      </c>
      <c r="Y196" s="100">
        <f ca="1">IF(OR((Y195-13/12*AB195)*(1+PREMISSAS!$C$16)&lt;0,Y195=""),0,(Y195-13/12*AB195)*(1+PREMISSAS!$C$16))</f>
        <v>0</v>
      </c>
      <c r="Z196" s="100">
        <f ca="1">IF(OR((Z195-13/12*AC195)*(1+PREMISSAS!$C$16)&lt;0,Z195=""),0,(Z195-13/12*AC195)*(1+PREMISSAS!$C$16))</f>
        <v>0</v>
      </c>
      <c r="AA196" s="100">
        <f t="shared" ca="1" si="21"/>
        <v>0</v>
      </c>
      <c r="AB196" s="119">
        <f t="shared" ca="1" si="25"/>
        <v>0</v>
      </c>
      <c r="AC196" s="119">
        <f t="shared" ca="1" si="26"/>
        <v>0</v>
      </c>
    </row>
    <row r="197" spans="2:29" x14ac:dyDescent="0.25">
      <c r="B197" s="20" t="str">
        <f t="shared" ca="1" si="22"/>
        <v/>
      </c>
      <c r="C197" s="21" t="str">
        <f ca="1">IF(B197="","",IF(MONTH(B197)=1,C196*(1+PREMISSAS!$C$58),C196))</f>
        <v/>
      </c>
      <c r="D197" s="21" t="str">
        <f ca="1">IF(B197="","",IF(RESULTADOS!$C$17="Normal",IFERROR(MAX(C197-PREMISSAS!$C$13,0),0),MAX(10*PREMISSAS!$C$39,IF(MONTH(B197)=1,D196*(1+PREMISSAS!$C$58),D196))))</f>
        <v/>
      </c>
      <c r="E197" s="4">
        <f ca="1">IFERROR(D197*IF(RESULTADOS!$C$17="Normal",$D$3,0),0)</f>
        <v>0</v>
      </c>
      <c r="F197" s="4">
        <f>IF(AND(Painel!$I$47="Sim",Painel!$I$49=PREMISSAS!$O$23),Painel!$I$51,0)</f>
        <v>0</v>
      </c>
      <c r="G197" s="100">
        <f>IF(AND(Painel!$I$47="Sim",Painel!$I$49=PREMISSAS!$O$22),IF(MOD(MONTH(B197),6)=0,Painel!$I$51,0),0)</f>
        <v>0</v>
      </c>
      <c r="H197" s="100">
        <f>IF(AND(Painel!$I$47="Sim",Painel!$I$49=PREMISSAS!$O$21),IF(MOD(MONTH(B197),12)=0,Painel!$I$51,0),0)</f>
        <v>0</v>
      </c>
      <c r="I197" s="4">
        <f ca="1">IFERROR(IF(RESULTADOS!$C$17="Normal",0,D197)*IF(RESULTADOS!$C$17="Normal",0,$D$3),0)</f>
        <v>0</v>
      </c>
      <c r="J197" s="4">
        <f>IF(RESULTADOS!$C$17="Normal",E197,0)</f>
        <v>0</v>
      </c>
      <c r="K197" s="4">
        <f ca="1">(E197+J197+I197)*PREMISSAS!$C$61</f>
        <v>0</v>
      </c>
      <c r="L197" s="4">
        <f ca="1">IFERROR(D197*IF(RESULTADOS!$C$17="Normal",IF(Painel!$G$8=PREMISSAS!$M$18,PREMISSAS!$C$63,PREMISSAS!$D$63),0),0)</f>
        <v>0</v>
      </c>
      <c r="M197" s="85">
        <f ca="1">IFERROR(M196*(1+$E$2)+(E197+J197-IF(RESULTADOS!$C$17="Normal",K197,0)-L197)*IF(MONTH(B197)=12,2,1),0)</f>
        <v>0</v>
      </c>
      <c r="N197" s="85">
        <f ca="1">IFERROR(N196*(1+$E$2)+(F197+I197-IF(RESULTADOS!$C$17="Normal",0,K197))*IF(MONTH(B197)=12,2,1)+G197+H197,0)</f>
        <v>0</v>
      </c>
      <c r="P197" s="43">
        <f t="shared" ca="1" si="18"/>
        <v>0</v>
      </c>
      <c r="R197" s="116" t="str">
        <f t="shared" ca="1" si="19"/>
        <v/>
      </c>
      <c r="S197" s="100" t="str">
        <f ca="1">IF(C197="","",S196+(E197+J197-IF(RESULTADOS!$C$17="Normal",K197,0)-L197)/2+(F197+G197+H197+I197-IF(RESULTADOS!$C$17="Normal",0,K197)))</f>
        <v/>
      </c>
      <c r="T197" s="100" t="str">
        <f ca="1">IF(C197="","",T196+(E197+J197-IF(RESULTADOS!$C$17="Normal",K197,0)-L197)/2)</f>
        <v/>
      </c>
      <c r="U197" s="100">
        <f t="shared" ca="1" si="23"/>
        <v>0</v>
      </c>
      <c r="W197" s="116" t="str">
        <f t="shared" ca="1" si="24"/>
        <v/>
      </c>
      <c r="X197" s="116" t="str">
        <f t="shared" ca="1" si="20"/>
        <v/>
      </c>
      <c r="Y197" s="100">
        <f ca="1">IF(OR((Y196-13/12*AB196)*(1+PREMISSAS!$C$16)&lt;0,Y196=""),0,(Y196-13/12*AB196)*(1+PREMISSAS!$C$16))</f>
        <v>0</v>
      </c>
      <c r="Z197" s="100">
        <f ca="1">IF(OR((Z196-13/12*AC196)*(1+PREMISSAS!$C$16)&lt;0,Z196=""),0,(Z196-13/12*AC196)*(1+PREMISSAS!$C$16))</f>
        <v>0</v>
      </c>
      <c r="AA197" s="100">
        <f t="shared" ca="1" si="21"/>
        <v>0</v>
      </c>
      <c r="AB197" s="119">
        <f t="shared" ca="1" si="25"/>
        <v>0</v>
      </c>
      <c r="AC197" s="119">
        <f t="shared" ca="1" si="26"/>
        <v>0</v>
      </c>
    </row>
    <row r="198" spans="2:29" x14ac:dyDescent="0.25">
      <c r="B198" s="20" t="str">
        <f t="shared" ca="1" si="22"/>
        <v/>
      </c>
      <c r="C198" s="21" t="str">
        <f ca="1">IF(B198="","",IF(MONTH(B198)=1,C197*(1+PREMISSAS!$C$58),C197))</f>
        <v/>
      </c>
      <c r="D198" s="21" t="str">
        <f ca="1">IF(B198="","",IF(RESULTADOS!$C$17="Normal",IFERROR(MAX(C198-PREMISSAS!$C$13,0),0),MAX(10*PREMISSAS!$C$39,IF(MONTH(B198)=1,D197*(1+PREMISSAS!$C$58),D197))))</f>
        <v/>
      </c>
      <c r="E198" s="4">
        <f ca="1">IFERROR(D198*IF(RESULTADOS!$C$17="Normal",$D$3,0),0)</f>
        <v>0</v>
      </c>
      <c r="F198" s="4">
        <f>IF(AND(Painel!$I$47="Sim",Painel!$I$49=PREMISSAS!$O$23),Painel!$I$51,0)</f>
        <v>0</v>
      </c>
      <c r="G198" s="100">
        <f>IF(AND(Painel!$I$47="Sim",Painel!$I$49=PREMISSAS!$O$22),IF(MOD(MONTH(B198),6)=0,Painel!$I$51,0),0)</f>
        <v>0</v>
      </c>
      <c r="H198" s="100">
        <f>IF(AND(Painel!$I$47="Sim",Painel!$I$49=PREMISSAS!$O$21),IF(MOD(MONTH(B198),12)=0,Painel!$I$51,0),0)</f>
        <v>0</v>
      </c>
      <c r="I198" s="4">
        <f ca="1">IFERROR(IF(RESULTADOS!$C$17="Normal",0,D198)*IF(RESULTADOS!$C$17="Normal",0,$D$3),0)</f>
        <v>0</v>
      </c>
      <c r="J198" s="4">
        <f>IF(RESULTADOS!$C$17="Normal",E198,0)</f>
        <v>0</v>
      </c>
      <c r="K198" s="4">
        <f ca="1">(E198+J198+I198)*PREMISSAS!$C$61</f>
        <v>0</v>
      </c>
      <c r="L198" s="4">
        <f ca="1">IFERROR(D198*IF(RESULTADOS!$C$17="Normal",IF(Painel!$G$8=PREMISSAS!$M$18,PREMISSAS!$C$63,PREMISSAS!$D$63),0),0)</f>
        <v>0</v>
      </c>
      <c r="M198" s="85">
        <f ca="1">IFERROR(M197*(1+$E$2)+(E198+J198-IF(RESULTADOS!$C$17="Normal",K198,0)-L198)*IF(MONTH(B198)=12,2,1),0)</f>
        <v>0</v>
      </c>
      <c r="N198" s="85">
        <f ca="1">IFERROR(N197*(1+$E$2)+(F198+I198-IF(RESULTADOS!$C$17="Normal",0,K198))*IF(MONTH(B198)=12,2,1)+G198+H198,0)</f>
        <v>0</v>
      </c>
      <c r="P198" s="43">
        <f t="shared" ca="1" si="18"/>
        <v>0</v>
      </c>
      <c r="R198" s="116" t="str">
        <f t="shared" ca="1" si="19"/>
        <v/>
      </c>
      <c r="S198" s="100" t="str">
        <f ca="1">IF(C198="","",S197+(E198+J198-IF(RESULTADOS!$C$17="Normal",K198,0)-L198)/2+(F198+G198+H198+I198-IF(RESULTADOS!$C$17="Normal",0,K198)))</f>
        <v/>
      </c>
      <c r="T198" s="100" t="str">
        <f ca="1">IF(C198="","",T197+(E198+J198-IF(RESULTADOS!$C$17="Normal",K198,0)-L198)/2)</f>
        <v/>
      </c>
      <c r="U198" s="100">
        <f t="shared" ca="1" si="23"/>
        <v>0</v>
      </c>
      <c r="W198" s="116" t="str">
        <f t="shared" ca="1" si="24"/>
        <v/>
      </c>
      <c r="X198" s="116" t="str">
        <f t="shared" ca="1" si="20"/>
        <v/>
      </c>
      <c r="Y198" s="100">
        <f ca="1">IF(OR((Y197-13/12*AB197)*(1+PREMISSAS!$C$16)&lt;0,Y197=""),0,(Y197-13/12*AB197)*(1+PREMISSAS!$C$16))</f>
        <v>0</v>
      </c>
      <c r="Z198" s="100">
        <f ca="1">IF(OR((Z197-13/12*AC197)*(1+PREMISSAS!$C$16)&lt;0,Z197=""),0,(Z197-13/12*AC197)*(1+PREMISSAS!$C$16))</f>
        <v>0</v>
      </c>
      <c r="AA198" s="100">
        <f t="shared" ca="1" si="21"/>
        <v>0</v>
      </c>
      <c r="AB198" s="119">
        <f t="shared" ca="1" si="25"/>
        <v>0</v>
      </c>
      <c r="AC198" s="119">
        <f t="shared" ca="1" si="26"/>
        <v>0</v>
      </c>
    </row>
    <row r="199" spans="2:29" x14ac:dyDescent="0.25">
      <c r="B199" s="20" t="str">
        <f t="shared" ca="1" si="22"/>
        <v/>
      </c>
      <c r="C199" s="21" t="str">
        <f ca="1">IF(B199="","",IF(MONTH(B199)=1,C198*(1+PREMISSAS!$C$58),C198))</f>
        <v/>
      </c>
      <c r="D199" s="21" t="str">
        <f ca="1">IF(B199="","",IF(RESULTADOS!$C$17="Normal",IFERROR(MAX(C199-PREMISSAS!$C$13,0),0),MAX(10*PREMISSAS!$C$39,IF(MONTH(B199)=1,D198*(1+PREMISSAS!$C$58),D198))))</f>
        <v/>
      </c>
      <c r="E199" s="4">
        <f ca="1">IFERROR(D199*IF(RESULTADOS!$C$17="Normal",$D$3,0),0)</f>
        <v>0</v>
      </c>
      <c r="F199" s="4">
        <f>IF(AND(Painel!$I$47="Sim",Painel!$I$49=PREMISSAS!$O$23),Painel!$I$51,0)</f>
        <v>0</v>
      </c>
      <c r="G199" s="100">
        <f>IF(AND(Painel!$I$47="Sim",Painel!$I$49=PREMISSAS!$O$22),IF(MOD(MONTH(B199),6)=0,Painel!$I$51,0),0)</f>
        <v>0</v>
      </c>
      <c r="H199" s="100">
        <f>IF(AND(Painel!$I$47="Sim",Painel!$I$49=PREMISSAS!$O$21),IF(MOD(MONTH(B199),12)=0,Painel!$I$51,0),0)</f>
        <v>0</v>
      </c>
      <c r="I199" s="4">
        <f ca="1">IFERROR(IF(RESULTADOS!$C$17="Normal",0,D199)*IF(RESULTADOS!$C$17="Normal",0,$D$3),0)</f>
        <v>0</v>
      </c>
      <c r="J199" s="4">
        <f>IF(RESULTADOS!$C$17="Normal",E199,0)</f>
        <v>0</v>
      </c>
      <c r="K199" s="4">
        <f ca="1">(E199+J199+I199)*PREMISSAS!$C$61</f>
        <v>0</v>
      </c>
      <c r="L199" s="4">
        <f ca="1">IFERROR(D199*IF(RESULTADOS!$C$17="Normal",IF(Painel!$G$8=PREMISSAS!$M$18,PREMISSAS!$C$63,PREMISSAS!$D$63),0),0)</f>
        <v>0</v>
      </c>
      <c r="M199" s="85">
        <f ca="1">IFERROR(M198*(1+$E$2)+(E199+J199-IF(RESULTADOS!$C$17="Normal",K199,0)-L199)*IF(MONTH(B199)=12,2,1),0)</f>
        <v>0</v>
      </c>
      <c r="N199" s="85">
        <f ca="1">IFERROR(N198*(1+$E$2)+(F199+I199-IF(RESULTADOS!$C$17="Normal",0,K199))*IF(MONTH(B199)=12,2,1)+G199+H199,0)</f>
        <v>0</v>
      </c>
      <c r="P199" s="43">
        <f t="shared" ca="1" si="18"/>
        <v>0</v>
      </c>
      <c r="R199" s="116" t="str">
        <f t="shared" ca="1" si="19"/>
        <v/>
      </c>
      <c r="S199" s="100" t="str">
        <f ca="1">IF(C199="","",S198+(E199+J199-IF(RESULTADOS!$C$17="Normal",K199,0)-L199)/2+(F199+G199+H199+I199-IF(RESULTADOS!$C$17="Normal",0,K199)))</f>
        <v/>
      </c>
      <c r="T199" s="100" t="str">
        <f ca="1">IF(C199="","",T198+(E199+J199-IF(RESULTADOS!$C$17="Normal",K199,0)-L199)/2)</f>
        <v/>
      </c>
      <c r="U199" s="100">
        <f t="shared" ca="1" si="23"/>
        <v>0</v>
      </c>
      <c r="W199" s="116" t="str">
        <f t="shared" ca="1" si="24"/>
        <v/>
      </c>
      <c r="X199" s="116" t="str">
        <f t="shared" ca="1" si="20"/>
        <v/>
      </c>
      <c r="Y199" s="100">
        <f ca="1">IF(OR((Y198-13/12*AB198)*(1+PREMISSAS!$C$16)&lt;0,Y198=""),0,(Y198-13/12*AB198)*(1+PREMISSAS!$C$16))</f>
        <v>0</v>
      </c>
      <c r="Z199" s="100">
        <f ca="1">IF(OR((Z198-13/12*AC198)*(1+PREMISSAS!$C$16)&lt;0,Z198=""),0,(Z198-13/12*AC198)*(1+PREMISSAS!$C$16))</f>
        <v>0</v>
      </c>
      <c r="AA199" s="100">
        <f t="shared" ca="1" si="21"/>
        <v>0</v>
      </c>
      <c r="AB199" s="119">
        <f t="shared" ca="1" si="25"/>
        <v>0</v>
      </c>
      <c r="AC199" s="119">
        <f t="shared" ca="1" si="26"/>
        <v>0</v>
      </c>
    </row>
    <row r="200" spans="2:29" x14ac:dyDescent="0.25">
      <c r="B200" s="20" t="str">
        <f t="shared" ca="1" si="22"/>
        <v/>
      </c>
      <c r="C200" s="21" t="str">
        <f ca="1">IF(B200="","",IF(MONTH(B200)=1,C199*(1+PREMISSAS!$C$58),C199))</f>
        <v/>
      </c>
      <c r="D200" s="21" t="str">
        <f ca="1">IF(B200="","",IF(RESULTADOS!$C$17="Normal",IFERROR(MAX(C200-PREMISSAS!$C$13,0),0),MAX(10*PREMISSAS!$C$39,IF(MONTH(B200)=1,D199*(1+PREMISSAS!$C$58),D199))))</f>
        <v/>
      </c>
      <c r="E200" s="4">
        <f ca="1">IFERROR(D200*IF(RESULTADOS!$C$17="Normal",$D$3,0),0)</f>
        <v>0</v>
      </c>
      <c r="F200" s="4">
        <f>IF(AND(Painel!$I$47="Sim",Painel!$I$49=PREMISSAS!$O$23),Painel!$I$51,0)</f>
        <v>0</v>
      </c>
      <c r="G200" s="100">
        <f>IF(AND(Painel!$I$47="Sim",Painel!$I$49=PREMISSAS!$O$22),IF(MOD(MONTH(B200),6)=0,Painel!$I$51,0),0)</f>
        <v>0</v>
      </c>
      <c r="H200" s="100">
        <f>IF(AND(Painel!$I$47="Sim",Painel!$I$49=PREMISSAS!$O$21),IF(MOD(MONTH(B200),12)=0,Painel!$I$51,0),0)</f>
        <v>0</v>
      </c>
      <c r="I200" s="4">
        <f ca="1">IFERROR(IF(RESULTADOS!$C$17="Normal",0,D200)*IF(RESULTADOS!$C$17="Normal",0,$D$3),0)</f>
        <v>0</v>
      </c>
      <c r="J200" s="4">
        <f>IF(RESULTADOS!$C$17="Normal",E200,0)</f>
        <v>0</v>
      </c>
      <c r="K200" s="4">
        <f ca="1">(E200+J200+I200)*PREMISSAS!$C$61</f>
        <v>0</v>
      </c>
      <c r="L200" s="4">
        <f ca="1">IFERROR(D200*IF(RESULTADOS!$C$17="Normal",IF(Painel!$G$8=PREMISSAS!$M$18,PREMISSAS!$C$63,PREMISSAS!$D$63),0),0)</f>
        <v>0</v>
      </c>
      <c r="M200" s="85">
        <f ca="1">IFERROR(M199*(1+$E$2)+(E200+J200-IF(RESULTADOS!$C$17="Normal",K200,0)-L200)*IF(MONTH(B200)=12,2,1),0)</f>
        <v>0</v>
      </c>
      <c r="N200" s="85">
        <f ca="1">IFERROR(N199*(1+$E$2)+(F200+I200-IF(RESULTADOS!$C$17="Normal",0,K200))*IF(MONTH(B200)=12,2,1)+G200+H200,0)</f>
        <v>0</v>
      </c>
      <c r="P200" s="43">
        <f t="shared" ca="1" si="18"/>
        <v>0</v>
      </c>
      <c r="R200" s="116" t="str">
        <f t="shared" ca="1" si="19"/>
        <v/>
      </c>
      <c r="S200" s="100" t="str">
        <f ca="1">IF(C200="","",S199+(E200+J200-IF(RESULTADOS!$C$17="Normal",K200,0)-L200)/2+(F200+G200+H200+I200-IF(RESULTADOS!$C$17="Normal",0,K200)))</f>
        <v/>
      </c>
      <c r="T200" s="100" t="str">
        <f ca="1">IF(C200="","",T199+(E200+J200-IF(RESULTADOS!$C$17="Normal",K200,0)-L200)/2)</f>
        <v/>
      </c>
      <c r="U200" s="100">
        <f t="shared" ca="1" si="23"/>
        <v>0</v>
      </c>
      <c r="W200" s="116" t="str">
        <f t="shared" ca="1" si="24"/>
        <v/>
      </c>
      <c r="X200" s="116" t="str">
        <f t="shared" ca="1" si="20"/>
        <v/>
      </c>
      <c r="Y200" s="100">
        <f ca="1">IF(OR((Y199-13/12*AB199)*(1+PREMISSAS!$C$16)&lt;0,Y199=""),0,(Y199-13/12*AB199)*(1+PREMISSAS!$C$16))</f>
        <v>0</v>
      </c>
      <c r="Z200" s="100">
        <f ca="1">IF(OR((Z199-13/12*AC199)*(1+PREMISSAS!$C$16)&lt;0,Z199=""),0,(Z199-13/12*AC199)*(1+PREMISSAS!$C$16))</f>
        <v>0</v>
      </c>
      <c r="AA200" s="100">
        <f t="shared" ca="1" si="21"/>
        <v>0</v>
      </c>
      <c r="AB200" s="119">
        <f t="shared" ca="1" si="25"/>
        <v>0</v>
      </c>
      <c r="AC200" s="119">
        <f t="shared" ca="1" si="26"/>
        <v>0</v>
      </c>
    </row>
    <row r="201" spans="2:29" x14ac:dyDescent="0.25">
      <c r="B201" s="20" t="str">
        <f t="shared" ca="1" si="22"/>
        <v/>
      </c>
      <c r="C201" s="21" t="str">
        <f ca="1">IF(B201="","",IF(MONTH(B201)=1,C200*(1+PREMISSAS!$C$58),C200))</f>
        <v/>
      </c>
      <c r="D201" s="21" t="str">
        <f ca="1">IF(B201="","",IF(RESULTADOS!$C$17="Normal",IFERROR(MAX(C201-PREMISSAS!$C$13,0),0),MAX(10*PREMISSAS!$C$39,IF(MONTH(B201)=1,D200*(1+PREMISSAS!$C$58),D200))))</f>
        <v/>
      </c>
      <c r="E201" s="4">
        <f ca="1">IFERROR(D201*IF(RESULTADOS!$C$17="Normal",$D$3,0),0)</f>
        <v>0</v>
      </c>
      <c r="F201" s="4">
        <f>IF(AND(Painel!$I$47="Sim",Painel!$I$49=PREMISSAS!$O$23),Painel!$I$51,0)</f>
        <v>0</v>
      </c>
      <c r="G201" s="100">
        <f>IF(AND(Painel!$I$47="Sim",Painel!$I$49=PREMISSAS!$O$22),IF(MOD(MONTH(B201),6)=0,Painel!$I$51,0),0)</f>
        <v>0</v>
      </c>
      <c r="H201" s="100">
        <f>IF(AND(Painel!$I$47="Sim",Painel!$I$49=PREMISSAS!$O$21),IF(MOD(MONTH(B201),12)=0,Painel!$I$51,0),0)</f>
        <v>0</v>
      </c>
      <c r="I201" s="4">
        <f ca="1">IFERROR(IF(RESULTADOS!$C$17="Normal",0,D201)*IF(RESULTADOS!$C$17="Normal",0,$D$3),0)</f>
        <v>0</v>
      </c>
      <c r="J201" s="4">
        <f>IF(RESULTADOS!$C$17="Normal",E201,0)</f>
        <v>0</v>
      </c>
      <c r="K201" s="4">
        <f ca="1">(E201+J201+I201)*PREMISSAS!$C$61</f>
        <v>0</v>
      </c>
      <c r="L201" s="4">
        <f ca="1">IFERROR(D201*IF(RESULTADOS!$C$17="Normal",IF(Painel!$G$8=PREMISSAS!$M$18,PREMISSAS!$C$63,PREMISSAS!$D$63),0),0)</f>
        <v>0</v>
      </c>
      <c r="M201" s="85">
        <f ca="1">IFERROR(M200*(1+$E$2)+(E201+J201-IF(RESULTADOS!$C$17="Normal",K201,0)-L201)*IF(MONTH(B201)=12,2,1),0)</f>
        <v>0</v>
      </c>
      <c r="N201" s="85">
        <f ca="1">IFERROR(N200*(1+$E$2)+(F201+I201-IF(RESULTADOS!$C$17="Normal",0,K201))*IF(MONTH(B201)=12,2,1)+G201+H201,0)</f>
        <v>0</v>
      </c>
      <c r="P201" s="43">
        <f t="shared" ref="P201:P264" ca="1" si="27">IFERROR(MIN(SUM(E201:I201)/C201,12%),0)</f>
        <v>0</v>
      </c>
      <c r="R201" s="116" t="str">
        <f t="shared" ref="R201:R264" ca="1" si="28">IF(C201="","",B201)</f>
        <v/>
      </c>
      <c r="S201" s="100" t="str">
        <f ca="1">IF(C201="","",S200+(E201+J201-IF(RESULTADOS!$C$17="Normal",K201,0)-L201)/2+(F201+G201+H201+I201-IF(RESULTADOS!$C$17="Normal",0,K201)))</f>
        <v/>
      </c>
      <c r="T201" s="100" t="str">
        <f ca="1">IF(C201="","",T200+(E201+J201-IF(RESULTADOS!$C$17="Normal",K201,0)-L201)/2)</f>
        <v/>
      </c>
      <c r="U201" s="100">
        <f t="shared" ca="1" si="23"/>
        <v>0</v>
      </c>
      <c r="W201" s="116" t="str">
        <f t="shared" ca="1" si="24"/>
        <v/>
      </c>
      <c r="X201" s="116" t="str">
        <f t="shared" ref="X201:X264" ca="1" si="29">IF(AC201&lt;&gt;"",W201,"")</f>
        <v/>
      </c>
      <c r="Y201" s="100">
        <f ca="1">IF(OR((Y200-13/12*AB200)*(1+PREMISSAS!$C$16)&lt;0,Y200=""),0,(Y200-13/12*AB200)*(1+PREMISSAS!$C$16))</f>
        <v>0</v>
      </c>
      <c r="Z201" s="100">
        <f ca="1">IF(OR((Z200-13/12*AC200)*(1+PREMISSAS!$C$16)&lt;0,Z200=""),0,(Z200-13/12*AC200)*(1+PREMISSAS!$C$16))</f>
        <v>0</v>
      </c>
      <c r="AA201" s="100">
        <f t="shared" ref="AA201:AA264" ca="1" si="30">SUM(Y201:Z201)</f>
        <v>0</v>
      </c>
      <c r="AB201" s="119">
        <f t="shared" ca="1" si="25"/>
        <v>0</v>
      </c>
      <c r="AC201" s="119">
        <f t="shared" ca="1" si="26"/>
        <v>0</v>
      </c>
    </row>
    <row r="202" spans="2:29" x14ac:dyDescent="0.25">
      <c r="B202" s="20" t="str">
        <f t="shared" ref="B202:B265" ca="1" si="31">IF(B201="","",IF(EOMONTH(B201,1)&gt;EOMONTH($D$4,0),"",EOMONTH(B201,1)))</f>
        <v/>
      </c>
      <c r="C202" s="21" t="str">
        <f ca="1">IF(B202="","",IF(MONTH(B202)=1,C201*(1+PREMISSAS!$C$58),C201))</f>
        <v/>
      </c>
      <c r="D202" s="21" t="str">
        <f ca="1">IF(B202="","",IF(RESULTADOS!$C$17="Normal",IFERROR(MAX(C202-PREMISSAS!$C$13,0),0),MAX(10*PREMISSAS!$C$39,IF(MONTH(B202)=1,D201*(1+PREMISSAS!$C$58),D201))))</f>
        <v/>
      </c>
      <c r="E202" s="4">
        <f ca="1">IFERROR(D202*IF(RESULTADOS!$C$17="Normal",$D$3,0),0)</f>
        <v>0</v>
      </c>
      <c r="F202" s="4">
        <f>IF(AND(Painel!$I$47="Sim",Painel!$I$49=PREMISSAS!$O$23),Painel!$I$51,0)</f>
        <v>0</v>
      </c>
      <c r="G202" s="100">
        <f>IF(AND(Painel!$I$47="Sim",Painel!$I$49=PREMISSAS!$O$22),IF(MOD(MONTH(B202),6)=0,Painel!$I$51,0),0)</f>
        <v>0</v>
      </c>
      <c r="H202" s="100">
        <f>IF(AND(Painel!$I$47="Sim",Painel!$I$49=PREMISSAS!$O$21),IF(MOD(MONTH(B202),12)=0,Painel!$I$51,0),0)</f>
        <v>0</v>
      </c>
      <c r="I202" s="4">
        <f ca="1">IFERROR(IF(RESULTADOS!$C$17="Normal",0,D202)*IF(RESULTADOS!$C$17="Normal",0,$D$3),0)</f>
        <v>0</v>
      </c>
      <c r="J202" s="4">
        <f>IF(RESULTADOS!$C$17="Normal",E202,0)</f>
        <v>0</v>
      </c>
      <c r="K202" s="4">
        <f ca="1">(E202+J202+I202)*PREMISSAS!$C$61</f>
        <v>0</v>
      </c>
      <c r="L202" s="4">
        <f ca="1">IFERROR(D202*IF(RESULTADOS!$C$17="Normal",IF(Painel!$G$8=PREMISSAS!$M$18,PREMISSAS!$C$63,PREMISSAS!$D$63),0),0)</f>
        <v>0</v>
      </c>
      <c r="M202" s="85">
        <f ca="1">IFERROR(M201*(1+$E$2)+(E202+J202-IF(RESULTADOS!$C$17="Normal",K202,0)-L202)*IF(MONTH(B202)=12,2,1),0)</f>
        <v>0</v>
      </c>
      <c r="N202" s="85">
        <f ca="1">IFERROR(N201*(1+$E$2)+(F202+I202-IF(RESULTADOS!$C$17="Normal",0,K202))*IF(MONTH(B202)=12,2,1)+G202+H202,0)</f>
        <v>0</v>
      </c>
      <c r="P202" s="43">
        <f t="shared" ca="1" si="27"/>
        <v>0</v>
      </c>
      <c r="R202" s="116" t="str">
        <f t="shared" ca="1" si="28"/>
        <v/>
      </c>
      <c r="S202" s="100" t="str">
        <f ca="1">IF(C202="","",S201+(E202+J202-IF(RESULTADOS!$C$17="Normal",K202,0)-L202)/2+(F202+G202+H202+I202-IF(RESULTADOS!$C$17="Normal",0,K202)))</f>
        <v/>
      </c>
      <c r="T202" s="100" t="str">
        <f ca="1">IF(C202="","",T201+(E202+J202-IF(RESULTADOS!$C$17="Normal",K202,0)-L202)/2)</f>
        <v/>
      </c>
      <c r="U202" s="100">
        <f t="shared" ref="U202:U265" ca="1" si="32">SUM(M202:N202)-SUM(S202:T202)</f>
        <v>0</v>
      </c>
      <c r="W202" s="116" t="str">
        <f t="shared" ref="W202:W265" ca="1" si="33">IF(AA202=0,"",EOMONTH(W201,1))</f>
        <v/>
      </c>
      <c r="X202" s="116" t="str">
        <f t="shared" ca="1" si="29"/>
        <v/>
      </c>
      <c r="Y202" s="100">
        <f ca="1">IF(OR((Y201-13/12*AB201)*(1+PREMISSAS!$C$16)&lt;0,Y201=""),0,(Y201-13/12*AB201)*(1+PREMISSAS!$C$16))</f>
        <v>0</v>
      </c>
      <c r="Z202" s="100">
        <f ca="1">IF(OR((Z201-13/12*AC201)*(1+PREMISSAS!$C$16)&lt;0,Z201=""),0,(Z201-13/12*AC201)*(1+PREMISSAS!$C$16))</f>
        <v>0</v>
      </c>
      <c r="AA202" s="100">
        <f t="shared" ca="1" si="30"/>
        <v>0</v>
      </c>
      <c r="AB202" s="119">
        <f t="shared" ref="AB202:AB265" ca="1" si="34">IF(Y202&lt;&gt;0,AB201,0)</f>
        <v>0</v>
      </c>
      <c r="AC202" s="119">
        <f t="shared" ref="AC202:AC265" ca="1" si="35">IF(Z202&lt;&gt;0,AC201,0)</f>
        <v>0</v>
      </c>
    </row>
    <row r="203" spans="2:29" x14ac:dyDescent="0.25">
      <c r="B203" s="20" t="str">
        <f t="shared" ca="1" si="31"/>
        <v/>
      </c>
      <c r="C203" s="21" t="str">
        <f ca="1">IF(B203="","",IF(MONTH(B203)=1,C202*(1+PREMISSAS!$C$58),C202))</f>
        <v/>
      </c>
      <c r="D203" s="21" t="str">
        <f ca="1">IF(B203="","",IF(RESULTADOS!$C$17="Normal",IFERROR(MAX(C203-PREMISSAS!$C$13,0),0),MAX(10*PREMISSAS!$C$39,IF(MONTH(B203)=1,D202*(1+PREMISSAS!$C$58),D202))))</f>
        <v/>
      </c>
      <c r="E203" s="4">
        <f ca="1">IFERROR(D203*IF(RESULTADOS!$C$17="Normal",$D$3,0),0)</f>
        <v>0</v>
      </c>
      <c r="F203" s="4">
        <f>IF(AND(Painel!$I$47="Sim",Painel!$I$49=PREMISSAS!$O$23),Painel!$I$51,0)</f>
        <v>0</v>
      </c>
      <c r="G203" s="100">
        <f>IF(AND(Painel!$I$47="Sim",Painel!$I$49=PREMISSAS!$O$22),IF(MOD(MONTH(B203),6)=0,Painel!$I$51,0),0)</f>
        <v>0</v>
      </c>
      <c r="H203" s="100">
        <f>IF(AND(Painel!$I$47="Sim",Painel!$I$49=PREMISSAS!$O$21),IF(MOD(MONTH(B203),12)=0,Painel!$I$51,0),0)</f>
        <v>0</v>
      </c>
      <c r="I203" s="4">
        <f ca="1">IFERROR(IF(RESULTADOS!$C$17="Normal",0,D203)*IF(RESULTADOS!$C$17="Normal",0,$D$3),0)</f>
        <v>0</v>
      </c>
      <c r="J203" s="4">
        <f>IF(RESULTADOS!$C$17="Normal",E203,0)</f>
        <v>0</v>
      </c>
      <c r="K203" s="4">
        <f ca="1">(E203+J203+I203)*PREMISSAS!$C$61</f>
        <v>0</v>
      </c>
      <c r="L203" s="4">
        <f ca="1">IFERROR(D203*IF(RESULTADOS!$C$17="Normal",IF(Painel!$G$8=PREMISSAS!$M$18,PREMISSAS!$C$63,PREMISSAS!$D$63),0),0)</f>
        <v>0</v>
      </c>
      <c r="M203" s="85">
        <f ca="1">IFERROR(M202*(1+$E$2)+(E203+J203-IF(RESULTADOS!$C$17="Normal",K203,0)-L203)*IF(MONTH(B203)=12,2,1),0)</f>
        <v>0</v>
      </c>
      <c r="N203" s="85">
        <f ca="1">IFERROR(N202*(1+$E$2)+(F203+I203-IF(RESULTADOS!$C$17="Normal",0,K203))*IF(MONTH(B203)=12,2,1)+G203+H203,0)</f>
        <v>0</v>
      </c>
      <c r="P203" s="43">
        <f t="shared" ca="1" si="27"/>
        <v>0</v>
      </c>
      <c r="R203" s="116" t="str">
        <f t="shared" ca="1" si="28"/>
        <v/>
      </c>
      <c r="S203" s="100" t="str">
        <f ca="1">IF(C203="","",S202+(E203+J203-IF(RESULTADOS!$C$17="Normal",K203,0)-L203)/2+(F203+G203+H203+I203-IF(RESULTADOS!$C$17="Normal",0,K203)))</f>
        <v/>
      </c>
      <c r="T203" s="100" t="str">
        <f ca="1">IF(C203="","",T202+(E203+J203-IF(RESULTADOS!$C$17="Normal",K203,0)-L203)/2)</f>
        <v/>
      </c>
      <c r="U203" s="100">
        <f t="shared" ca="1" si="32"/>
        <v>0</v>
      </c>
      <c r="W203" s="116" t="str">
        <f t="shared" ca="1" si="33"/>
        <v/>
      </c>
      <c r="X203" s="116" t="str">
        <f t="shared" ca="1" si="29"/>
        <v/>
      </c>
      <c r="Y203" s="100">
        <f ca="1">IF(OR((Y202-13/12*AB202)*(1+PREMISSAS!$C$16)&lt;0,Y202=""),0,(Y202-13/12*AB202)*(1+PREMISSAS!$C$16))</f>
        <v>0</v>
      </c>
      <c r="Z203" s="100">
        <f ca="1">IF(OR((Z202-13/12*AC202)*(1+PREMISSAS!$C$16)&lt;0,Z202=""),0,(Z202-13/12*AC202)*(1+PREMISSAS!$C$16))</f>
        <v>0</v>
      </c>
      <c r="AA203" s="100">
        <f t="shared" ca="1" si="30"/>
        <v>0</v>
      </c>
      <c r="AB203" s="119">
        <f t="shared" ca="1" si="34"/>
        <v>0</v>
      </c>
      <c r="AC203" s="119">
        <f t="shared" ca="1" si="35"/>
        <v>0</v>
      </c>
    </row>
    <row r="204" spans="2:29" x14ac:dyDescent="0.25">
      <c r="B204" s="20" t="str">
        <f t="shared" ca="1" si="31"/>
        <v/>
      </c>
      <c r="C204" s="21" t="str">
        <f ca="1">IF(B204="","",IF(MONTH(B204)=1,C203*(1+PREMISSAS!$C$58),C203))</f>
        <v/>
      </c>
      <c r="D204" s="21" t="str">
        <f ca="1">IF(B204="","",IF(RESULTADOS!$C$17="Normal",IFERROR(MAX(C204-PREMISSAS!$C$13,0),0),MAX(10*PREMISSAS!$C$39,IF(MONTH(B204)=1,D203*(1+PREMISSAS!$C$58),D203))))</f>
        <v/>
      </c>
      <c r="E204" s="4">
        <f ca="1">IFERROR(D204*IF(RESULTADOS!$C$17="Normal",$D$3,0),0)</f>
        <v>0</v>
      </c>
      <c r="F204" s="4">
        <f>IF(AND(Painel!$I$47="Sim",Painel!$I$49=PREMISSAS!$O$23),Painel!$I$51,0)</f>
        <v>0</v>
      </c>
      <c r="G204" s="100">
        <f>IF(AND(Painel!$I$47="Sim",Painel!$I$49=PREMISSAS!$O$22),IF(MOD(MONTH(B204),6)=0,Painel!$I$51,0),0)</f>
        <v>0</v>
      </c>
      <c r="H204" s="100">
        <f>IF(AND(Painel!$I$47="Sim",Painel!$I$49=PREMISSAS!$O$21),IF(MOD(MONTH(B204),12)=0,Painel!$I$51,0),0)</f>
        <v>0</v>
      </c>
      <c r="I204" s="4">
        <f ca="1">IFERROR(IF(RESULTADOS!$C$17="Normal",0,D204)*IF(RESULTADOS!$C$17="Normal",0,$D$3),0)</f>
        <v>0</v>
      </c>
      <c r="J204" s="4">
        <f>IF(RESULTADOS!$C$17="Normal",E204,0)</f>
        <v>0</v>
      </c>
      <c r="K204" s="4">
        <f ca="1">(E204+J204+I204)*PREMISSAS!$C$61</f>
        <v>0</v>
      </c>
      <c r="L204" s="4">
        <f ca="1">IFERROR(D204*IF(RESULTADOS!$C$17="Normal",IF(Painel!$G$8=PREMISSAS!$M$18,PREMISSAS!$C$63,PREMISSAS!$D$63),0),0)</f>
        <v>0</v>
      </c>
      <c r="M204" s="85">
        <f ca="1">IFERROR(M203*(1+$E$2)+(E204+J204-IF(RESULTADOS!$C$17="Normal",K204,0)-L204)*IF(MONTH(B204)=12,2,1),0)</f>
        <v>0</v>
      </c>
      <c r="N204" s="85">
        <f ca="1">IFERROR(N203*(1+$E$2)+(F204+I204-IF(RESULTADOS!$C$17="Normal",0,K204))*IF(MONTH(B204)=12,2,1)+G204+H204,0)</f>
        <v>0</v>
      </c>
      <c r="P204" s="43">
        <f t="shared" ca="1" si="27"/>
        <v>0</v>
      </c>
      <c r="R204" s="116" t="str">
        <f t="shared" ca="1" si="28"/>
        <v/>
      </c>
      <c r="S204" s="100" t="str">
        <f ca="1">IF(C204="","",S203+(E204+J204-IF(RESULTADOS!$C$17="Normal",K204,0)-L204)/2+(F204+G204+H204+I204-IF(RESULTADOS!$C$17="Normal",0,K204)))</f>
        <v/>
      </c>
      <c r="T204" s="100" t="str">
        <f ca="1">IF(C204="","",T203+(E204+J204-IF(RESULTADOS!$C$17="Normal",K204,0)-L204)/2)</f>
        <v/>
      </c>
      <c r="U204" s="100">
        <f t="shared" ca="1" si="32"/>
        <v>0</v>
      </c>
      <c r="W204" s="116" t="str">
        <f t="shared" ca="1" si="33"/>
        <v/>
      </c>
      <c r="X204" s="116" t="str">
        <f t="shared" ca="1" si="29"/>
        <v/>
      </c>
      <c r="Y204" s="100">
        <f ca="1">IF(OR((Y203-13/12*AB203)*(1+PREMISSAS!$C$16)&lt;0,Y203=""),0,(Y203-13/12*AB203)*(1+PREMISSAS!$C$16))</f>
        <v>0</v>
      </c>
      <c r="Z204" s="100">
        <f ca="1">IF(OR((Z203-13/12*AC203)*(1+PREMISSAS!$C$16)&lt;0,Z203=""),0,(Z203-13/12*AC203)*(1+PREMISSAS!$C$16))</f>
        <v>0</v>
      </c>
      <c r="AA204" s="100">
        <f t="shared" ca="1" si="30"/>
        <v>0</v>
      </c>
      <c r="AB204" s="119">
        <f t="shared" ca="1" si="34"/>
        <v>0</v>
      </c>
      <c r="AC204" s="119">
        <f t="shared" ca="1" si="35"/>
        <v>0</v>
      </c>
    </row>
    <row r="205" spans="2:29" x14ac:dyDescent="0.25">
      <c r="B205" s="20" t="str">
        <f t="shared" ca="1" si="31"/>
        <v/>
      </c>
      <c r="C205" s="21" t="str">
        <f ca="1">IF(B205="","",IF(MONTH(B205)=1,C204*(1+PREMISSAS!$C$58),C204))</f>
        <v/>
      </c>
      <c r="D205" s="21" t="str">
        <f ca="1">IF(B205="","",IF(RESULTADOS!$C$17="Normal",IFERROR(MAX(C205-PREMISSAS!$C$13,0),0),MAX(10*PREMISSAS!$C$39,IF(MONTH(B205)=1,D204*(1+PREMISSAS!$C$58),D204))))</f>
        <v/>
      </c>
      <c r="E205" s="4">
        <f ca="1">IFERROR(D205*IF(RESULTADOS!$C$17="Normal",$D$3,0),0)</f>
        <v>0</v>
      </c>
      <c r="F205" s="4">
        <f>IF(AND(Painel!$I$47="Sim",Painel!$I$49=PREMISSAS!$O$23),Painel!$I$51,0)</f>
        <v>0</v>
      </c>
      <c r="G205" s="100">
        <f>IF(AND(Painel!$I$47="Sim",Painel!$I$49=PREMISSAS!$O$22),IF(MOD(MONTH(B205),6)=0,Painel!$I$51,0),0)</f>
        <v>0</v>
      </c>
      <c r="H205" s="100">
        <f>IF(AND(Painel!$I$47="Sim",Painel!$I$49=PREMISSAS!$O$21),IF(MOD(MONTH(B205),12)=0,Painel!$I$51,0),0)</f>
        <v>0</v>
      </c>
      <c r="I205" s="4">
        <f ca="1">IFERROR(IF(RESULTADOS!$C$17="Normal",0,D205)*IF(RESULTADOS!$C$17="Normal",0,$D$3),0)</f>
        <v>0</v>
      </c>
      <c r="J205" s="4">
        <f>IF(RESULTADOS!$C$17="Normal",E205,0)</f>
        <v>0</v>
      </c>
      <c r="K205" s="4">
        <f ca="1">(E205+J205+I205)*PREMISSAS!$C$61</f>
        <v>0</v>
      </c>
      <c r="L205" s="4">
        <f ca="1">IFERROR(D205*IF(RESULTADOS!$C$17="Normal",IF(Painel!$G$8=PREMISSAS!$M$18,PREMISSAS!$C$63,PREMISSAS!$D$63),0),0)</f>
        <v>0</v>
      </c>
      <c r="M205" s="85">
        <f ca="1">IFERROR(M204*(1+$E$2)+(E205+J205-IF(RESULTADOS!$C$17="Normal",K205,0)-L205)*IF(MONTH(B205)=12,2,1),0)</f>
        <v>0</v>
      </c>
      <c r="N205" s="85">
        <f ca="1">IFERROR(N204*(1+$E$2)+(F205+I205-IF(RESULTADOS!$C$17="Normal",0,K205))*IF(MONTH(B205)=12,2,1)+G205+H205,0)</f>
        <v>0</v>
      </c>
      <c r="P205" s="43">
        <f t="shared" ca="1" si="27"/>
        <v>0</v>
      </c>
      <c r="R205" s="116" t="str">
        <f t="shared" ca="1" si="28"/>
        <v/>
      </c>
      <c r="S205" s="100" t="str">
        <f ca="1">IF(C205="","",S204+(E205+J205-IF(RESULTADOS!$C$17="Normal",K205,0)-L205)/2+(F205+G205+H205+I205-IF(RESULTADOS!$C$17="Normal",0,K205)))</f>
        <v/>
      </c>
      <c r="T205" s="100" t="str">
        <f ca="1">IF(C205="","",T204+(E205+J205-IF(RESULTADOS!$C$17="Normal",K205,0)-L205)/2)</f>
        <v/>
      </c>
      <c r="U205" s="100">
        <f t="shared" ca="1" si="32"/>
        <v>0</v>
      </c>
      <c r="W205" s="116" t="str">
        <f t="shared" ca="1" si="33"/>
        <v/>
      </c>
      <c r="X205" s="116" t="str">
        <f t="shared" ca="1" si="29"/>
        <v/>
      </c>
      <c r="Y205" s="100">
        <f ca="1">IF(OR((Y204-13/12*AB204)*(1+PREMISSAS!$C$16)&lt;0,Y204=""),0,(Y204-13/12*AB204)*(1+PREMISSAS!$C$16))</f>
        <v>0</v>
      </c>
      <c r="Z205" s="100">
        <f ca="1">IF(OR((Z204-13/12*AC204)*(1+PREMISSAS!$C$16)&lt;0,Z204=""),0,(Z204-13/12*AC204)*(1+PREMISSAS!$C$16))</f>
        <v>0</v>
      </c>
      <c r="AA205" s="100">
        <f t="shared" ca="1" si="30"/>
        <v>0</v>
      </c>
      <c r="AB205" s="119">
        <f t="shared" ca="1" si="34"/>
        <v>0</v>
      </c>
      <c r="AC205" s="119">
        <f t="shared" ca="1" si="35"/>
        <v>0</v>
      </c>
    </row>
    <row r="206" spans="2:29" x14ac:dyDescent="0.25">
      <c r="B206" s="20" t="str">
        <f t="shared" ca="1" si="31"/>
        <v/>
      </c>
      <c r="C206" s="21" t="str">
        <f ca="1">IF(B206="","",IF(MONTH(B206)=1,C205*(1+PREMISSAS!$C$58),C205))</f>
        <v/>
      </c>
      <c r="D206" s="21" t="str">
        <f ca="1">IF(B206="","",IF(RESULTADOS!$C$17="Normal",IFERROR(MAX(C206-PREMISSAS!$C$13,0),0),MAX(10*PREMISSAS!$C$39,IF(MONTH(B206)=1,D205*(1+PREMISSAS!$C$58),D205))))</f>
        <v/>
      </c>
      <c r="E206" s="4">
        <f ca="1">IFERROR(D206*IF(RESULTADOS!$C$17="Normal",$D$3,0),0)</f>
        <v>0</v>
      </c>
      <c r="F206" s="4">
        <f>IF(AND(Painel!$I$47="Sim",Painel!$I$49=PREMISSAS!$O$23),Painel!$I$51,0)</f>
        <v>0</v>
      </c>
      <c r="G206" s="100">
        <f>IF(AND(Painel!$I$47="Sim",Painel!$I$49=PREMISSAS!$O$22),IF(MOD(MONTH(B206),6)=0,Painel!$I$51,0),0)</f>
        <v>0</v>
      </c>
      <c r="H206" s="100">
        <f>IF(AND(Painel!$I$47="Sim",Painel!$I$49=PREMISSAS!$O$21),IF(MOD(MONTH(B206),12)=0,Painel!$I$51,0),0)</f>
        <v>0</v>
      </c>
      <c r="I206" s="4">
        <f ca="1">IFERROR(IF(RESULTADOS!$C$17="Normal",0,D206)*IF(RESULTADOS!$C$17="Normal",0,$D$3),0)</f>
        <v>0</v>
      </c>
      <c r="J206" s="4">
        <f>IF(RESULTADOS!$C$17="Normal",E206,0)</f>
        <v>0</v>
      </c>
      <c r="K206" s="4">
        <f ca="1">(E206+J206+I206)*PREMISSAS!$C$61</f>
        <v>0</v>
      </c>
      <c r="L206" s="4">
        <f ca="1">IFERROR(D206*IF(RESULTADOS!$C$17="Normal",IF(Painel!$G$8=PREMISSAS!$M$18,PREMISSAS!$C$63,PREMISSAS!$D$63),0),0)</f>
        <v>0</v>
      </c>
      <c r="M206" s="85">
        <f ca="1">IFERROR(M205*(1+$E$2)+(E206+J206-IF(RESULTADOS!$C$17="Normal",K206,0)-L206)*IF(MONTH(B206)=12,2,1),0)</f>
        <v>0</v>
      </c>
      <c r="N206" s="85">
        <f ca="1">IFERROR(N205*(1+$E$2)+(F206+I206-IF(RESULTADOS!$C$17="Normal",0,K206))*IF(MONTH(B206)=12,2,1)+G206+H206,0)</f>
        <v>0</v>
      </c>
      <c r="P206" s="43">
        <f t="shared" ca="1" si="27"/>
        <v>0</v>
      </c>
      <c r="R206" s="116" t="str">
        <f t="shared" ca="1" si="28"/>
        <v/>
      </c>
      <c r="S206" s="100" t="str">
        <f ca="1">IF(C206="","",S205+(E206+J206-IF(RESULTADOS!$C$17="Normal",K206,0)-L206)/2+(F206+G206+H206+I206-IF(RESULTADOS!$C$17="Normal",0,K206)))</f>
        <v/>
      </c>
      <c r="T206" s="100" t="str">
        <f ca="1">IF(C206="","",T205+(E206+J206-IF(RESULTADOS!$C$17="Normal",K206,0)-L206)/2)</f>
        <v/>
      </c>
      <c r="U206" s="100">
        <f t="shared" ca="1" si="32"/>
        <v>0</v>
      </c>
      <c r="W206" s="116" t="str">
        <f t="shared" ca="1" si="33"/>
        <v/>
      </c>
      <c r="X206" s="116" t="str">
        <f t="shared" ca="1" si="29"/>
        <v/>
      </c>
      <c r="Y206" s="100">
        <f ca="1">IF(OR((Y205-13/12*AB205)*(1+PREMISSAS!$C$16)&lt;0,Y205=""),0,(Y205-13/12*AB205)*(1+PREMISSAS!$C$16))</f>
        <v>0</v>
      </c>
      <c r="Z206" s="100">
        <f ca="1">IF(OR((Z205-13/12*AC205)*(1+PREMISSAS!$C$16)&lt;0,Z205=""),0,(Z205-13/12*AC205)*(1+PREMISSAS!$C$16))</f>
        <v>0</v>
      </c>
      <c r="AA206" s="100">
        <f t="shared" ca="1" si="30"/>
        <v>0</v>
      </c>
      <c r="AB206" s="119">
        <f t="shared" ca="1" si="34"/>
        <v>0</v>
      </c>
      <c r="AC206" s="119">
        <f t="shared" ca="1" si="35"/>
        <v>0</v>
      </c>
    </row>
    <row r="207" spans="2:29" x14ac:dyDescent="0.25">
      <c r="B207" s="20" t="str">
        <f t="shared" ca="1" si="31"/>
        <v/>
      </c>
      <c r="C207" s="21" t="str">
        <f ca="1">IF(B207="","",IF(MONTH(B207)=1,C206*(1+PREMISSAS!$C$58),C206))</f>
        <v/>
      </c>
      <c r="D207" s="21" t="str">
        <f ca="1">IF(B207="","",IF(RESULTADOS!$C$17="Normal",IFERROR(MAX(C207-PREMISSAS!$C$13,0),0),MAX(10*PREMISSAS!$C$39,IF(MONTH(B207)=1,D206*(1+PREMISSAS!$C$58),D206))))</f>
        <v/>
      </c>
      <c r="E207" s="4">
        <f ca="1">IFERROR(D207*IF(RESULTADOS!$C$17="Normal",$D$3,0),0)</f>
        <v>0</v>
      </c>
      <c r="F207" s="4">
        <f>IF(AND(Painel!$I$47="Sim",Painel!$I$49=PREMISSAS!$O$23),Painel!$I$51,0)</f>
        <v>0</v>
      </c>
      <c r="G207" s="100">
        <f>IF(AND(Painel!$I$47="Sim",Painel!$I$49=PREMISSAS!$O$22),IF(MOD(MONTH(B207),6)=0,Painel!$I$51,0),0)</f>
        <v>0</v>
      </c>
      <c r="H207" s="100">
        <f>IF(AND(Painel!$I$47="Sim",Painel!$I$49=PREMISSAS!$O$21),IF(MOD(MONTH(B207),12)=0,Painel!$I$51,0),0)</f>
        <v>0</v>
      </c>
      <c r="I207" s="4">
        <f ca="1">IFERROR(IF(RESULTADOS!$C$17="Normal",0,D207)*IF(RESULTADOS!$C$17="Normal",0,$D$3),0)</f>
        <v>0</v>
      </c>
      <c r="J207" s="4">
        <f>IF(RESULTADOS!$C$17="Normal",E207,0)</f>
        <v>0</v>
      </c>
      <c r="K207" s="4">
        <f ca="1">(E207+J207+I207)*PREMISSAS!$C$61</f>
        <v>0</v>
      </c>
      <c r="L207" s="4">
        <f ca="1">IFERROR(D207*IF(RESULTADOS!$C$17="Normal",IF(Painel!$G$8=PREMISSAS!$M$18,PREMISSAS!$C$63,PREMISSAS!$D$63),0),0)</f>
        <v>0</v>
      </c>
      <c r="M207" s="85">
        <f ca="1">IFERROR(M206*(1+$E$2)+(E207+J207-IF(RESULTADOS!$C$17="Normal",K207,0)-L207)*IF(MONTH(B207)=12,2,1),0)</f>
        <v>0</v>
      </c>
      <c r="N207" s="85">
        <f ca="1">IFERROR(N206*(1+$E$2)+(F207+I207-IF(RESULTADOS!$C$17="Normal",0,K207))*IF(MONTH(B207)=12,2,1)+G207+H207,0)</f>
        <v>0</v>
      </c>
      <c r="P207" s="43">
        <f t="shared" ca="1" si="27"/>
        <v>0</v>
      </c>
      <c r="R207" s="116" t="str">
        <f t="shared" ca="1" si="28"/>
        <v/>
      </c>
      <c r="S207" s="100" t="str">
        <f ca="1">IF(C207="","",S206+(E207+J207-IF(RESULTADOS!$C$17="Normal",K207,0)-L207)/2+(F207+G207+H207+I207-IF(RESULTADOS!$C$17="Normal",0,K207)))</f>
        <v/>
      </c>
      <c r="T207" s="100" t="str">
        <f ca="1">IF(C207="","",T206+(E207+J207-IF(RESULTADOS!$C$17="Normal",K207,0)-L207)/2)</f>
        <v/>
      </c>
      <c r="U207" s="100">
        <f t="shared" ca="1" si="32"/>
        <v>0</v>
      </c>
      <c r="W207" s="116" t="str">
        <f t="shared" ca="1" si="33"/>
        <v/>
      </c>
      <c r="X207" s="116" t="str">
        <f t="shared" ca="1" si="29"/>
        <v/>
      </c>
      <c r="Y207" s="100">
        <f ca="1">IF(OR((Y206-13/12*AB206)*(1+PREMISSAS!$C$16)&lt;0,Y206=""),0,(Y206-13/12*AB206)*(1+PREMISSAS!$C$16))</f>
        <v>0</v>
      </c>
      <c r="Z207" s="100">
        <f ca="1">IF(OR((Z206-13/12*AC206)*(1+PREMISSAS!$C$16)&lt;0,Z206=""),0,(Z206-13/12*AC206)*(1+PREMISSAS!$C$16))</f>
        <v>0</v>
      </c>
      <c r="AA207" s="100">
        <f t="shared" ca="1" si="30"/>
        <v>0</v>
      </c>
      <c r="AB207" s="119">
        <f t="shared" ca="1" si="34"/>
        <v>0</v>
      </c>
      <c r="AC207" s="119">
        <f t="shared" ca="1" si="35"/>
        <v>0</v>
      </c>
    </row>
    <row r="208" spans="2:29" x14ac:dyDescent="0.25">
      <c r="B208" s="20" t="str">
        <f t="shared" ca="1" si="31"/>
        <v/>
      </c>
      <c r="C208" s="21" t="str">
        <f ca="1">IF(B208="","",IF(MONTH(B208)=1,C207*(1+PREMISSAS!$C$58),C207))</f>
        <v/>
      </c>
      <c r="D208" s="21" t="str">
        <f ca="1">IF(B208="","",IF(RESULTADOS!$C$17="Normal",IFERROR(MAX(C208-PREMISSAS!$C$13,0),0),MAX(10*PREMISSAS!$C$39,IF(MONTH(B208)=1,D207*(1+PREMISSAS!$C$58),D207))))</f>
        <v/>
      </c>
      <c r="E208" s="4">
        <f ca="1">IFERROR(D208*IF(RESULTADOS!$C$17="Normal",$D$3,0),0)</f>
        <v>0</v>
      </c>
      <c r="F208" s="4">
        <f>IF(AND(Painel!$I$47="Sim",Painel!$I$49=PREMISSAS!$O$23),Painel!$I$51,0)</f>
        <v>0</v>
      </c>
      <c r="G208" s="100">
        <f>IF(AND(Painel!$I$47="Sim",Painel!$I$49=PREMISSAS!$O$22),IF(MOD(MONTH(B208),6)=0,Painel!$I$51,0),0)</f>
        <v>0</v>
      </c>
      <c r="H208" s="100">
        <f>IF(AND(Painel!$I$47="Sim",Painel!$I$49=PREMISSAS!$O$21),IF(MOD(MONTH(B208),12)=0,Painel!$I$51,0),0)</f>
        <v>0</v>
      </c>
      <c r="I208" s="4">
        <f ca="1">IFERROR(IF(RESULTADOS!$C$17="Normal",0,D208)*IF(RESULTADOS!$C$17="Normal",0,$D$3),0)</f>
        <v>0</v>
      </c>
      <c r="J208" s="4">
        <f>IF(RESULTADOS!$C$17="Normal",E208,0)</f>
        <v>0</v>
      </c>
      <c r="K208" s="4">
        <f ca="1">(E208+J208+I208)*PREMISSAS!$C$61</f>
        <v>0</v>
      </c>
      <c r="L208" s="4">
        <f ca="1">IFERROR(D208*IF(RESULTADOS!$C$17="Normal",IF(Painel!$G$8=PREMISSAS!$M$18,PREMISSAS!$C$63,PREMISSAS!$D$63),0),0)</f>
        <v>0</v>
      </c>
      <c r="M208" s="85">
        <f ca="1">IFERROR(M207*(1+$E$2)+(E208+J208-IF(RESULTADOS!$C$17="Normal",K208,0)-L208)*IF(MONTH(B208)=12,2,1),0)</f>
        <v>0</v>
      </c>
      <c r="N208" s="85">
        <f ca="1">IFERROR(N207*(1+$E$2)+(F208+I208-IF(RESULTADOS!$C$17="Normal",0,K208))*IF(MONTH(B208)=12,2,1)+G208+H208,0)</f>
        <v>0</v>
      </c>
      <c r="P208" s="43">
        <f t="shared" ca="1" si="27"/>
        <v>0</v>
      </c>
      <c r="R208" s="116" t="str">
        <f t="shared" ca="1" si="28"/>
        <v/>
      </c>
      <c r="S208" s="100" t="str">
        <f ca="1">IF(C208="","",S207+(E208+J208-IF(RESULTADOS!$C$17="Normal",K208,0)-L208)/2+(F208+G208+H208+I208-IF(RESULTADOS!$C$17="Normal",0,K208)))</f>
        <v/>
      </c>
      <c r="T208" s="100" t="str">
        <f ca="1">IF(C208="","",T207+(E208+J208-IF(RESULTADOS!$C$17="Normal",K208,0)-L208)/2)</f>
        <v/>
      </c>
      <c r="U208" s="100">
        <f t="shared" ca="1" si="32"/>
        <v>0</v>
      </c>
      <c r="W208" s="116" t="str">
        <f t="shared" ca="1" si="33"/>
        <v/>
      </c>
      <c r="X208" s="116" t="str">
        <f t="shared" ca="1" si="29"/>
        <v/>
      </c>
      <c r="Y208" s="100">
        <f ca="1">IF(OR((Y207-13/12*AB207)*(1+PREMISSAS!$C$16)&lt;0,Y207=""),0,(Y207-13/12*AB207)*(1+PREMISSAS!$C$16))</f>
        <v>0</v>
      </c>
      <c r="Z208" s="100">
        <f ca="1">IF(OR((Z207-13/12*AC207)*(1+PREMISSAS!$C$16)&lt;0,Z207=""),0,(Z207-13/12*AC207)*(1+PREMISSAS!$C$16))</f>
        <v>0</v>
      </c>
      <c r="AA208" s="100">
        <f t="shared" ca="1" si="30"/>
        <v>0</v>
      </c>
      <c r="AB208" s="119">
        <f t="shared" ca="1" si="34"/>
        <v>0</v>
      </c>
      <c r="AC208" s="119">
        <f t="shared" ca="1" si="35"/>
        <v>0</v>
      </c>
    </row>
    <row r="209" spans="2:29" x14ac:dyDescent="0.25">
      <c r="B209" s="20" t="str">
        <f t="shared" ca="1" si="31"/>
        <v/>
      </c>
      <c r="C209" s="21" t="str">
        <f ca="1">IF(B209="","",IF(MONTH(B209)=1,C208*(1+PREMISSAS!$C$58),C208))</f>
        <v/>
      </c>
      <c r="D209" s="21" t="str">
        <f ca="1">IF(B209="","",IF(RESULTADOS!$C$17="Normal",IFERROR(MAX(C209-PREMISSAS!$C$13,0),0),MAX(10*PREMISSAS!$C$39,IF(MONTH(B209)=1,D208*(1+PREMISSAS!$C$58),D208))))</f>
        <v/>
      </c>
      <c r="E209" s="4">
        <f ca="1">IFERROR(D209*IF(RESULTADOS!$C$17="Normal",$D$3,0),0)</f>
        <v>0</v>
      </c>
      <c r="F209" s="4">
        <f>IF(AND(Painel!$I$47="Sim",Painel!$I$49=PREMISSAS!$O$23),Painel!$I$51,0)</f>
        <v>0</v>
      </c>
      <c r="G209" s="100">
        <f>IF(AND(Painel!$I$47="Sim",Painel!$I$49=PREMISSAS!$O$22),IF(MOD(MONTH(B209),6)=0,Painel!$I$51,0),0)</f>
        <v>0</v>
      </c>
      <c r="H209" s="100">
        <f>IF(AND(Painel!$I$47="Sim",Painel!$I$49=PREMISSAS!$O$21),IF(MOD(MONTH(B209),12)=0,Painel!$I$51,0),0)</f>
        <v>0</v>
      </c>
      <c r="I209" s="4">
        <f ca="1">IFERROR(IF(RESULTADOS!$C$17="Normal",0,D209)*IF(RESULTADOS!$C$17="Normal",0,$D$3),0)</f>
        <v>0</v>
      </c>
      <c r="J209" s="4">
        <f>IF(RESULTADOS!$C$17="Normal",E209,0)</f>
        <v>0</v>
      </c>
      <c r="K209" s="4">
        <f ca="1">(E209+J209+I209)*PREMISSAS!$C$61</f>
        <v>0</v>
      </c>
      <c r="L209" s="4">
        <f ca="1">IFERROR(D209*IF(RESULTADOS!$C$17="Normal",IF(Painel!$G$8=PREMISSAS!$M$18,PREMISSAS!$C$63,PREMISSAS!$D$63),0),0)</f>
        <v>0</v>
      </c>
      <c r="M209" s="85">
        <f ca="1">IFERROR(M208*(1+$E$2)+(E209+J209-IF(RESULTADOS!$C$17="Normal",K209,0)-L209)*IF(MONTH(B209)=12,2,1),0)</f>
        <v>0</v>
      </c>
      <c r="N209" s="85">
        <f ca="1">IFERROR(N208*(1+$E$2)+(F209+I209-IF(RESULTADOS!$C$17="Normal",0,K209))*IF(MONTH(B209)=12,2,1)+G209+H209,0)</f>
        <v>0</v>
      </c>
      <c r="P209" s="43">
        <f t="shared" ca="1" si="27"/>
        <v>0</v>
      </c>
      <c r="R209" s="116" t="str">
        <f t="shared" ca="1" si="28"/>
        <v/>
      </c>
      <c r="S209" s="100" t="str">
        <f ca="1">IF(C209="","",S208+(E209+J209-IF(RESULTADOS!$C$17="Normal",K209,0)-L209)/2+(F209+G209+H209+I209-IF(RESULTADOS!$C$17="Normal",0,K209)))</f>
        <v/>
      </c>
      <c r="T209" s="100" t="str">
        <f ca="1">IF(C209="","",T208+(E209+J209-IF(RESULTADOS!$C$17="Normal",K209,0)-L209)/2)</f>
        <v/>
      </c>
      <c r="U209" s="100">
        <f t="shared" ca="1" si="32"/>
        <v>0</v>
      </c>
      <c r="W209" s="116" t="str">
        <f t="shared" ca="1" si="33"/>
        <v/>
      </c>
      <c r="X209" s="116" t="str">
        <f t="shared" ca="1" si="29"/>
        <v/>
      </c>
      <c r="Y209" s="100">
        <f ca="1">IF(OR((Y208-13/12*AB208)*(1+PREMISSAS!$C$16)&lt;0,Y208=""),0,(Y208-13/12*AB208)*(1+PREMISSAS!$C$16))</f>
        <v>0</v>
      </c>
      <c r="Z209" s="100">
        <f ca="1">IF(OR((Z208-13/12*AC208)*(1+PREMISSAS!$C$16)&lt;0,Z208=""),0,(Z208-13/12*AC208)*(1+PREMISSAS!$C$16))</f>
        <v>0</v>
      </c>
      <c r="AA209" s="100">
        <f t="shared" ca="1" si="30"/>
        <v>0</v>
      </c>
      <c r="AB209" s="119">
        <f t="shared" ca="1" si="34"/>
        <v>0</v>
      </c>
      <c r="AC209" s="119">
        <f t="shared" ca="1" si="35"/>
        <v>0</v>
      </c>
    </row>
    <row r="210" spans="2:29" x14ac:dyDescent="0.25">
      <c r="B210" s="20" t="str">
        <f t="shared" ca="1" si="31"/>
        <v/>
      </c>
      <c r="C210" s="21" t="str">
        <f ca="1">IF(B210="","",IF(MONTH(B210)=1,C209*(1+PREMISSAS!$C$58),C209))</f>
        <v/>
      </c>
      <c r="D210" s="21" t="str">
        <f ca="1">IF(B210="","",IF(RESULTADOS!$C$17="Normal",IFERROR(MAX(C210-PREMISSAS!$C$13,0),0),MAX(10*PREMISSAS!$C$39,IF(MONTH(B210)=1,D209*(1+PREMISSAS!$C$58),D209))))</f>
        <v/>
      </c>
      <c r="E210" s="4">
        <f ca="1">IFERROR(D210*IF(RESULTADOS!$C$17="Normal",$D$3,0),0)</f>
        <v>0</v>
      </c>
      <c r="F210" s="4">
        <f>IF(AND(Painel!$I$47="Sim",Painel!$I$49=PREMISSAS!$O$23),Painel!$I$51,0)</f>
        <v>0</v>
      </c>
      <c r="G210" s="100">
        <f>IF(AND(Painel!$I$47="Sim",Painel!$I$49=PREMISSAS!$O$22),IF(MOD(MONTH(B210),6)=0,Painel!$I$51,0),0)</f>
        <v>0</v>
      </c>
      <c r="H210" s="100">
        <f>IF(AND(Painel!$I$47="Sim",Painel!$I$49=PREMISSAS!$O$21),IF(MOD(MONTH(B210),12)=0,Painel!$I$51,0),0)</f>
        <v>0</v>
      </c>
      <c r="I210" s="4">
        <f ca="1">IFERROR(IF(RESULTADOS!$C$17="Normal",0,D210)*IF(RESULTADOS!$C$17="Normal",0,$D$3),0)</f>
        <v>0</v>
      </c>
      <c r="J210" s="4">
        <f>IF(RESULTADOS!$C$17="Normal",E210,0)</f>
        <v>0</v>
      </c>
      <c r="K210" s="4">
        <f ca="1">(E210+J210+I210)*PREMISSAS!$C$61</f>
        <v>0</v>
      </c>
      <c r="L210" s="4">
        <f ca="1">IFERROR(D210*IF(RESULTADOS!$C$17="Normal",IF(Painel!$G$8=PREMISSAS!$M$18,PREMISSAS!$C$63,PREMISSAS!$D$63),0),0)</f>
        <v>0</v>
      </c>
      <c r="M210" s="85">
        <f ca="1">IFERROR(M209*(1+$E$2)+(E210+J210-IF(RESULTADOS!$C$17="Normal",K210,0)-L210)*IF(MONTH(B210)=12,2,1),0)</f>
        <v>0</v>
      </c>
      <c r="N210" s="85">
        <f ca="1">IFERROR(N209*(1+$E$2)+(F210+I210-IF(RESULTADOS!$C$17="Normal",0,K210))*IF(MONTH(B210)=12,2,1)+G210+H210,0)</f>
        <v>0</v>
      </c>
      <c r="P210" s="43">
        <f t="shared" ca="1" si="27"/>
        <v>0</v>
      </c>
      <c r="R210" s="116" t="str">
        <f t="shared" ca="1" si="28"/>
        <v/>
      </c>
      <c r="S210" s="100" t="str">
        <f ca="1">IF(C210="","",S209+(E210+J210-IF(RESULTADOS!$C$17="Normal",K210,0)-L210)/2+(F210+G210+H210+I210-IF(RESULTADOS!$C$17="Normal",0,K210)))</f>
        <v/>
      </c>
      <c r="T210" s="100" t="str">
        <f ca="1">IF(C210="","",T209+(E210+J210-IF(RESULTADOS!$C$17="Normal",K210,0)-L210)/2)</f>
        <v/>
      </c>
      <c r="U210" s="100">
        <f t="shared" ca="1" si="32"/>
        <v>0</v>
      </c>
      <c r="W210" s="116" t="str">
        <f t="shared" ca="1" si="33"/>
        <v/>
      </c>
      <c r="X210" s="116" t="str">
        <f t="shared" ca="1" si="29"/>
        <v/>
      </c>
      <c r="Y210" s="100">
        <f ca="1">IF(OR((Y209-13/12*AB209)*(1+PREMISSAS!$C$16)&lt;0,Y209=""),0,(Y209-13/12*AB209)*(1+PREMISSAS!$C$16))</f>
        <v>0</v>
      </c>
      <c r="Z210" s="100">
        <f ca="1">IF(OR((Z209-13/12*AC209)*(1+PREMISSAS!$C$16)&lt;0,Z209=""),0,(Z209-13/12*AC209)*(1+PREMISSAS!$C$16))</f>
        <v>0</v>
      </c>
      <c r="AA210" s="100">
        <f t="shared" ca="1" si="30"/>
        <v>0</v>
      </c>
      <c r="AB210" s="119">
        <f t="shared" ca="1" si="34"/>
        <v>0</v>
      </c>
      <c r="AC210" s="119">
        <f t="shared" ca="1" si="35"/>
        <v>0</v>
      </c>
    </row>
    <row r="211" spans="2:29" x14ac:dyDescent="0.25">
      <c r="B211" s="20" t="str">
        <f t="shared" ca="1" si="31"/>
        <v/>
      </c>
      <c r="C211" s="21" t="str">
        <f ca="1">IF(B211="","",IF(MONTH(B211)=1,C210*(1+PREMISSAS!$C$58),C210))</f>
        <v/>
      </c>
      <c r="D211" s="21" t="str">
        <f ca="1">IF(B211="","",IF(RESULTADOS!$C$17="Normal",IFERROR(MAX(C211-PREMISSAS!$C$13,0),0),MAX(10*PREMISSAS!$C$39,IF(MONTH(B211)=1,D210*(1+PREMISSAS!$C$58),D210))))</f>
        <v/>
      </c>
      <c r="E211" s="4">
        <f ca="1">IFERROR(D211*IF(RESULTADOS!$C$17="Normal",$D$3,0),0)</f>
        <v>0</v>
      </c>
      <c r="F211" s="4">
        <f>IF(AND(Painel!$I$47="Sim",Painel!$I$49=PREMISSAS!$O$23),Painel!$I$51,0)</f>
        <v>0</v>
      </c>
      <c r="G211" s="100">
        <f>IF(AND(Painel!$I$47="Sim",Painel!$I$49=PREMISSAS!$O$22),IF(MOD(MONTH(B211),6)=0,Painel!$I$51,0),0)</f>
        <v>0</v>
      </c>
      <c r="H211" s="100">
        <f>IF(AND(Painel!$I$47="Sim",Painel!$I$49=PREMISSAS!$O$21),IF(MOD(MONTH(B211),12)=0,Painel!$I$51,0),0)</f>
        <v>0</v>
      </c>
      <c r="I211" s="4">
        <f ca="1">IFERROR(IF(RESULTADOS!$C$17="Normal",0,D211)*IF(RESULTADOS!$C$17="Normal",0,$D$3),0)</f>
        <v>0</v>
      </c>
      <c r="J211" s="4">
        <f>IF(RESULTADOS!$C$17="Normal",E211,0)</f>
        <v>0</v>
      </c>
      <c r="K211" s="4">
        <f ca="1">(E211+J211+I211)*PREMISSAS!$C$61</f>
        <v>0</v>
      </c>
      <c r="L211" s="4">
        <f ca="1">IFERROR(D211*IF(RESULTADOS!$C$17="Normal",IF(Painel!$G$8=PREMISSAS!$M$18,PREMISSAS!$C$63,PREMISSAS!$D$63),0),0)</f>
        <v>0</v>
      </c>
      <c r="M211" s="85">
        <f ca="1">IFERROR(M210*(1+$E$2)+(E211+J211-IF(RESULTADOS!$C$17="Normal",K211,0)-L211)*IF(MONTH(B211)=12,2,1),0)</f>
        <v>0</v>
      </c>
      <c r="N211" s="85">
        <f ca="1">IFERROR(N210*(1+$E$2)+(F211+I211-IF(RESULTADOS!$C$17="Normal",0,K211))*IF(MONTH(B211)=12,2,1)+G211+H211,0)</f>
        <v>0</v>
      </c>
      <c r="P211" s="43">
        <f t="shared" ca="1" si="27"/>
        <v>0</v>
      </c>
      <c r="R211" s="116" t="str">
        <f t="shared" ca="1" si="28"/>
        <v/>
      </c>
      <c r="S211" s="100" t="str">
        <f ca="1">IF(C211="","",S210+(E211+J211-IF(RESULTADOS!$C$17="Normal",K211,0)-L211)/2+(F211+G211+H211+I211-IF(RESULTADOS!$C$17="Normal",0,K211)))</f>
        <v/>
      </c>
      <c r="T211" s="100" t="str">
        <f ca="1">IF(C211="","",T210+(E211+J211-IF(RESULTADOS!$C$17="Normal",K211,0)-L211)/2)</f>
        <v/>
      </c>
      <c r="U211" s="100">
        <f t="shared" ca="1" si="32"/>
        <v>0</v>
      </c>
      <c r="W211" s="116" t="str">
        <f t="shared" ca="1" si="33"/>
        <v/>
      </c>
      <c r="X211" s="116" t="str">
        <f t="shared" ca="1" si="29"/>
        <v/>
      </c>
      <c r="Y211" s="100">
        <f ca="1">IF(OR((Y210-13/12*AB210)*(1+PREMISSAS!$C$16)&lt;0,Y210=""),0,(Y210-13/12*AB210)*(1+PREMISSAS!$C$16))</f>
        <v>0</v>
      </c>
      <c r="Z211" s="100">
        <f ca="1">IF(OR((Z210-13/12*AC210)*(1+PREMISSAS!$C$16)&lt;0,Z210=""),0,(Z210-13/12*AC210)*(1+PREMISSAS!$C$16))</f>
        <v>0</v>
      </c>
      <c r="AA211" s="100">
        <f t="shared" ca="1" si="30"/>
        <v>0</v>
      </c>
      <c r="AB211" s="119">
        <f t="shared" ca="1" si="34"/>
        <v>0</v>
      </c>
      <c r="AC211" s="119">
        <f t="shared" ca="1" si="35"/>
        <v>0</v>
      </c>
    </row>
    <row r="212" spans="2:29" x14ac:dyDescent="0.25">
      <c r="B212" s="20" t="str">
        <f t="shared" ca="1" si="31"/>
        <v/>
      </c>
      <c r="C212" s="21" t="str">
        <f ca="1">IF(B212="","",IF(MONTH(B212)=1,C211*(1+PREMISSAS!$C$58),C211))</f>
        <v/>
      </c>
      <c r="D212" s="21" t="str">
        <f ca="1">IF(B212="","",IF(RESULTADOS!$C$17="Normal",IFERROR(MAX(C212-PREMISSAS!$C$13,0),0),MAX(10*PREMISSAS!$C$39,IF(MONTH(B212)=1,D211*(1+PREMISSAS!$C$58),D211))))</f>
        <v/>
      </c>
      <c r="E212" s="4">
        <f ca="1">IFERROR(D212*IF(RESULTADOS!$C$17="Normal",$D$3,0),0)</f>
        <v>0</v>
      </c>
      <c r="F212" s="4">
        <f>IF(AND(Painel!$I$47="Sim",Painel!$I$49=PREMISSAS!$O$23),Painel!$I$51,0)</f>
        <v>0</v>
      </c>
      <c r="G212" s="100">
        <f>IF(AND(Painel!$I$47="Sim",Painel!$I$49=PREMISSAS!$O$22),IF(MOD(MONTH(B212),6)=0,Painel!$I$51,0),0)</f>
        <v>0</v>
      </c>
      <c r="H212" s="100">
        <f>IF(AND(Painel!$I$47="Sim",Painel!$I$49=PREMISSAS!$O$21),IF(MOD(MONTH(B212),12)=0,Painel!$I$51,0),0)</f>
        <v>0</v>
      </c>
      <c r="I212" s="4">
        <f ca="1">IFERROR(IF(RESULTADOS!$C$17="Normal",0,D212)*IF(RESULTADOS!$C$17="Normal",0,$D$3),0)</f>
        <v>0</v>
      </c>
      <c r="J212" s="4">
        <f>IF(RESULTADOS!$C$17="Normal",E212,0)</f>
        <v>0</v>
      </c>
      <c r="K212" s="4">
        <f ca="1">(E212+J212+I212)*PREMISSAS!$C$61</f>
        <v>0</v>
      </c>
      <c r="L212" s="4">
        <f ca="1">IFERROR(D212*IF(RESULTADOS!$C$17="Normal",IF(Painel!$G$8=PREMISSAS!$M$18,PREMISSAS!$C$63,PREMISSAS!$D$63),0),0)</f>
        <v>0</v>
      </c>
      <c r="M212" s="85">
        <f ca="1">IFERROR(M211*(1+$E$2)+(E212+J212-IF(RESULTADOS!$C$17="Normal",K212,0)-L212)*IF(MONTH(B212)=12,2,1),0)</f>
        <v>0</v>
      </c>
      <c r="N212" s="85">
        <f ca="1">IFERROR(N211*(1+$E$2)+(F212+I212-IF(RESULTADOS!$C$17="Normal",0,K212))*IF(MONTH(B212)=12,2,1)+G212+H212,0)</f>
        <v>0</v>
      </c>
      <c r="P212" s="43">
        <f t="shared" ca="1" si="27"/>
        <v>0</v>
      </c>
      <c r="R212" s="116" t="str">
        <f t="shared" ca="1" si="28"/>
        <v/>
      </c>
      <c r="S212" s="100" t="str">
        <f ca="1">IF(C212="","",S211+(E212+J212-IF(RESULTADOS!$C$17="Normal",K212,0)-L212)/2+(F212+G212+H212+I212-IF(RESULTADOS!$C$17="Normal",0,K212)))</f>
        <v/>
      </c>
      <c r="T212" s="100" t="str">
        <f ca="1">IF(C212="","",T211+(E212+J212-IF(RESULTADOS!$C$17="Normal",K212,0)-L212)/2)</f>
        <v/>
      </c>
      <c r="U212" s="100">
        <f t="shared" ca="1" si="32"/>
        <v>0</v>
      </c>
      <c r="W212" s="116" t="str">
        <f t="shared" ca="1" si="33"/>
        <v/>
      </c>
      <c r="X212" s="116" t="str">
        <f t="shared" ca="1" si="29"/>
        <v/>
      </c>
      <c r="Y212" s="100">
        <f ca="1">IF(OR((Y211-13/12*AB211)*(1+PREMISSAS!$C$16)&lt;0,Y211=""),0,(Y211-13/12*AB211)*(1+PREMISSAS!$C$16))</f>
        <v>0</v>
      </c>
      <c r="Z212" s="100">
        <f ca="1">IF(OR((Z211-13/12*AC211)*(1+PREMISSAS!$C$16)&lt;0,Z211=""),0,(Z211-13/12*AC211)*(1+PREMISSAS!$C$16))</f>
        <v>0</v>
      </c>
      <c r="AA212" s="100">
        <f t="shared" ca="1" si="30"/>
        <v>0</v>
      </c>
      <c r="AB212" s="119">
        <f t="shared" ca="1" si="34"/>
        <v>0</v>
      </c>
      <c r="AC212" s="119">
        <f t="shared" ca="1" si="35"/>
        <v>0</v>
      </c>
    </row>
    <row r="213" spans="2:29" x14ac:dyDescent="0.25">
      <c r="B213" s="20" t="str">
        <f t="shared" ca="1" si="31"/>
        <v/>
      </c>
      <c r="C213" s="21" t="str">
        <f ca="1">IF(B213="","",IF(MONTH(B213)=1,C212*(1+PREMISSAS!$C$58),C212))</f>
        <v/>
      </c>
      <c r="D213" s="21" t="str">
        <f ca="1">IF(B213="","",IF(RESULTADOS!$C$17="Normal",IFERROR(MAX(C213-PREMISSAS!$C$13,0),0),MAX(10*PREMISSAS!$C$39,IF(MONTH(B213)=1,D212*(1+PREMISSAS!$C$58),D212))))</f>
        <v/>
      </c>
      <c r="E213" s="4">
        <f ca="1">IFERROR(D213*IF(RESULTADOS!$C$17="Normal",$D$3,0),0)</f>
        <v>0</v>
      </c>
      <c r="F213" s="4">
        <f>IF(AND(Painel!$I$47="Sim",Painel!$I$49=PREMISSAS!$O$23),Painel!$I$51,0)</f>
        <v>0</v>
      </c>
      <c r="G213" s="100">
        <f>IF(AND(Painel!$I$47="Sim",Painel!$I$49=PREMISSAS!$O$22),IF(MOD(MONTH(B213),6)=0,Painel!$I$51,0),0)</f>
        <v>0</v>
      </c>
      <c r="H213" s="100">
        <f>IF(AND(Painel!$I$47="Sim",Painel!$I$49=PREMISSAS!$O$21),IF(MOD(MONTH(B213),12)=0,Painel!$I$51,0),0)</f>
        <v>0</v>
      </c>
      <c r="I213" s="4">
        <f ca="1">IFERROR(IF(RESULTADOS!$C$17="Normal",0,D213)*IF(RESULTADOS!$C$17="Normal",0,$D$3),0)</f>
        <v>0</v>
      </c>
      <c r="J213" s="4">
        <f>IF(RESULTADOS!$C$17="Normal",E213,0)</f>
        <v>0</v>
      </c>
      <c r="K213" s="4">
        <f ca="1">(E213+J213+I213)*PREMISSAS!$C$61</f>
        <v>0</v>
      </c>
      <c r="L213" s="4">
        <f ca="1">IFERROR(D213*IF(RESULTADOS!$C$17="Normal",IF(Painel!$G$8=PREMISSAS!$M$18,PREMISSAS!$C$63,PREMISSAS!$D$63),0),0)</f>
        <v>0</v>
      </c>
      <c r="M213" s="85">
        <f ca="1">IFERROR(M212*(1+$E$2)+(E213+J213-IF(RESULTADOS!$C$17="Normal",K213,0)-L213)*IF(MONTH(B213)=12,2,1),0)</f>
        <v>0</v>
      </c>
      <c r="N213" s="85">
        <f ca="1">IFERROR(N212*(1+$E$2)+(F213+I213-IF(RESULTADOS!$C$17="Normal",0,K213))*IF(MONTH(B213)=12,2,1)+G213+H213,0)</f>
        <v>0</v>
      </c>
      <c r="P213" s="43">
        <f t="shared" ca="1" si="27"/>
        <v>0</v>
      </c>
      <c r="R213" s="116" t="str">
        <f t="shared" ca="1" si="28"/>
        <v/>
      </c>
      <c r="S213" s="100" t="str">
        <f ca="1">IF(C213="","",S212+(E213+J213-IF(RESULTADOS!$C$17="Normal",K213,0)-L213)/2+(F213+G213+H213+I213-IF(RESULTADOS!$C$17="Normal",0,K213)))</f>
        <v/>
      </c>
      <c r="T213" s="100" t="str">
        <f ca="1">IF(C213="","",T212+(E213+J213-IF(RESULTADOS!$C$17="Normal",K213,0)-L213)/2)</f>
        <v/>
      </c>
      <c r="U213" s="100">
        <f t="shared" ca="1" si="32"/>
        <v>0</v>
      </c>
      <c r="W213" s="116" t="str">
        <f t="shared" ca="1" si="33"/>
        <v/>
      </c>
      <c r="X213" s="116" t="str">
        <f t="shared" ca="1" si="29"/>
        <v/>
      </c>
      <c r="Y213" s="100">
        <f ca="1">IF(OR((Y212-13/12*AB212)*(1+PREMISSAS!$C$16)&lt;0,Y212=""),0,(Y212-13/12*AB212)*(1+PREMISSAS!$C$16))</f>
        <v>0</v>
      </c>
      <c r="Z213" s="100">
        <f ca="1">IF(OR((Z212-13/12*AC212)*(1+PREMISSAS!$C$16)&lt;0,Z212=""),0,(Z212-13/12*AC212)*(1+PREMISSAS!$C$16))</f>
        <v>0</v>
      </c>
      <c r="AA213" s="100">
        <f t="shared" ca="1" si="30"/>
        <v>0</v>
      </c>
      <c r="AB213" s="119">
        <f t="shared" ca="1" si="34"/>
        <v>0</v>
      </c>
      <c r="AC213" s="119">
        <f t="shared" ca="1" si="35"/>
        <v>0</v>
      </c>
    </row>
    <row r="214" spans="2:29" x14ac:dyDescent="0.25">
      <c r="B214" s="20" t="str">
        <f t="shared" ca="1" si="31"/>
        <v/>
      </c>
      <c r="C214" s="21" t="str">
        <f ca="1">IF(B214="","",IF(MONTH(B214)=1,C213*(1+PREMISSAS!$C$58),C213))</f>
        <v/>
      </c>
      <c r="D214" s="21" t="str">
        <f ca="1">IF(B214="","",IF(RESULTADOS!$C$17="Normal",IFERROR(MAX(C214-PREMISSAS!$C$13,0),0),MAX(10*PREMISSAS!$C$39,IF(MONTH(B214)=1,D213*(1+PREMISSAS!$C$58),D213))))</f>
        <v/>
      </c>
      <c r="E214" s="4">
        <f ca="1">IFERROR(D214*IF(RESULTADOS!$C$17="Normal",$D$3,0),0)</f>
        <v>0</v>
      </c>
      <c r="F214" s="4">
        <f>IF(AND(Painel!$I$47="Sim",Painel!$I$49=PREMISSAS!$O$23),Painel!$I$51,0)</f>
        <v>0</v>
      </c>
      <c r="G214" s="100">
        <f>IF(AND(Painel!$I$47="Sim",Painel!$I$49=PREMISSAS!$O$22),IF(MOD(MONTH(B214),6)=0,Painel!$I$51,0),0)</f>
        <v>0</v>
      </c>
      <c r="H214" s="100">
        <f>IF(AND(Painel!$I$47="Sim",Painel!$I$49=PREMISSAS!$O$21),IF(MOD(MONTH(B214),12)=0,Painel!$I$51,0),0)</f>
        <v>0</v>
      </c>
      <c r="I214" s="4">
        <f ca="1">IFERROR(IF(RESULTADOS!$C$17="Normal",0,D214)*IF(RESULTADOS!$C$17="Normal",0,$D$3),0)</f>
        <v>0</v>
      </c>
      <c r="J214" s="4">
        <f>IF(RESULTADOS!$C$17="Normal",E214,0)</f>
        <v>0</v>
      </c>
      <c r="K214" s="4">
        <f ca="1">(E214+J214+I214)*PREMISSAS!$C$61</f>
        <v>0</v>
      </c>
      <c r="L214" s="4">
        <f ca="1">IFERROR(D214*IF(RESULTADOS!$C$17="Normal",IF(Painel!$G$8=PREMISSAS!$M$18,PREMISSAS!$C$63,PREMISSAS!$D$63),0),0)</f>
        <v>0</v>
      </c>
      <c r="M214" s="85">
        <f ca="1">IFERROR(M213*(1+$E$2)+(E214+J214-IF(RESULTADOS!$C$17="Normal",K214,0)-L214)*IF(MONTH(B214)=12,2,1),0)</f>
        <v>0</v>
      </c>
      <c r="N214" s="85">
        <f ca="1">IFERROR(N213*(1+$E$2)+(F214+I214-IF(RESULTADOS!$C$17="Normal",0,K214))*IF(MONTH(B214)=12,2,1)+G214+H214,0)</f>
        <v>0</v>
      </c>
      <c r="P214" s="43">
        <f t="shared" ca="1" si="27"/>
        <v>0</v>
      </c>
      <c r="R214" s="116" t="str">
        <f t="shared" ca="1" si="28"/>
        <v/>
      </c>
      <c r="S214" s="100" t="str">
        <f ca="1">IF(C214="","",S213+(E214+J214-IF(RESULTADOS!$C$17="Normal",K214,0)-L214)/2+(F214+G214+H214+I214-IF(RESULTADOS!$C$17="Normal",0,K214)))</f>
        <v/>
      </c>
      <c r="T214" s="100" t="str">
        <f ca="1">IF(C214="","",T213+(E214+J214-IF(RESULTADOS!$C$17="Normal",K214,0)-L214)/2)</f>
        <v/>
      </c>
      <c r="U214" s="100">
        <f t="shared" ca="1" si="32"/>
        <v>0</v>
      </c>
      <c r="W214" s="116" t="str">
        <f t="shared" ca="1" si="33"/>
        <v/>
      </c>
      <c r="X214" s="116" t="str">
        <f t="shared" ca="1" si="29"/>
        <v/>
      </c>
      <c r="Y214" s="100">
        <f ca="1">IF(OR((Y213-13/12*AB213)*(1+PREMISSAS!$C$16)&lt;0,Y213=""),0,(Y213-13/12*AB213)*(1+PREMISSAS!$C$16))</f>
        <v>0</v>
      </c>
      <c r="Z214" s="100">
        <f ca="1">IF(OR((Z213-13/12*AC213)*(1+PREMISSAS!$C$16)&lt;0,Z213=""),0,(Z213-13/12*AC213)*(1+PREMISSAS!$C$16))</f>
        <v>0</v>
      </c>
      <c r="AA214" s="100">
        <f t="shared" ca="1" si="30"/>
        <v>0</v>
      </c>
      <c r="AB214" s="119">
        <f t="shared" ca="1" si="34"/>
        <v>0</v>
      </c>
      <c r="AC214" s="119">
        <f t="shared" ca="1" si="35"/>
        <v>0</v>
      </c>
    </row>
    <row r="215" spans="2:29" x14ac:dyDescent="0.25">
      <c r="B215" s="20" t="str">
        <f t="shared" ca="1" si="31"/>
        <v/>
      </c>
      <c r="C215" s="21" t="str">
        <f ca="1">IF(B215="","",IF(MONTH(B215)=1,C214*(1+PREMISSAS!$C$58),C214))</f>
        <v/>
      </c>
      <c r="D215" s="21" t="str">
        <f ca="1">IF(B215="","",IF(RESULTADOS!$C$17="Normal",IFERROR(MAX(C215-PREMISSAS!$C$13,0),0),MAX(10*PREMISSAS!$C$39,IF(MONTH(B215)=1,D214*(1+PREMISSAS!$C$58),D214))))</f>
        <v/>
      </c>
      <c r="E215" s="4">
        <f ca="1">IFERROR(D215*IF(RESULTADOS!$C$17="Normal",$D$3,0),0)</f>
        <v>0</v>
      </c>
      <c r="F215" s="4">
        <f>IF(AND(Painel!$I$47="Sim",Painel!$I$49=PREMISSAS!$O$23),Painel!$I$51,0)</f>
        <v>0</v>
      </c>
      <c r="G215" s="100">
        <f>IF(AND(Painel!$I$47="Sim",Painel!$I$49=PREMISSAS!$O$22),IF(MOD(MONTH(B215),6)=0,Painel!$I$51,0),0)</f>
        <v>0</v>
      </c>
      <c r="H215" s="100">
        <f>IF(AND(Painel!$I$47="Sim",Painel!$I$49=PREMISSAS!$O$21),IF(MOD(MONTH(B215),12)=0,Painel!$I$51,0),0)</f>
        <v>0</v>
      </c>
      <c r="I215" s="4">
        <f ca="1">IFERROR(IF(RESULTADOS!$C$17="Normal",0,D215)*IF(RESULTADOS!$C$17="Normal",0,$D$3),0)</f>
        <v>0</v>
      </c>
      <c r="J215" s="4">
        <f>IF(RESULTADOS!$C$17="Normal",E215,0)</f>
        <v>0</v>
      </c>
      <c r="K215" s="4">
        <f ca="1">(E215+J215+I215)*PREMISSAS!$C$61</f>
        <v>0</v>
      </c>
      <c r="L215" s="4">
        <f ca="1">IFERROR(D215*IF(RESULTADOS!$C$17="Normal",IF(Painel!$G$8=PREMISSAS!$M$18,PREMISSAS!$C$63,PREMISSAS!$D$63),0),0)</f>
        <v>0</v>
      </c>
      <c r="M215" s="85">
        <f ca="1">IFERROR(M214*(1+$E$2)+(E215+J215-IF(RESULTADOS!$C$17="Normal",K215,0)-L215)*IF(MONTH(B215)=12,2,1),0)</f>
        <v>0</v>
      </c>
      <c r="N215" s="85">
        <f ca="1">IFERROR(N214*(1+$E$2)+(F215+I215-IF(RESULTADOS!$C$17="Normal",0,K215))*IF(MONTH(B215)=12,2,1)+G215+H215,0)</f>
        <v>0</v>
      </c>
      <c r="P215" s="43">
        <f t="shared" ca="1" si="27"/>
        <v>0</v>
      </c>
      <c r="R215" s="116" t="str">
        <f t="shared" ca="1" si="28"/>
        <v/>
      </c>
      <c r="S215" s="100" t="str">
        <f ca="1">IF(C215="","",S214+(E215+J215-IF(RESULTADOS!$C$17="Normal",K215,0)-L215)/2+(F215+G215+H215+I215-IF(RESULTADOS!$C$17="Normal",0,K215)))</f>
        <v/>
      </c>
      <c r="T215" s="100" t="str">
        <f ca="1">IF(C215="","",T214+(E215+J215-IF(RESULTADOS!$C$17="Normal",K215,0)-L215)/2)</f>
        <v/>
      </c>
      <c r="U215" s="100">
        <f t="shared" ca="1" si="32"/>
        <v>0</v>
      </c>
      <c r="W215" s="116" t="str">
        <f t="shared" ca="1" si="33"/>
        <v/>
      </c>
      <c r="X215" s="116" t="str">
        <f t="shared" ca="1" si="29"/>
        <v/>
      </c>
      <c r="Y215" s="100">
        <f ca="1">IF(OR((Y214-13/12*AB214)*(1+PREMISSAS!$C$16)&lt;0,Y214=""),0,(Y214-13/12*AB214)*(1+PREMISSAS!$C$16))</f>
        <v>0</v>
      </c>
      <c r="Z215" s="100">
        <f ca="1">IF(OR((Z214-13/12*AC214)*(1+PREMISSAS!$C$16)&lt;0,Z214=""),0,(Z214-13/12*AC214)*(1+PREMISSAS!$C$16))</f>
        <v>0</v>
      </c>
      <c r="AA215" s="100">
        <f t="shared" ca="1" si="30"/>
        <v>0</v>
      </c>
      <c r="AB215" s="119">
        <f t="shared" ca="1" si="34"/>
        <v>0</v>
      </c>
      <c r="AC215" s="119">
        <f t="shared" ca="1" si="35"/>
        <v>0</v>
      </c>
    </row>
    <row r="216" spans="2:29" x14ac:dyDescent="0.25">
      <c r="B216" s="20" t="str">
        <f t="shared" ca="1" si="31"/>
        <v/>
      </c>
      <c r="C216" s="21" t="str">
        <f ca="1">IF(B216="","",IF(MONTH(B216)=1,C215*(1+PREMISSAS!$C$58),C215))</f>
        <v/>
      </c>
      <c r="D216" s="21" t="str">
        <f ca="1">IF(B216="","",IF(RESULTADOS!$C$17="Normal",IFERROR(MAX(C216-PREMISSAS!$C$13,0),0),MAX(10*PREMISSAS!$C$39,IF(MONTH(B216)=1,D215*(1+PREMISSAS!$C$58),D215))))</f>
        <v/>
      </c>
      <c r="E216" s="4">
        <f ca="1">IFERROR(D216*IF(RESULTADOS!$C$17="Normal",$D$3,0),0)</f>
        <v>0</v>
      </c>
      <c r="F216" s="4">
        <f>IF(AND(Painel!$I$47="Sim",Painel!$I$49=PREMISSAS!$O$23),Painel!$I$51,0)</f>
        <v>0</v>
      </c>
      <c r="G216" s="100">
        <f>IF(AND(Painel!$I$47="Sim",Painel!$I$49=PREMISSAS!$O$22),IF(MOD(MONTH(B216),6)=0,Painel!$I$51,0),0)</f>
        <v>0</v>
      </c>
      <c r="H216" s="100">
        <f>IF(AND(Painel!$I$47="Sim",Painel!$I$49=PREMISSAS!$O$21),IF(MOD(MONTH(B216),12)=0,Painel!$I$51,0),0)</f>
        <v>0</v>
      </c>
      <c r="I216" s="4">
        <f ca="1">IFERROR(IF(RESULTADOS!$C$17="Normal",0,D216)*IF(RESULTADOS!$C$17="Normal",0,$D$3),0)</f>
        <v>0</v>
      </c>
      <c r="J216" s="4">
        <f>IF(RESULTADOS!$C$17="Normal",E216,0)</f>
        <v>0</v>
      </c>
      <c r="K216" s="4">
        <f ca="1">(E216+J216+I216)*PREMISSAS!$C$61</f>
        <v>0</v>
      </c>
      <c r="L216" s="4">
        <f ca="1">IFERROR(D216*IF(RESULTADOS!$C$17="Normal",IF(Painel!$G$8=PREMISSAS!$M$18,PREMISSAS!$C$63,PREMISSAS!$D$63),0),0)</f>
        <v>0</v>
      </c>
      <c r="M216" s="85">
        <f ca="1">IFERROR(M215*(1+$E$2)+(E216+J216-IF(RESULTADOS!$C$17="Normal",K216,0)-L216)*IF(MONTH(B216)=12,2,1),0)</f>
        <v>0</v>
      </c>
      <c r="N216" s="85">
        <f ca="1">IFERROR(N215*(1+$E$2)+(F216+I216-IF(RESULTADOS!$C$17="Normal",0,K216))*IF(MONTH(B216)=12,2,1)+G216+H216,0)</f>
        <v>0</v>
      </c>
      <c r="P216" s="43">
        <f t="shared" ca="1" si="27"/>
        <v>0</v>
      </c>
      <c r="R216" s="116" t="str">
        <f t="shared" ca="1" si="28"/>
        <v/>
      </c>
      <c r="S216" s="100" t="str">
        <f ca="1">IF(C216="","",S215+(E216+J216-IF(RESULTADOS!$C$17="Normal",K216,0)-L216)/2+(F216+G216+H216+I216-IF(RESULTADOS!$C$17="Normal",0,K216)))</f>
        <v/>
      </c>
      <c r="T216" s="100" t="str">
        <f ca="1">IF(C216="","",T215+(E216+J216-IF(RESULTADOS!$C$17="Normal",K216,0)-L216)/2)</f>
        <v/>
      </c>
      <c r="U216" s="100">
        <f t="shared" ca="1" si="32"/>
        <v>0</v>
      </c>
      <c r="W216" s="116" t="str">
        <f t="shared" ca="1" si="33"/>
        <v/>
      </c>
      <c r="X216" s="116" t="str">
        <f t="shared" ca="1" si="29"/>
        <v/>
      </c>
      <c r="Y216" s="100">
        <f ca="1">IF(OR((Y215-13/12*AB215)*(1+PREMISSAS!$C$16)&lt;0,Y215=""),0,(Y215-13/12*AB215)*(1+PREMISSAS!$C$16))</f>
        <v>0</v>
      </c>
      <c r="Z216" s="100">
        <f ca="1">IF(OR((Z215-13/12*AC215)*(1+PREMISSAS!$C$16)&lt;0,Z215=""),0,(Z215-13/12*AC215)*(1+PREMISSAS!$C$16))</f>
        <v>0</v>
      </c>
      <c r="AA216" s="100">
        <f t="shared" ca="1" si="30"/>
        <v>0</v>
      </c>
      <c r="AB216" s="119">
        <f t="shared" ca="1" si="34"/>
        <v>0</v>
      </c>
      <c r="AC216" s="119">
        <f t="shared" ca="1" si="35"/>
        <v>0</v>
      </c>
    </row>
    <row r="217" spans="2:29" x14ac:dyDescent="0.25">
      <c r="B217" s="20" t="str">
        <f t="shared" ca="1" si="31"/>
        <v/>
      </c>
      <c r="C217" s="21" t="str">
        <f ca="1">IF(B217="","",IF(MONTH(B217)=1,C216*(1+PREMISSAS!$C$58),C216))</f>
        <v/>
      </c>
      <c r="D217" s="21" t="str">
        <f ca="1">IF(B217="","",IF(RESULTADOS!$C$17="Normal",IFERROR(MAX(C217-PREMISSAS!$C$13,0),0),MAX(10*PREMISSAS!$C$39,IF(MONTH(B217)=1,D216*(1+PREMISSAS!$C$58),D216))))</f>
        <v/>
      </c>
      <c r="E217" s="4">
        <f ca="1">IFERROR(D217*IF(RESULTADOS!$C$17="Normal",$D$3,0),0)</f>
        <v>0</v>
      </c>
      <c r="F217" s="4">
        <f>IF(AND(Painel!$I$47="Sim",Painel!$I$49=PREMISSAS!$O$23),Painel!$I$51,0)</f>
        <v>0</v>
      </c>
      <c r="G217" s="100">
        <f>IF(AND(Painel!$I$47="Sim",Painel!$I$49=PREMISSAS!$O$22),IF(MOD(MONTH(B217),6)=0,Painel!$I$51,0),0)</f>
        <v>0</v>
      </c>
      <c r="H217" s="100">
        <f>IF(AND(Painel!$I$47="Sim",Painel!$I$49=PREMISSAS!$O$21),IF(MOD(MONTH(B217),12)=0,Painel!$I$51,0),0)</f>
        <v>0</v>
      </c>
      <c r="I217" s="4">
        <f ca="1">IFERROR(IF(RESULTADOS!$C$17="Normal",0,D217)*IF(RESULTADOS!$C$17="Normal",0,$D$3),0)</f>
        <v>0</v>
      </c>
      <c r="J217" s="4">
        <f>IF(RESULTADOS!$C$17="Normal",E217,0)</f>
        <v>0</v>
      </c>
      <c r="K217" s="4">
        <f ca="1">(E217+J217+I217)*PREMISSAS!$C$61</f>
        <v>0</v>
      </c>
      <c r="L217" s="4">
        <f ca="1">IFERROR(D217*IF(RESULTADOS!$C$17="Normal",IF(Painel!$G$8=PREMISSAS!$M$18,PREMISSAS!$C$63,PREMISSAS!$D$63),0),0)</f>
        <v>0</v>
      </c>
      <c r="M217" s="85">
        <f ca="1">IFERROR(M216*(1+$E$2)+(E217+J217-IF(RESULTADOS!$C$17="Normal",K217,0)-L217)*IF(MONTH(B217)=12,2,1),0)</f>
        <v>0</v>
      </c>
      <c r="N217" s="85">
        <f ca="1">IFERROR(N216*(1+$E$2)+(F217+I217-IF(RESULTADOS!$C$17="Normal",0,K217))*IF(MONTH(B217)=12,2,1)+G217+H217,0)</f>
        <v>0</v>
      </c>
      <c r="P217" s="43">
        <f t="shared" ca="1" si="27"/>
        <v>0</v>
      </c>
      <c r="R217" s="116" t="str">
        <f t="shared" ca="1" si="28"/>
        <v/>
      </c>
      <c r="S217" s="100" t="str">
        <f ca="1">IF(C217="","",S216+(E217+J217-IF(RESULTADOS!$C$17="Normal",K217,0)-L217)/2+(F217+G217+H217+I217-IF(RESULTADOS!$C$17="Normal",0,K217)))</f>
        <v/>
      </c>
      <c r="T217" s="100" t="str">
        <f ca="1">IF(C217="","",T216+(E217+J217-IF(RESULTADOS!$C$17="Normal",K217,0)-L217)/2)</f>
        <v/>
      </c>
      <c r="U217" s="100">
        <f t="shared" ca="1" si="32"/>
        <v>0</v>
      </c>
      <c r="W217" s="116" t="str">
        <f t="shared" ca="1" si="33"/>
        <v/>
      </c>
      <c r="X217" s="116" t="str">
        <f t="shared" ca="1" si="29"/>
        <v/>
      </c>
      <c r="Y217" s="100">
        <f ca="1">IF(OR((Y216-13/12*AB216)*(1+PREMISSAS!$C$16)&lt;0,Y216=""),0,(Y216-13/12*AB216)*(1+PREMISSAS!$C$16))</f>
        <v>0</v>
      </c>
      <c r="Z217" s="100">
        <f ca="1">IF(OR((Z216-13/12*AC216)*(1+PREMISSAS!$C$16)&lt;0,Z216=""),0,(Z216-13/12*AC216)*(1+PREMISSAS!$C$16))</f>
        <v>0</v>
      </c>
      <c r="AA217" s="100">
        <f t="shared" ca="1" si="30"/>
        <v>0</v>
      </c>
      <c r="AB217" s="119">
        <f t="shared" ca="1" si="34"/>
        <v>0</v>
      </c>
      <c r="AC217" s="119">
        <f t="shared" ca="1" si="35"/>
        <v>0</v>
      </c>
    </row>
    <row r="218" spans="2:29" x14ac:dyDescent="0.25">
      <c r="B218" s="20" t="str">
        <f t="shared" ca="1" si="31"/>
        <v/>
      </c>
      <c r="C218" s="21" t="str">
        <f ca="1">IF(B218="","",IF(MONTH(B218)=1,C217*(1+PREMISSAS!$C$58),C217))</f>
        <v/>
      </c>
      <c r="D218" s="21" t="str">
        <f ca="1">IF(B218="","",IF(RESULTADOS!$C$17="Normal",IFERROR(MAX(C218-PREMISSAS!$C$13,0),0),MAX(10*PREMISSAS!$C$39,IF(MONTH(B218)=1,D217*(1+PREMISSAS!$C$58),D217))))</f>
        <v/>
      </c>
      <c r="E218" s="4">
        <f ca="1">IFERROR(D218*IF(RESULTADOS!$C$17="Normal",$D$3,0),0)</f>
        <v>0</v>
      </c>
      <c r="F218" s="4">
        <f>IF(AND(Painel!$I$47="Sim",Painel!$I$49=PREMISSAS!$O$23),Painel!$I$51,0)</f>
        <v>0</v>
      </c>
      <c r="G218" s="100">
        <f>IF(AND(Painel!$I$47="Sim",Painel!$I$49=PREMISSAS!$O$22),IF(MOD(MONTH(B218),6)=0,Painel!$I$51,0),0)</f>
        <v>0</v>
      </c>
      <c r="H218" s="100">
        <f>IF(AND(Painel!$I$47="Sim",Painel!$I$49=PREMISSAS!$O$21),IF(MOD(MONTH(B218),12)=0,Painel!$I$51,0),0)</f>
        <v>0</v>
      </c>
      <c r="I218" s="4">
        <f ca="1">IFERROR(IF(RESULTADOS!$C$17="Normal",0,D218)*IF(RESULTADOS!$C$17="Normal",0,$D$3),0)</f>
        <v>0</v>
      </c>
      <c r="J218" s="4">
        <f>IF(RESULTADOS!$C$17="Normal",E218,0)</f>
        <v>0</v>
      </c>
      <c r="K218" s="4">
        <f ca="1">(E218+J218+I218)*PREMISSAS!$C$61</f>
        <v>0</v>
      </c>
      <c r="L218" s="4">
        <f ca="1">IFERROR(D218*IF(RESULTADOS!$C$17="Normal",IF(Painel!$G$8=PREMISSAS!$M$18,PREMISSAS!$C$63,PREMISSAS!$D$63),0),0)</f>
        <v>0</v>
      </c>
      <c r="M218" s="85">
        <f ca="1">IFERROR(M217*(1+$E$2)+(E218+J218-IF(RESULTADOS!$C$17="Normal",K218,0)-L218)*IF(MONTH(B218)=12,2,1),0)</f>
        <v>0</v>
      </c>
      <c r="N218" s="85">
        <f ca="1">IFERROR(N217*(1+$E$2)+(F218+I218-IF(RESULTADOS!$C$17="Normal",0,K218))*IF(MONTH(B218)=12,2,1)+G218+H218,0)</f>
        <v>0</v>
      </c>
      <c r="P218" s="43">
        <f t="shared" ca="1" si="27"/>
        <v>0</v>
      </c>
      <c r="R218" s="116" t="str">
        <f t="shared" ca="1" si="28"/>
        <v/>
      </c>
      <c r="S218" s="100" t="str">
        <f ca="1">IF(C218="","",S217+(E218+J218-IF(RESULTADOS!$C$17="Normal",K218,0)-L218)/2+(F218+G218+H218+I218-IF(RESULTADOS!$C$17="Normal",0,K218)))</f>
        <v/>
      </c>
      <c r="T218" s="100" t="str">
        <f ca="1">IF(C218="","",T217+(E218+J218-IF(RESULTADOS!$C$17="Normal",K218,0)-L218)/2)</f>
        <v/>
      </c>
      <c r="U218" s="100">
        <f t="shared" ca="1" si="32"/>
        <v>0</v>
      </c>
      <c r="W218" s="116" t="str">
        <f t="shared" ca="1" si="33"/>
        <v/>
      </c>
      <c r="X218" s="116" t="str">
        <f t="shared" ca="1" si="29"/>
        <v/>
      </c>
      <c r="Y218" s="100">
        <f ca="1">IF(OR((Y217-13/12*AB217)*(1+PREMISSAS!$C$16)&lt;0,Y217=""),0,(Y217-13/12*AB217)*(1+PREMISSAS!$C$16))</f>
        <v>0</v>
      </c>
      <c r="Z218" s="100">
        <f ca="1">IF(OR((Z217-13/12*AC217)*(1+PREMISSAS!$C$16)&lt;0,Z217=""),0,(Z217-13/12*AC217)*(1+PREMISSAS!$C$16))</f>
        <v>0</v>
      </c>
      <c r="AA218" s="100">
        <f t="shared" ca="1" si="30"/>
        <v>0</v>
      </c>
      <c r="AB218" s="119">
        <f t="shared" ca="1" si="34"/>
        <v>0</v>
      </c>
      <c r="AC218" s="119">
        <f t="shared" ca="1" si="35"/>
        <v>0</v>
      </c>
    </row>
    <row r="219" spans="2:29" x14ac:dyDescent="0.25">
      <c r="B219" s="20" t="str">
        <f t="shared" ca="1" si="31"/>
        <v/>
      </c>
      <c r="C219" s="21" t="str">
        <f ca="1">IF(B219="","",IF(MONTH(B219)=1,C218*(1+PREMISSAS!$C$58),C218))</f>
        <v/>
      </c>
      <c r="D219" s="21" t="str">
        <f ca="1">IF(B219="","",IF(RESULTADOS!$C$17="Normal",IFERROR(MAX(C219-PREMISSAS!$C$13,0),0),MAX(10*PREMISSAS!$C$39,IF(MONTH(B219)=1,D218*(1+PREMISSAS!$C$58),D218))))</f>
        <v/>
      </c>
      <c r="E219" s="4">
        <f ca="1">IFERROR(D219*IF(RESULTADOS!$C$17="Normal",$D$3,0),0)</f>
        <v>0</v>
      </c>
      <c r="F219" s="4">
        <f>IF(AND(Painel!$I$47="Sim",Painel!$I$49=PREMISSAS!$O$23),Painel!$I$51,0)</f>
        <v>0</v>
      </c>
      <c r="G219" s="100">
        <f>IF(AND(Painel!$I$47="Sim",Painel!$I$49=PREMISSAS!$O$22),IF(MOD(MONTH(B219),6)=0,Painel!$I$51,0),0)</f>
        <v>0</v>
      </c>
      <c r="H219" s="100">
        <f>IF(AND(Painel!$I$47="Sim",Painel!$I$49=PREMISSAS!$O$21),IF(MOD(MONTH(B219),12)=0,Painel!$I$51,0),0)</f>
        <v>0</v>
      </c>
      <c r="I219" s="4">
        <f ca="1">IFERROR(IF(RESULTADOS!$C$17="Normal",0,D219)*IF(RESULTADOS!$C$17="Normal",0,$D$3),0)</f>
        <v>0</v>
      </c>
      <c r="J219" s="4">
        <f>IF(RESULTADOS!$C$17="Normal",E219,0)</f>
        <v>0</v>
      </c>
      <c r="K219" s="4">
        <f ca="1">(E219+J219+I219)*PREMISSAS!$C$61</f>
        <v>0</v>
      </c>
      <c r="L219" s="4">
        <f ca="1">IFERROR(D219*IF(RESULTADOS!$C$17="Normal",IF(Painel!$G$8=PREMISSAS!$M$18,PREMISSAS!$C$63,PREMISSAS!$D$63),0),0)</f>
        <v>0</v>
      </c>
      <c r="M219" s="85">
        <f ca="1">IFERROR(M218*(1+$E$2)+(E219+J219-IF(RESULTADOS!$C$17="Normal",K219,0)-L219)*IF(MONTH(B219)=12,2,1),0)</f>
        <v>0</v>
      </c>
      <c r="N219" s="85">
        <f ca="1">IFERROR(N218*(1+$E$2)+(F219+I219-IF(RESULTADOS!$C$17="Normal",0,K219))*IF(MONTH(B219)=12,2,1)+G219+H219,0)</f>
        <v>0</v>
      </c>
      <c r="P219" s="43">
        <f t="shared" ca="1" si="27"/>
        <v>0</v>
      </c>
      <c r="R219" s="116" t="str">
        <f t="shared" ca="1" si="28"/>
        <v/>
      </c>
      <c r="S219" s="100" t="str">
        <f ca="1">IF(C219="","",S218+(E219+J219-IF(RESULTADOS!$C$17="Normal",K219,0)-L219)/2+(F219+G219+H219+I219-IF(RESULTADOS!$C$17="Normal",0,K219)))</f>
        <v/>
      </c>
      <c r="T219" s="100" t="str">
        <f ca="1">IF(C219="","",T218+(E219+J219-IF(RESULTADOS!$C$17="Normal",K219,0)-L219)/2)</f>
        <v/>
      </c>
      <c r="U219" s="100">
        <f t="shared" ca="1" si="32"/>
        <v>0</v>
      </c>
      <c r="W219" s="116" t="str">
        <f t="shared" ca="1" si="33"/>
        <v/>
      </c>
      <c r="X219" s="116" t="str">
        <f t="shared" ca="1" si="29"/>
        <v/>
      </c>
      <c r="Y219" s="100">
        <f ca="1">IF(OR((Y218-13/12*AB218)*(1+PREMISSAS!$C$16)&lt;0,Y218=""),0,(Y218-13/12*AB218)*(1+PREMISSAS!$C$16))</f>
        <v>0</v>
      </c>
      <c r="Z219" s="100">
        <f ca="1">IF(OR((Z218-13/12*AC218)*(1+PREMISSAS!$C$16)&lt;0,Z218=""),0,(Z218-13/12*AC218)*(1+PREMISSAS!$C$16))</f>
        <v>0</v>
      </c>
      <c r="AA219" s="100">
        <f t="shared" ca="1" si="30"/>
        <v>0</v>
      </c>
      <c r="AB219" s="119">
        <f t="shared" ca="1" si="34"/>
        <v>0</v>
      </c>
      <c r="AC219" s="119">
        <f t="shared" ca="1" si="35"/>
        <v>0</v>
      </c>
    </row>
    <row r="220" spans="2:29" x14ac:dyDescent="0.25">
      <c r="B220" s="20" t="str">
        <f t="shared" ca="1" si="31"/>
        <v/>
      </c>
      <c r="C220" s="21" t="str">
        <f ca="1">IF(B220="","",IF(MONTH(B220)=1,C219*(1+PREMISSAS!$C$58),C219))</f>
        <v/>
      </c>
      <c r="D220" s="21" t="str">
        <f ca="1">IF(B220="","",IF(RESULTADOS!$C$17="Normal",IFERROR(MAX(C220-PREMISSAS!$C$13,0),0),MAX(10*PREMISSAS!$C$39,IF(MONTH(B220)=1,D219*(1+PREMISSAS!$C$58),D219))))</f>
        <v/>
      </c>
      <c r="E220" s="4">
        <f ca="1">IFERROR(D220*IF(RESULTADOS!$C$17="Normal",$D$3,0),0)</f>
        <v>0</v>
      </c>
      <c r="F220" s="4">
        <f>IF(AND(Painel!$I$47="Sim",Painel!$I$49=PREMISSAS!$O$23),Painel!$I$51,0)</f>
        <v>0</v>
      </c>
      <c r="G220" s="100">
        <f>IF(AND(Painel!$I$47="Sim",Painel!$I$49=PREMISSAS!$O$22),IF(MOD(MONTH(B220),6)=0,Painel!$I$51,0),0)</f>
        <v>0</v>
      </c>
      <c r="H220" s="100">
        <f>IF(AND(Painel!$I$47="Sim",Painel!$I$49=PREMISSAS!$O$21),IF(MOD(MONTH(B220),12)=0,Painel!$I$51,0),0)</f>
        <v>0</v>
      </c>
      <c r="I220" s="4">
        <f ca="1">IFERROR(IF(RESULTADOS!$C$17="Normal",0,D220)*IF(RESULTADOS!$C$17="Normal",0,$D$3),0)</f>
        <v>0</v>
      </c>
      <c r="J220" s="4">
        <f>IF(RESULTADOS!$C$17="Normal",E220,0)</f>
        <v>0</v>
      </c>
      <c r="K220" s="4">
        <f ca="1">(E220+J220+I220)*PREMISSAS!$C$61</f>
        <v>0</v>
      </c>
      <c r="L220" s="4">
        <f ca="1">IFERROR(D220*IF(RESULTADOS!$C$17="Normal",IF(Painel!$G$8=PREMISSAS!$M$18,PREMISSAS!$C$63,PREMISSAS!$D$63),0),0)</f>
        <v>0</v>
      </c>
      <c r="M220" s="85">
        <f ca="1">IFERROR(M219*(1+$E$2)+(E220+J220-IF(RESULTADOS!$C$17="Normal",K220,0)-L220)*IF(MONTH(B220)=12,2,1),0)</f>
        <v>0</v>
      </c>
      <c r="N220" s="85">
        <f ca="1">IFERROR(N219*(1+$E$2)+(F220+I220-IF(RESULTADOS!$C$17="Normal",0,K220))*IF(MONTH(B220)=12,2,1)+G220+H220,0)</f>
        <v>0</v>
      </c>
      <c r="P220" s="43">
        <f t="shared" ca="1" si="27"/>
        <v>0</v>
      </c>
      <c r="R220" s="116" t="str">
        <f t="shared" ca="1" si="28"/>
        <v/>
      </c>
      <c r="S220" s="100" t="str">
        <f ca="1">IF(C220="","",S219+(E220+J220-IF(RESULTADOS!$C$17="Normal",K220,0)-L220)/2+(F220+G220+H220+I220-IF(RESULTADOS!$C$17="Normal",0,K220)))</f>
        <v/>
      </c>
      <c r="T220" s="100" t="str">
        <f ca="1">IF(C220="","",T219+(E220+J220-IF(RESULTADOS!$C$17="Normal",K220,0)-L220)/2)</f>
        <v/>
      </c>
      <c r="U220" s="100">
        <f t="shared" ca="1" si="32"/>
        <v>0</v>
      </c>
      <c r="W220" s="116" t="str">
        <f t="shared" ca="1" si="33"/>
        <v/>
      </c>
      <c r="X220" s="116" t="str">
        <f t="shared" ca="1" si="29"/>
        <v/>
      </c>
      <c r="Y220" s="100">
        <f ca="1">IF(OR((Y219-13/12*AB219)*(1+PREMISSAS!$C$16)&lt;0,Y219=""),0,(Y219-13/12*AB219)*(1+PREMISSAS!$C$16))</f>
        <v>0</v>
      </c>
      <c r="Z220" s="100">
        <f ca="1">IF(OR((Z219-13/12*AC219)*(1+PREMISSAS!$C$16)&lt;0,Z219=""),0,(Z219-13/12*AC219)*(1+PREMISSAS!$C$16))</f>
        <v>0</v>
      </c>
      <c r="AA220" s="100">
        <f t="shared" ca="1" si="30"/>
        <v>0</v>
      </c>
      <c r="AB220" s="119">
        <f t="shared" ca="1" si="34"/>
        <v>0</v>
      </c>
      <c r="AC220" s="119">
        <f t="shared" ca="1" si="35"/>
        <v>0</v>
      </c>
    </row>
    <row r="221" spans="2:29" x14ac:dyDescent="0.25">
      <c r="B221" s="20" t="str">
        <f t="shared" ca="1" si="31"/>
        <v/>
      </c>
      <c r="C221" s="21" t="str">
        <f ca="1">IF(B221="","",IF(MONTH(B221)=1,C220*(1+PREMISSAS!$C$58),C220))</f>
        <v/>
      </c>
      <c r="D221" s="21" t="str">
        <f ca="1">IF(B221="","",IF(RESULTADOS!$C$17="Normal",IFERROR(MAX(C221-PREMISSAS!$C$13,0),0),MAX(10*PREMISSAS!$C$39,IF(MONTH(B221)=1,D220*(1+PREMISSAS!$C$58),D220))))</f>
        <v/>
      </c>
      <c r="E221" s="4">
        <f ca="1">IFERROR(D221*IF(RESULTADOS!$C$17="Normal",$D$3,0),0)</f>
        <v>0</v>
      </c>
      <c r="F221" s="4">
        <f>IF(AND(Painel!$I$47="Sim",Painel!$I$49=PREMISSAS!$O$23),Painel!$I$51,0)</f>
        <v>0</v>
      </c>
      <c r="G221" s="100">
        <f>IF(AND(Painel!$I$47="Sim",Painel!$I$49=PREMISSAS!$O$22),IF(MOD(MONTH(B221),6)=0,Painel!$I$51,0),0)</f>
        <v>0</v>
      </c>
      <c r="H221" s="100">
        <f>IF(AND(Painel!$I$47="Sim",Painel!$I$49=PREMISSAS!$O$21),IF(MOD(MONTH(B221),12)=0,Painel!$I$51,0),0)</f>
        <v>0</v>
      </c>
      <c r="I221" s="4">
        <f ca="1">IFERROR(IF(RESULTADOS!$C$17="Normal",0,D221)*IF(RESULTADOS!$C$17="Normal",0,$D$3),0)</f>
        <v>0</v>
      </c>
      <c r="J221" s="4">
        <f>IF(RESULTADOS!$C$17="Normal",E221,0)</f>
        <v>0</v>
      </c>
      <c r="K221" s="4">
        <f ca="1">(E221+J221+I221)*PREMISSAS!$C$61</f>
        <v>0</v>
      </c>
      <c r="L221" s="4">
        <f ca="1">IFERROR(D221*IF(RESULTADOS!$C$17="Normal",IF(Painel!$G$8=PREMISSAS!$M$18,PREMISSAS!$C$63,PREMISSAS!$D$63),0),0)</f>
        <v>0</v>
      </c>
      <c r="M221" s="85">
        <f ca="1">IFERROR(M220*(1+$E$2)+(E221+J221-IF(RESULTADOS!$C$17="Normal",K221,0)-L221)*IF(MONTH(B221)=12,2,1),0)</f>
        <v>0</v>
      </c>
      <c r="N221" s="85">
        <f ca="1">IFERROR(N220*(1+$E$2)+(F221+I221-IF(RESULTADOS!$C$17="Normal",0,K221))*IF(MONTH(B221)=12,2,1)+G221+H221,0)</f>
        <v>0</v>
      </c>
      <c r="P221" s="43">
        <f t="shared" ca="1" si="27"/>
        <v>0</v>
      </c>
      <c r="R221" s="116" t="str">
        <f t="shared" ca="1" si="28"/>
        <v/>
      </c>
      <c r="S221" s="100" t="str">
        <f ca="1">IF(C221="","",S220+(E221+J221-IF(RESULTADOS!$C$17="Normal",K221,0)-L221)/2+(F221+G221+H221+I221-IF(RESULTADOS!$C$17="Normal",0,K221)))</f>
        <v/>
      </c>
      <c r="T221" s="100" t="str">
        <f ca="1">IF(C221="","",T220+(E221+J221-IF(RESULTADOS!$C$17="Normal",K221,0)-L221)/2)</f>
        <v/>
      </c>
      <c r="U221" s="100">
        <f t="shared" ca="1" si="32"/>
        <v>0</v>
      </c>
      <c r="W221" s="116" t="str">
        <f t="shared" ca="1" si="33"/>
        <v/>
      </c>
      <c r="X221" s="116" t="str">
        <f t="shared" ca="1" si="29"/>
        <v/>
      </c>
      <c r="Y221" s="100">
        <f ca="1">IF(OR((Y220-13/12*AB220)*(1+PREMISSAS!$C$16)&lt;0,Y220=""),0,(Y220-13/12*AB220)*(1+PREMISSAS!$C$16))</f>
        <v>0</v>
      </c>
      <c r="Z221" s="100">
        <f ca="1">IF(OR((Z220-13/12*AC220)*(1+PREMISSAS!$C$16)&lt;0,Z220=""),0,(Z220-13/12*AC220)*(1+PREMISSAS!$C$16))</f>
        <v>0</v>
      </c>
      <c r="AA221" s="100">
        <f t="shared" ca="1" si="30"/>
        <v>0</v>
      </c>
      <c r="AB221" s="119">
        <f t="shared" ca="1" si="34"/>
        <v>0</v>
      </c>
      <c r="AC221" s="119">
        <f t="shared" ca="1" si="35"/>
        <v>0</v>
      </c>
    </row>
    <row r="222" spans="2:29" x14ac:dyDescent="0.25">
      <c r="B222" s="20" t="str">
        <f t="shared" ca="1" si="31"/>
        <v/>
      </c>
      <c r="C222" s="21" t="str">
        <f ca="1">IF(B222="","",IF(MONTH(B222)=1,C221*(1+PREMISSAS!$C$58),C221))</f>
        <v/>
      </c>
      <c r="D222" s="21" t="str">
        <f ca="1">IF(B222="","",IF(RESULTADOS!$C$17="Normal",IFERROR(MAX(C222-PREMISSAS!$C$13,0),0),MAX(10*PREMISSAS!$C$39,IF(MONTH(B222)=1,D221*(1+PREMISSAS!$C$58),D221))))</f>
        <v/>
      </c>
      <c r="E222" s="4">
        <f ca="1">IFERROR(D222*IF(RESULTADOS!$C$17="Normal",$D$3,0),0)</f>
        <v>0</v>
      </c>
      <c r="F222" s="4">
        <f>IF(AND(Painel!$I$47="Sim",Painel!$I$49=PREMISSAS!$O$23),Painel!$I$51,0)</f>
        <v>0</v>
      </c>
      <c r="G222" s="100">
        <f>IF(AND(Painel!$I$47="Sim",Painel!$I$49=PREMISSAS!$O$22),IF(MOD(MONTH(B222),6)=0,Painel!$I$51,0),0)</f>
        <v>0</v>
      </c>
      <c r="H222" s="100">
        <f>IF(AND(Painel!$I$47="Sim",Painel!$I$49=PREMISSAS!$O$21),IF(MOD(MONTH(B222),12)=0,Painel!$I$51,0),0)</f>
        <v>0</v>
      </c>
      <c r="I222" s="4">
        <f ca="1">IFERROR(IF(RESULTADOS!$C$17="Normal",0,D222)*IF(RESULTADOS!$C$17="Normal",0,$D$3),0)</f>
        <v>0</v>
      </c>
      <c r="J222" s="4">
        <f>IF(RESULTADOS!$C$17="Normal",E222,0)</f>
        <v>0</v>
      </c>
      <c r="K222" s="4">
        <f ca="1">(E222+J222+I222)*PREMISSAS!$C$61</f>
        <v>0</v>
      </c>
      <c r="L222" s="4">
        <f ca="1">IFERROR(D222*IF(RESULTADOS!$C$17="Normal",IF(Painel!$G$8=PREMISSAS!$M$18,PREMISSAS!$C$63,PREMISSAS!$D$63),0),0)</f>
        <v>0</v>
      </c>
      <c r="M222" s="85">
        <f ca="1">IFERROR(M221*(1+$E$2)+(E222+J222-IF(RESULTADOS!$C$17="Normal",K222,0)-L222)*IF(MONTH(B222)=12,2,1),0)</f>
        <v>0</v>
      </c>
      <c r="N222" s="85">
        <f ca="1">IFERROR(N221*(1+$E$2)+(F222+I222-IF(RESULTADOS!$C$17="Normal",0,K222))*IF(MONTH(B222)=12,2,1)+G222+H222,0)</f>
        <v>0</v>
      </c>
      <c r="P222" s="43">
        <f t="shared" ca="1" si="27"/>
        <v>0</v>
      </c>
      <c r="R222" s="116" t="str">
        <f t="shared" ca="1" si="28"/>
        <v/>
      </c>
      <c r="S222" s="100" t="str">
        <f ca="1">IF(C222="","",S221+(E222+J222-IF(RESULTADOS!$C$17="Normal",K222,0)-L222)/2+(F222+G222+H222+I222-IF(RESULTADOS!$C$17="Normal",0,K222)))</f>
        <v/>
      </c>
      <c r="T222" s="100" t="str">
        <f ca="1">IF(C222="","",T221+(E222+J222-IF(RESULTADOS!$C$17="Normal",K222,0)-L222)/2)</f>
        <v/>
      </c>
      <c r="U222" s="100">
        <f t="shared" ca="1" si="32"/>
        <v>0</v>
      </c>
      <c r="W222" s="116" t="str">
        <f t="shared" ca="1" si="33"/>
        <v/>
      </c>
      <c r="X222" s="116" t="str">
        <f t="shared" ca="1" si="29"/>
        <v/>
      </c>
      <c r="Y222" s="100">
        <f ca="1">IF(OR((Y221-13/12*AB221)*(1+PREMISSAS!$C$16)&lt;0,Y221=""),0,(Y221-13/12*AB221)*(1+PREMISSAS!$C$16))</f>
        <v>0</v>
      </c>
      <c r="Z222" s="100">
        <f ca="1">IF(OR((Z221-13/12*AC221)*(1+PREMISSAS!$C$16)&lt;0,Z221=""),0,(Z221-13/12*AC221)*(1+PREMISSAS!$C$16))</f>
        <v>0</v>
      </c>
      <c r="AA222" s="100">
        <f t="shared" ca="1" si="30"/>
        <v>0</v>
      </c>
      <c r="AB222" s="119">
        <f t="shared" ca="1" si="34"/>
        <v>0</v>
      </c>
      <c r="AC222" s="119">
        <f t="shared" ca="1" si="35"/>
        <v>0</v>
      </c>
    </row>
    <row r="223" spans="2:29" x14ac:dyDescent="0.25">
      <c r="B223" s="20" t="str">
        <f t="shared" ca="1" si="31"/>
        <v/>
      </c>
      <c r="C223" s="21" t="str">
        <f ca="1">IF(B223="","",IF(MONTH(B223)=1,C222*(1+PREMISSAS!$C$58),C222))</f>
        <v/>
      </c>
      <c r="D223" s="21" t="str">
        <f ca="1">IF(B223="","",IF(RESULTADOS!$C$17="Normal",IFERROR(MAX(C223-PREMISSAS!$C$13,0),0),MAX(10*PREMISSAS!$C$39,IF(MONTH(B223)=1,D222*(1+PREMISSAS!$C$58),D222))))</f>
        <v/>
      </c>
      <c r="E223" s="4">
        <f ca="1">IFERROR(D223*IF(RESULTADOS!$C$17="Normal",$D$3,0),0)</f>
        <v>0</v>
      </c>
      <c r="F223" s="4">
        <f>IF(AND(Painel!$I$47="Sim",Painel!$I$49=PREMISSAS!$O$23),Painel!$I$51,0)</f>
        <v>0</v>
      </c>
      <c r="G223" s="100">
        <f>IF(AND(Painel!$I$47="Sim",Painel!$I$49=PREMISSAS!$O$22),IF(MOD(MONTH(B223),6)=0,Painel!$I$51,0),0)</f>
        <v>0</v>
      </c>
      <c r="H223" s="100">
        <f>IF(AND(Painel!$I$47="Sim",Painel!$I$49=PREMISSAS!$O$21),IF(MOD(MONTH(B223),12)=0,Painel!$I$51,0),0)</f>
        <v>0</v>
      </c>
      <c r="I223" s="4">
        <f ca="1">IFERROR(IF(RESULTADOS!$C$17="Normal",0,D223)*IF(RESULTADOS!$C$17="Normal",0,$D$3),0)</f>
        <v>0</v>
      </c>
      <c r="J223" s="4">
        <f>IF(RESULTADOS!$C$17="Normal",E223,0)</f>
        <v>0</v>
      </c>
      <c r="K223" s="4">
        <f ca="1">(E223+J223+I223)*PREMISSAS!$C$61</f>
        <v>0</v>
      </c>
      <c r="L223" s="4">
        <f ca="1">IFERROR(D223*IF(RESULTADOS!$C$17="Normal",IF(Painel!$G$8=PREMISSAS!$M$18,PREMISSAS!$C$63,PREMISSAS!$D$63),0),0)</f>
        <v>0</v>
      </c>
      <c r="M223" s="85">
        <f ca="1">IFERROR(M222*(1+$E$2)+(E223+J223-IF(RESULTADOS!$C$17="Normal",K223,0)-L223)*IF(MONTH(B223)=12,2,1),0)</f>
        <v>0</v>
      </c>
      <c r="N223" s="85">
        <f ca="1">IFERROR(N222*(1+$E$2)+(F223+I223-IF(RESULTADOS!$C$17="Normal",0,K223))*IF(MONTH(B223)=12,2,1)+G223+H223,0)</f>
        <v>0</v>
      </c>
      <c r="P223" s="43">
        <f t="shared" ca="1" si="27"/>
        <v>0</v>
      </c>
      <c r="R223" s="116" t="str">
        <f t="shared" ca="1" si="28"/>
        <v/>
      </c>
      <c r="S223" s="100" t="str">
        <f ca="1">IF(C223="","",S222+(E223+J223-IF(RESULTADOS!$C$17="Normal",K223,0)-L223)/2+(F223+G223+H223+I223-IF(RESULTADOS!$C$17="Normal",0,K223)))</f>
        <v/>
      </c>
      <c r="T223" s="100" t="str">
        <f ca="1">IF(C223="","",T222+(E223+J223-IF(RESULTADOS!$C$17="Normal",K223,0)-L223)/2)</f>
        <v/>
      </c>
      <c r="U223" s="100">
        <f t="shared" ca="1" si="32"/>
        <v>0</v>
      </c>
      <c r="W223" s="116" t="str">
        <f t="shared" ca="1" si="33"/>
        <v/>
      </c>
      <c r="X223" s="116" t="str">
        <f t="shared" ca="1" si="29"/>
        <v/>
      </c>
      <c r="Y223" s="100">
        <f ca="1">IF(OR((Y222-13/12*AB222)*(1+PREMISSAS!$C$16)&lt;0,Y222=""),0,(Y222-13/12*AB222)*(1+PREMISSAS!$C$16))</f>
        <v>0</v>
      </c>
      <c r="Z223" s="100">
        <f ca="1">IF(OR((Z222-13/12*AC222)*(1+PREMISSAS!$C$16)&lt;0,Z222=""),0,(Z222-13/12*AC222)*(1+PREMISSAS!$C$16))</f>
        <v>0</v>
      </c>
      <c r="AA223" s="100">
        <f t="shared" ca="1" si="30"/>
        <v>0</v>
      </c>
      <c r="AB223" s="119">
        <f t="shared" ca="1" si="34"/>
        <v>0</v>
      </c>
      <c r="AC223" s="119">
        <f t="shared" ca="1" si="35"/>
        <v>0</v>
      </c>
    </row>
    <row r="224" spans="2:29" x14ac:dyDescent="0.25">
      <c r="B224" s="20" t="str">
        <f t="shared" ca="1" si="31"/>
        <v/>
      </c>
      <c r="C224" s="21" t="str">
        <f ca="1">IF(B224="","",IF(MONTH(B224)=1,C223*(1+PREMISSAS!$C$58),C223))</f>
        <v/>
      </c>
      <c r="D224" s="21" t="str">
        <f ca="1">IF(B224="","",IF(RESULTADOS!$C$17="Normal",IFERROR(MAX(C224-PREMISSAS!$C$13,0),0),MAX(10*PREMISSAS!$C$39,IF(MONTH(B224)=1,D223*(1+PREMISSAS!$C$58),D223))))</f>
        <v/>
      </c>
      <c r="E224" s="4">
        <f ca="1">IFERROR(D224*IF(RESULTADOS!$C$17="Normal",$D$3,0),0)</f>
        <v>0</v>
      </c>
      <c r="F224" s="4">
        <f>IF(AND(Painel!$I$47="Sim",Painel!$I$49=PREMISSAS!$O$23),Painel!$I$51,0)</f>
        <v>0</v>
      </c>
      <c r="G224" s="100">
        <f>IF(AND(Painel!$I$47="Sim",Painel!$I$49=PREMISSAS!$O$22),IF(MOD(MONTH(B224),6)=0,Painel!$I$51,0),0)</f>
        <v>0</v>
      </c>
      <c r="H224" s="100">
        <f>IF(AND(Painel!$I$47="Sim",Painel!$I$49=PREMISSAS!$O$21),IF(MOD(MONTH(B224),12)=0,Painel!$I$51,0),0)</f>
        <v>0</v>
      </c>
      <c r="I224" s="4">
        <f ca="1">IFERROR(IF(RESULTADOS!$C$17="Normal",0,D224)*IF(RESULTADOS!$C$17="Normal",0,$D$3),0)</f>
        <v>0</v>
      </c>
      <c r="J224" s="4">
        <f>IF(RESULTADOS!$C$17="Normal",E224,0)</f>
        <v>0</v>
      </c>
      <c r="K224" s="4">
        <f ca="1">(E224+J224+I224)*PREMISSAS!$C$61</f>
        <v>0</v>
      </c>
      <c r="L224" s="4">
        <f ca="1">IFERROR(D224*IF(RESULTADOS!$C$17="Normal",IF(Painel!$G$8=PREMISSAS!$M$18,PREMISSAS!$C$63,PREMISSAS!$D$63),0),0)</f>
        <v>0</v>
      </c>
      <c r="M224" s="85">
        <f ca="1">IFERROR(M223*(1+$E$2)+(E224+J224-IF(RESULTADOS!$C$17="Normal",K224,0)-L224)*IF(MONTH(B224)=12,2,1),0)</f>
        <v>0</v>
      </c>
      <c r="N224" s="85">
        <f ca="1">IFERROR(N223*(1+$E$2)+(F224+I224-IF(RESULTADOS!$C$17="Normal",0,K224))*IF(MONTH(B224)=12,2,1)+G224+H224,0)</f>
        <v>0</v>
      </c>
      <c r="P224" s="43">
        <f t="shared" ca="1" si="27"/>
        <v>0</v>
      </c>
      <c r="R224" s="116" t="str">
        <f t="shared" ca="1" si="28"/>
        <v/>
      </c>
      <c r="S224" s="100" t="str">
        <f ca="1">IF(C224="","",S223+(E224+J224-IF(RESULTADOS!$C$17="Normal",K224,0)-L224)/2+(F224+G224+H224+I224-IF(RESULTADOS!$C$17="Normal",0,K224)))</f>
        <v/>
      </c>
      <c r="T224" s="100" t="str">
        <f ca="1">IF(C224="","",T223+(E224+J224-IF(RESULTADOS!$C$17="Normal",K224,0)-L224)/2)</f>
        <v/>
      </c>
      <c r="U224" s="100">
        <f t="shared" ca="1" si="32"/>
        <v>0</v>
      </c>
      <c r="W224" s="116" t="str">
        <f t="shared" ca="1" si="33"/>
        <v/>
      </c>
      <c r="X224" s="116" t="str">
        <f t="shared" ca="1" si="29"/>
        <v/>
      </c>
      <c r="Y224" s="100">
        <f ca="1">IF(OR((Y223-13/12*AB223)*(1+PREMISSAS!$C$16)&lt;0,Y223=""),0,(Y223-13/12*AB223)*(1+PREMISSAS!$C$16))</f>
        <v>0</v>
      </c>
      <c r="Z224" s="100">
        <f ca="1">IF(OR((Z223-13/12*AC223)*(1+PREMISSAS!$C$16)&lt;0,Z223=""),0,(Z223-13/12*AC223)*(1+PREMISSAS!$C$16))</f>
        <v>0</v>
      </c>
      <c r="AA224" s="100">
        <f t="shared" ca="1" si="30"/>
        <v>0</v>
      </c>
      <c r="AB224" s="119">
        <f t="shared" ca="1" si="34"/>
        <v>0</v>
      </c>
      <c r="AC224" s="119">
        <f t="shared" ca="1" si="35"/>
        <v>0</v>
      </c>
    </row>
    <row r="225" spans="2:29" x14ac:dyDescent="0.25">
      <c r="B225" s="20" t="str">
        <f t="shared" ca="1" si="31"/>
        <v/>
      </c>
      <c r="C225" s="21" t="str">
        <f ca="1">IF(B225="","",IF(MONTH(B225)=1,C224*(1+PREMISSAS!$C$58),C224))</f>
        <v/>
      </c>
      <c r="D225" s="21" t="str">
        <f ca="1">IF(B225="","",IF(RESULTADOS!$C$17="Normal",IFERROR(MAX(C225-PREMISSAS!$C$13,0),0),MAX(10*PREMISSAS!$C$39,IF(MONTH(B225)=1,D224*(1+PREMISSAS!$C$58),D224))))</f>
        <v/>
      </c>
      <c r="E225" s="4">
        <f ca="1">IFERROR(D225*IF(RESULTADOS!$C$17="Normal",$D$3,0),0)</f>
        <v>0</v>
      </c>
      <c r="F225" s="4">
        <f>IF(AND(Painel!$I$47="Sim",Painel!$I$49=PREMISSAS!$O$23),Painel!$I$51,0)</f>
        <v>0</v>
      </c>
      <c r="G225" s="100">
        <f>IF(AND(Painel!$I$47="Sim",Painel!$I$49=PREMISSAS!$O$22),IF(MOD(MONTH(B225),6)=0,Painel!$I$51,0),0)</f>
        <v>0</v>
      </c>
      <c r="H225" s="100">
        <f>IF(AND(Painel!$I$47="Sim",Painel!$I$49=PREMISSAS!$O$21),IF(MOD(MONTH(B225),12)=0,Painel!$I$51,0),0)</f>
        <v>0</v>
      </c>
      <c r="I225" s="4">
        <f ca="1">IFERROR(IF(RESULTADOS!$C$17="Normal",0,D225)*IF(RESULTADOS!$C$17="Normal",0,$D$3),0)</f>
        <v>0</v>
      </c>
      <c r="J225" s="4">
        <f>IF(RESULTADOS!$C$17="Normal",E225,0)</f>
        <v>0</v>
      </c>
      <c r="K225" s="4">
        <f ca="1">(E225+J225+I225)*PREMISSAS!$C$61</f>
        <v>0</v>
      </c>
      <c r="L225" s="4">
        <f ca="1">IFERROR(D225*IF(RESULTADOS!$C$17="Normal",IF(Painel!$G$8=PREMISSAS!$M$18,PREMISSAS!$C$63,PREMISSAS!$D$63),0),0)</f>
        <v>0</v>
      </c>
      <c r="M225" s="85">
        <f ca="1">IFERROR(M224*(1+$E$2)+(E225+J225-IF(RESULTADOS!$C$17="Normal",K225,0)-L225)*IF(MONTH(B225)=12,2,1),0)</f>
        <v>0</v>
      </c>
      <c r="N225" s="85">
        <f ca="1">IFERROR(N224*(1+$E$2)+(F225+I225-IF(RESULTADOS!$C$17="Normal",0,K225))*IF(MONTH(B225)=12,2,1)+G225+H225,0)</f>
        <v>0</v>
      </c>
      <c r="P225" s="43">
        <f t="shared" ca="1" si="27"/>
        <v>0</v>
      </c>
      <c r="R225" s="116" t="str">
        <f t="shared" ca="1" si="28"/>
        <v/>
      </c>
      <c r="S225" s="100" t="str">
        <f ca="1">IF(C225="","",S224+(E225+J225-IF(RESULTADOS!$C$17="Normal",K225,0)-L225)/2+(F225+G225+H225+I225-IF(RESULTADOS!$C$17="Normal",0,K225)))</f>
        <v/>
      </c>
      <c r="T225" s="100" t="str">
        <f ca="1">IF(C225="","",T224+(E225+J225-IF(RESULTADOS!$C$17="Normal",K225,0)-L225)/2)</f>
        <v/>
      </c>
      <c r="U225" s="100">
        <f t="shared" ca="1" si="32"/>
        <v>0</v>
      </c>
      <c r="W225" s="116" t="str">
        <f t="shared" ca="1" si="33"/>
        <v/>
      </c>
      <c r="X225" s="116" t="str">
        <f t="shared" ca="1" si="29"/>
        <v/>
      </c>
      <c r="Y225" s="100">
        <f ca="1">IF(OR((Y224-13/12*AB224)*(1+PREMISSAS!$C$16)&lt;0,Y224=""),0,(Y224-13/12*AB224)*(1+PREMISSAS!$C$16))</f>
        <v>0</v>
      </c>
      <c r="Z225" s="100">
        <f ca="1">IF(OR((Z224-13/12*AC224)*(1+PREMISSAS!$C$16)&lt;0,Z224=""),0,(Z224-13/12*AC224)*(1+PREMISSAS!$C$16))</f>
        <v>0</v>
      </c>
      <c r="AA225" s="100">
        <f t="shared" ca="1" si="30"/>
        <v>0</v>
      </c>
      <c r="AB225" s="119">
        <f t="shared" ca="1" si="34"/>
        <v>0</v>
      </c>
      <c r="AC225" s="119">
        <f t="shared" ca="1" si="35"/>
        <v>0</v>
      </c>
    </row>
    <row r="226" spans="2:29" x14ac:dyDescent="0.25">
      <c r="B226" s="20" t="str">
        <f t="shared" ca="1" si="31"/>
        <v/>
      </c>
      <c r="C226" s="21" t="str">
        <f ca="1">IF(B226="","",IF(MONTH(B226)=1,C225*(1+PREMISSAS!$C$58),C225))</f>
        <v/>
      </c>
      <c r="D226" s="21" t="str">
        <f ca="1">IF(B226="","",IF(RESULTADOS!$C$17="Normal",IFERROR(MAX(C226-PREMISSAS!$C$13,0),0),MAX(10*PREMISSAS!$C$39,IF(MONTH(B226)=1,D225*(1+PREMISSAS!$C$58),D225))))</f>
        <v/>
      </c>
      <c r="E226" s="4">
        <f ca="1">IFERROR(D226*IF(RESULTADOS!$C$17="Normal",$D$3,0),0)</f>
        <v>0</v>
      </c>
      <c r="F226" s="4">
        <f>IF(AND(Painel!$I$47="Sim",Painel!$I$49=PREMISSAS!$O$23),Painel!$I$51,0)</f>
        <v>0</v>
      </c>
      <c r="G226" s="100">
        <f>IF(AND(Painel!$I$47="Sim",Painel!$I$49=PREMISSAS!$O$22),IF(MOD(MONTH(B226),6)=0,Painel!$I$51,0),0)</f>
        <v>0</v>
      </c>
      <c r="H226" s="100">
        <f>IF(AND(Painel!$I$47="Sim",Painel!$I$49=PREMISSAS!$O$21),IF(MOD(MONTH(B226),12)=0,Painel!$I$51,0),0)</f>
        <v>0</v>
      </c>
      <c r="I226" s="4">
        <f ca="1">IFERROR(IF(RESULTADOS!$C$17="Normal",0,D226)*IF(RESULTADOS!$C$17="Normal",0,$D$3),0)</f>
        <v>0</v>
      </c>
      <c r="J226" s="4">
        <f>IF(RESULTADOS!$C$17="Normal",E226,0)</f>
        <v>0</v>
      </c>
      <c r="K226" s="4">
        <f ca="1">(E226+J226+I226)*PREMISSAS!$C$61</f>
        <v>0</v>
      </c>
      <c r="L226" s="4">
        <f ca="1">IFERROR(D226*IF(RESULTADOS!$C$17="Normal",IF(Painel!$G$8=PREMISSAS!$M$18,PREMISSAS!$C$63,PREMISSAS!$D$63),0),0)</f>
        <v>0</v>
      </c>
      <c r="M226" s="85">
        <f ca="1">IFERROR(M225*(1+$E$2)+(E226+J226-IF(RESULTADOS!$C$17="Normal",K226,0)-L226)*IF(MONTH(B226)=12,2,1),0)</f>
        <v>0</v>
      </c>
      <c r="N226" s="85">
        <f ca="1">IFERROR(N225*(1+$E$2)+(F226+I226-IF(RESULTADOS!$C$17="Normal",0,K226))*IF(MONTH(B226)=12,2,1)+G226+H226,0)</f>
        <v>0</v>
      </c>
      <c r="P226" s="43">
        <f t="shared" ca="1" si="27"/>
        <v>0</v>
      </c>
      <c r="R226" s="116" t="str">
        <f t="shared" ca="1" si="28"/>
        <v/>
      </c>
      <c r="S226" s="100" t="str">
        <f ca="1">IF(C226="","",S225+(E226+J226-IF(RESULTADOS!$C$17="Normal",K226,0)-L226)/2+(F226+G226+H226+I226-IF(RESULTADOS!$C$17="Normal",0,K226)))</f>
        <v/>
      </c>
      <c r="T226" s="100" t="str">
        <f ca="1">IF(C226="","",T225+(E226+J226-IF(RESULTADOS!$C$17="Normal",K226,0)-L226)/2)</f>
        <v/>
      </c>
      <c r="U226" s="100">
        <f t="shared" ca="1" si="32"/>
        <v>0</v>
      </c>
      <c r="W226" s="116" t="str">
        <f t="shared" ca="1" si="33"/>
        <v/>
      </c>
      <c r="X226" s="116" t="str">
        <f t="shared" ca="1" si="29"/>
        <v/>
      </c>
      <c r="Y226" s="100">
        <f ca="1">IF(OR((Y225-13/12*AB225)*(1+PREMISSAS!$C$16)&lt;0,Y225=""),0,(Y225-13/12*AB225)*(1+PREMISSAS!$C$16))</f>
        <v>0</v>
      </c>
      <c r="Z226" s="100">
        <f ca="1">IF(OR((Z225-13/12*AC225)*(1+PREMISSAS!$C$16)&lt;0,Z225=""),0,(Z225-13/12*AC225)*(1+PREMISSAS!$C$16))</f>
        <v>0</v>
      </c>
      <c r="AA226" s="100">
        <f t="shared" ca="1" si="30"/>
        <v>0</v>
      </c>
      <c r="AB226" s="119">
        <f t="shared" ca="1" si="34"/>
        <v>0</v>
      </c>
      <c r="AC226" s="119">
        <f t="shared" ca="1" si="35"/>
        <v>0</v>
      </c>
    </row>
    <row r="227" spans="2:29" x14ac:dyDescent="0.25">
      <c r="B227" s="20" t="str">
        <f t="shared" ca="1" si="31"/>
        <v/>
      </c>
      <c r="C227" s="21" t="str">
        <f ca="1">IF(B227="","",IF(MONTH(B227)=1,C226*(1+PREMISSAS!$C$58),C226))</f>
        <v/>
      </c>
      <c r="D227" s="21" t="str">
        <f ca="1">IF(B227="","",IF(RESULTADOS!$C$17="Normal",IFERROR(MAX(C227-PREMISSAS!$C$13,0),0),MAX(10*PREMISSAS!$C$39,IF(MONTH(B227)=1,D226*(1+PREMISSAS!$C$58),D226))))</f>
        <v/>
      </c>
      <c r="E227" s="4">
        <f ca="1">IFERROR(D227*IF(RESULTADOS!$C$17="Normal",$D$3,0),0)</f>
        <v>0</v>
      </c>
      <c r="F227" s="4">
        <f>IF(AND(Painel!$I$47="Sim",Painel!$I$49=PREMISSAS!$O$23),Painel!$I$51,0)</f>
        <v>0</v>
      </c>
      <c r="G227" s="100">
        <f>IF(AND(Painel!$I$47="Sim",Painel!$I$49=PREMISSAS!$O$22),IF(MOD(MONTH(B227),6)=0,Painel!$I$51,0),0)</f>
        <v>0</v>
      </c>
      <c r="H227" s="100">
        <f>IF(AND(Painel!$I$47="Sim",Painel!$I$49=PREMISSAS!$O$21),IF(MOD(MONTH(B227),12)=0,Painel!$I$51,0),0)</f>
        <v>0</v>
      </c>
      <c r="I227" s="4">
        <f ca="1">IFERROR(IF(RESULTADOS!$C$17="Normal",0,D227)*IF(RESULTADOS!$C$17="Normal",0,$D$3),0)</f>
        <v>0</v>
      </c>
      <c r="J227" s="4">
        <f>IF(RESULTADOS!$C$17="Normal",E227,0)</f>
        <v>0</v>
      </c>
      <c r="K227" s="4">
        <f ca="1">(E227+J227+I227)*PREMISSAS!$C$61</f>
        <v>0</v>
      </c>
      <c r="L227" s="4">
        <f ca="1">IFERROR(D227*IF(RESULTADOS!$C$17="Normal",IF(Painel!$G$8=PREMISSAS!$M$18,PREMISSAS!$C$63,PREMISSAS!$D$63),0),0)</f>
        <v>0</v>
      </c>
      <c r="M227" s="85">
        <f ca="1">IFERROR(M226*(1+$E$2)+(E227+J227-IF(RESULTADOS!$C$17="Normal",K227,0)-L227)*IF(MONTH(B227)=12,2,1),0)</f>
        <v>0</v>
      </c>
      <c r="N227" s="85">
        <f ca="1">IFERROR(N226*(1+$E$2)+(F227+I227-IF(RESULTADOS!$C$17="Normal",0,K227))*IF(MONTH(B227)=12,2,1)+G227+H227,0)</f>
        <v>0</v>
      </c>
      <c r="P227" s="43">
        <f t="shared" ca="1" si="27"/>
        <v>0</v>
      </c>
      <c r="R227" s="116" t="str">
        <f t="shared" ca="1" si="28"/>
        <v/>
      </c>
      <c r="S227" s="100" t="str">
        <f ca="1">IF(C227="","",S226+(E227+J227-IF(RESULTADOS!$C$17="Normal",K227,0)-L227)/2+(F227+G227+H227+I227-IF(RESULTADOS!$C$17="Normal",0,K227)))</f>
        <v/>
      </c>
      <c r="T227" s="100" t="str">
        <f ca="1">IF(C227="","",T226+(E227+J227-IF(RESULTADOS!$C$17="Normal",K227,0)-L227)/2)</f>
        <v/>
      </c>
      <c r="U227" s="100">
        <f t="shared" ca="1" si="32"/>
        <v>0</v>
      </c>
      <c r="W227" s="116" t="str">
        <f t="shared" ca="1" si="33"/>
        <v/>
      </c>
      <c r="X227" s="116" t="str">
        <f t="shared" ca="1" si="29"/>
        <v/>
      </c>
      <c r="Y227" s="100">
        <f ca="1">IF(OR((Y226-13/12*AB226)*(1+PREMISSAS!$C$16)&lt;0,Y226=""),0,(Y226-13/12*AB226)*(1+PREMISSAS!$C$16))</f>
        <v>0</v>
      </c>
      <c r="Z227" s="100">
        <f ca="1">IF(OR((Z226-13/12*AC226)*(1+PREMISSAS!$C$16)&lt;0,Z226=""),0,(Z226-13/12*AC226)*(1+PREMISSAS!$C$16))</f>
        <v>0</v>
      </c>
      <c r="AA227" s="100">
        <f t="shared" ca="1" si="30"/>
        <v>0</v>
      </c>
      <c r="AB227" s="119">
        <f t="shared" ca="1" si="34"/>
        <v>0</v>
      </c>
      <c r="AC227" s="119">
        <f t="shared" ca="1" si="35"/>
        <v>0</v>
      </c>
    </row>
    <row r="228" spans="2:29" x14ac:dyDescent="0.25">
      <c r="B228" s="20" t="str">
        <f t="shared" ca="1" si="31"/>
        <v/>
      </c>
      <c r="C228" s="21" t="str">
        <f ca="1">IF(B228="","",IF(MONTH(B228)=1,C227*(1+PREMISSAS!$C$58),C227))</f>
        <v/>
      </c>
      <c r="D228" s="21" t="str">
        <f ca="1">IF(B228="","",IF(RESULTADOS!$C$17="Normal",IFERROR(MAX(C228-PREMISSAS!$C$13,0),0),MAX(10*PREMISSAS!$C$39,IF(MONTH(B228)=1,D227*(1+PREMISSAS!$C$58),D227))))</f>
        <v/>
      </c>
      <c r="E228" s="4">
        <f ca="1">IFERROR(D228*IF(RESULTADOS!$C$17="Normal",$D$3,0),0)</f>
        <v>0</v>
      </c>
      <c r="F228" s="4">
        <f>IF(AND(Painel!$I$47="Sim",Painel!$I$49=PREMISSAS!$O$23),Painel!$I$51,0)</f>
        <v>0</v>
      </c>
      <c r="G228" s="100">
        <f>IF(AND(Painel!$I$47="Sim",Painel!$I$49=PREMISSAS!$O$22),IF(MOD(MONTH(B228),6)=0,Painel!$I$51,0),0)</f>
        <v>0</v>
      </c>
      <c r="H228" s="100">
        <f>IF(AND(Painel!$I$47="Sim",Painel!$I$49=PREMISSAS!$O$21),IF(MOD(MONTH(B228),12)=0,Painel!$I$51,0),0)</f>
        <v>0</v>
      </c>
      <c r="I228" s="4">
        <f ca="1">IFERROR(IF(RESULTADOS!$C$17="Normal",0,D228)*IF(RESULTADOS!$C$17="Normal",0,$D$3),0)</f>
        <v>0</v>
      </c>
      <c r="J228" s="4">
        <f>IF(RESULTADOS!$C$17="Normal",E228,0)</f>
        <v>0</v>
      </c>
      <c r="K228" s="4">
        <f ca="1">(E228+J228+I228)*PREMISSAS!$C$61</f>
        <v>0</v>
      </c>
      <c r="L228" s="4">
        <f ca="1">IFERROR(D228*IF(RESULTADOS!$C$17="Normal",IF(Painel!$G$8=PREMISSAS!$M$18,PREMISSAS!$C$63,PREMISSAS!$D$63),0),0)</f>
        <v>0</v>
      </c>
      <c r="M228" s="85">
        <f ca="1">IFERROR(M227*(1+$E$2)+(E228+J228-IF(RESULTADOS!$C$17="Normal",K228,0)-L228)*IF(MONTH(B228)=12,2,1),0)</f>
        <v>0</v>
      </c>
      <c r="N228" s="85">
        <f ca="1">IFERROR(N227*(1+$E$2)+(F228+I228-IF(RESULTADOS!$C$17="Normal",0,K228))*IF(MONTH(B228)=12,2,1)+G228+H228,0)</f>
        <v>0</v>
      </c>
      <c r="P228" s="43">
        <f t="shared" ca="1" si="27"/>
        <v>0</v>
      </c>
      <c r="R228" s="116" t="str">
        <f t="shared" ca="1" si="28"/>
        <v/>
      </c>
      <c r="S228" s="100" t="str">
        <f ca="1">IF(C228="","",S227+(E228+J228-IF(RESULTADOS!$C$17="Normal",K228,0)-L228)/2+(F228+G228+H228+I228-IF(RESULTADOS!$C$17="Normal",0,K228)))</f>
        <v/>
      </c>
      <c r="T228" s="100" t="str">
        <f ca="1">IF(C228="","",T227+(E228+J228-IF(RESULTADOS!$C$17="Normal",K228,0)-L228)/2)</f>
        <v/>
      </c>
      <c r="U228" s="100">
        <f t="shared" ca="1" si="32"/>
        <v>0</v>
      </c>
      <c r="W228" s="116" t="str">
        <f t="shared" ca="1" si="33"/>
        <v/>
      </c>
      <c r="X228" s="116" t="str">
        <f t="shared" ca="1" si="29"/>
        <v/>
      </c>
      <c r="Y228" s="100">
        <f ca="1">IF(OR((Y227-13/12*AB227)*(1+PREMISSAS!$C$16)&lt;0,Y227=""),0,(Y227-13/12*AB227)*(1+PREMISSAS!$C$16))</f>
        <v>0</v>
      </c>
      <c r="Z228" s="100">
        <f ca="1">IF(OR((Z227-13/12*AC227)*(1+PREMISSAS!$C$16)&lt;0,Z227=""),0,(Z227-13/12*AC227)*(1+PREMISSAS!$C$16))</f>
        <v>0</v>
      </c>
      <c r="AA228" s="100">
        <f t="shared" ca="1" si="30"/>
        <v>0</v>
      </c>
      <c r="AB228" s="119">
        <f t="shared" ca="1" si="34"/>
        <v>0</v>
      </c>
      <c r="AC228" s="119">
        <f t="shared" ca="1" si="35"/>
        <v>0</v>
      </c>
    </row>
    <row r="229" spans="2:29" x14ac:dyDescent="0.25">
      <c r="B229" s="20" t="str">
        <f t="shared" ca="1" si="31"/>
        <v/>
      </c>
      <c r="C229" s="21" t="str">
        <f ca="1">IF(B229="","",IF(MONTH(B229)=1,C228*(1+PREMISSAS!$C$58),C228))</f>
        <v/>
      </c>
      <c r="D229" s="21" t="str">
        <f ca="1">IF(B229="","",IF(RESULTADOS!$C$17="Normal",IFERROR(MAX(C229-PREMISSAS!$C$13,0),0),MAX(10*PREMISSAS!$C$39,IF(MONTH(B229)=1,D228*(1+PREMISSAS!$C$58),D228))))</f>
        <v/>
      </c>
      <c r="E229" s="4">
        <f ca="1">IFERROR(D229*IF(RESULTADOS!$C$17="Normal",$D$3,0),0)</f>
        <v>0</v>
      </c>
      <c r="F229" s="4">
        <f>IF(AND(Painel!$I$47="Sim",Painel!$I$49=PREMISSAS!$O$23),Painel!$I$51,0)</f>
        <v>0</v>
      </c>
      <c r="G229" s="100">
        <f>IF(AND(Painel!$I$47="Sim",Painel!$I$49=PREMISSAS!$O$22),IF(MOD(MONTH(B229),6)=0,Painel!$I$51,0),0)</f>
        <v>0</v>
      </c>
      <c r="H229" s="100">
        <f>IF(AND(Painel!$I$47="Sim",Painel!$I$49=PREMISSAS!$O$21),IF(MOD(MONTH(B229),12)=0,Painel!$I$51,0),0)</f>
        <v>0</v>
      </c>
      <c r="I229" s="4">
        <f ca="1">IFERROR(IF(RESULTADOS!$C$17="Normal",0,D229)*IF(RESULTADOS!$C$17="Normal",0,$D$3),0)</f>
        <v>0</v>
      </c>
      <c r="J229" s="4">
        <f>IF(RESULTADOS!$C$17="Normal",E229,0)</f>
        <v>0</v>
      </c>
      <c r="K229" s="4">
        <f ca="1">(E229+J229+I229)*PREMISSAS!$C$61</f>
        <v>0</v>
      </c>
      <c r="L229" s="4">
        <f ca="1">IFERROR(D229*IF(RESULTADOS!$C$17="Normal",IF(Painel!$G$8=PREMISSAS!$M$18,PREMISSAS!$C$63,PREMISSAS!$D$63),0),0)</f>
        <v>0</v>
      </c>
      <c r="M229" s="85">
        <f ca="1">IFERROR(M228*(1+$E$2)+(E229+J229-IF(RESULTADOS!$C$17="Normal",K229,0)-L229)*IF(MONTH(B229)=12,2,1),0)</f>
        <v>0</v>
      </c>
      <c r="N229" s="85">
        <f ca="1">IFERROR(N228*(1+$E$2)+(F229+I229-IF(RESULTADOS!$C$17="Normal",0,K229))*IF(MONTH(B229)=12,2,1)+G229+H229,0)</f>
        <v>0</v>
      </c>
      <c r="P229" s="43">
        <f t="shared" ca="1" si="27"/>
        <v>0</v>
      </c>
      <c r="R229" s="116" t="str">
        <f t="shared" ca="1" si="28"/>
        <v/>
      </c>
      <c r="S229" s="100" t="str">
        <f ca="1">IF(C229="","",S228+(E229+J229-IF(RESULTADOS!$C$17="Normal",K229,0)-L229)/2+(F229+G229+H229+I229-IF(RESULTADOS!$C$17="Normal",0,K229)))</f>
        <v/>
      </c>
      <c r="T229" s="100" t="str">
        <f ca="1">IF(C229="","",T228+(E229+J229-IF(RESULTADOS!$C$17="Normal",K229,0)-L229)/2)</f>
        <v/>
      </c>
      <c r="U229" s="100">
        <f t="shared" ca="1" si="32"/>
        <v>0</v>
      </c>
      <c r="W229" s="116" t="str">
        <f t="shared" ca="1" si="33"/>
        <v/>
      </c>
      <c r="X229" s="116" t="str">
        <f t="shared" ca="1" si="29"/>
        <v/>
      </c>
      <c r="Y229" s="100">
        <f ca="1">IF(OR((Y228-13/12*AB228)*(1+PREMISSAS!$C$16)&lt;0,Y228=""),0,(Y228-13/12*AB228)*(1+PREMISSAS!$C$16))</f>
        <v>0</v>
      </c>
      <c r="Z229" s="100">
        <f ca="1">IF(OR((Z228-13/12*AC228)*(1+PREMISSAS!$C$16)&lt;0,Z228=""),0,(Z228-13/12*AC228)*(1+PREMISSAS!$C$16))</f>
        <v>0</v>
      </c>
      <c r="AA229" s="100">
        <f t="shared" ca="1" si="30"/>
        <v>0</v>
      </c>
      <c r="AB229" s="119">
        <f t="shared" ca="1" si="34"/>
        <v>0</v>
      </c>
      <c r="AC229" s="119">
        <f t="shared" ca="1" si="35"/>
        <v>0</v>
      </c>
    </row>
    <row r="230" spans="2:29" x14ac:dyDescent="0.25">
      <c r="B230" s="20" t="str">
        <f t="shared" ca="1" si="31"/>
        <v/>
      </c>
      <c r="C230" s="21" t="str">
        <f ca="1">IF(B230="","",IF(MONTH(B230)=1,C229*(1+PREMISSAS!$C$58),C229))</f>
        <v/>
      </c>
      <c r="D230" s="21" t="str">
        <f ca="1">IF(B230="","",IF(RESULTADOS!$C$17="Normal",IFERROR(MAX(C230-PREMISSAS!$C$13,0),0),MAX(10*PREMISSAS!$C$39,IF(MONTH(B230)=1,D229*(1+PREMISSAS!$C$58),D229))))</f>
        <v/>
      </c>
      <c r="E230" s="4">
        <f ca="1">IFERROR(D230*IF(RESULTADOS!$C$17="Normal",$D$3,0),0)</f>
        <v>0</v>
      </c>
      <c r="F230" s="4">
        <f>IF(AND(Painel!$I$47="Sim",Painel!$I$49=PREMISSAS!$O$23),Painel!$I$51,0)</f>
        <v>0</v>
      </c>
      <c r="G230" s="100">
        <f>IF(AND(Painel!$I$47="Sim",Painel!$I$49=PREMISSAS!$O$22),IF(MOD(MONTH(B230),6)=0,Painel!$I$51,0),0)</f>
        <v>0</v>
      </c>
      <c r="H230" s="100">
        <f>IF(AND(Painel!$I$47="Sim",Painel!$I$49=PREMISSAS!$O$21),IF(MOD(MONTH(B230),12)=0,Painel!$I$51,0),0)</f>
        <v>0</v>
      </c>
      <c r="I230" s="4">
        <f ca="1">IFERROR(IF(RESULTADOS!$C$17="Normal",0,D230)*IF(RESULTADOS!$C$17="Normal",0,$D$3),0)</f>
        <v>0</v>
      </c>
      <c r="J230" s="4">
        <f>IF(RESULTADOS!$C$17="Normal",E230,0)</f>
        <v>0</v>
      </c>
      <c r="K230" s="4">
        <f ca="1">(E230+J230+I230)*PREMISSAS!$C$61</f>
        <v>0</v>
      </c>
      <c r="L230" s="4">
        <f ca="1">IFERROR(D230*IF(RESULTADOS!$C$17="Normal",IF(Painel!$G$8=PREMISSAS!$M$18,PREMISSAS!$C$63,PREMISSAS!$D$63),0),0)</f>
        <v>0</v>
      </c>
      <c r="M230" s="85">
        <f ca="1">IFERROR(M229*(1+$E$2)+(E230+J230-IF(RESULTADOS!$C$17="Normal",K230,0)-L230)*IF(MONTH(B230)=12,2,1),0)</f>
        <v>0</v>
      </c>
      <c r="N230" s="85">
        <f ca="1">IFERROR(N229*(1+$E$2)+(F230+I230-IF(RESULTADOS!$C$17="Normal",0,K230))*IF(MONTH(B230)=12,2,1)+G230+H230,0)</f>
        <v>0</v>
      </c>
      <c r="P230" s="43">
        <f t="shared" ca="1" si="27"/>
        <v>0</v>
      </c>
      <c r="R230" s="116" t="str">
        <f t="shared" ca="1" si="28"/>
        <v/>
      </c>
      <c r="S230" s="100" t="str">
        <f ca="1">IF(C230="","",S229+(E230+J230-IF(RESULTADOS!$C$17="Normal",K230,0)-L230)/2+(F230+G230+H230+I230-IF(RESULTADOS!$C$17="Normal",0,K230)))</f>
        <v/>
      </c>
      <c r="T230" s="100" t="str">
        <f ca="1">IF(C230="","",T229+(E230+J230-IF(RESULTADOS!$C$17="Normal",K230,0)-L230)/2)</f>
        <v/>
      </c>
      <c r="U230" s="100">
        <f t="shared" ca="1" si="32"/>
        <v>0</v>
      </c>
      <c r="W230" s="116" t="str">
        <f t="shared" ca="1" si="33"/>
        <v/>
      </c>
      <c r="X230" s="116" t="str">
        <f t="shared" ca="1" si="29"/>
        <v/>
      </c>
      <c r="Y230" s="100">
        <f ca="1">IF(OR((Y229-13/12*AB229)*(1+PREMISSAS!$C$16)&lt;0,Y229=""),0,(Y229-13/12*AB229)*(1+PREMISSAS!$C$16))</f>
        <v>0</v>
      </c>
      <c r="Z230" s="100">
        <f ca="1">IF(OR((Z229-13/12*AC229)*(1+PREMISSAS!$C$16)&lt;0,Z229=""),0,(Z229-13/12*AC229)*(1+PREMISSAS!$C$16))</f>
        <v>0</v>
      </c>
      <c r="AA230" s="100">
        <f t="shared" ca="1" si="30"/>
        <v>0</v>
      </c>
      <c r="AB230" s="119">
        <f t="shared" ca="1" si="34"/>
        <v>0</v>
      </c>
      <c r="AC230" s="119">
        <f t="shared" ca="1" si="35"/>
        <v>0</v>
      </c>
    </row>
    <row r="231" spans="2:29" x14ac:dyDescent="0.25">
      <c r="B231" s="20" t="str">
        <f t="shared" ca="1" si="31"/>
        <v/>
      </c>
      <c r="C231" s="21" t="str">
        <f ca="1">IF(B231="","",IF(MONTH(B231)=1,C230*(1+PREMISSAS!$C$58),C230))</f>
        <v/>
      </c>
      <c r="D231" s="21" t="str">
        <f ca="1">IF(B231="","",IF(RESULTADOS!$C$17="Normal",IFERROR(MAX(C231-PREMISSAS!$C$13,0),0),MAX(10*PREMISSAS!$C$39,IF(MONTH(B231)=1,D230*(1+PREMISSAS!$C$58),D230))))</f>
        <v/>
      </c>
      <c r="E231" s="4">
        <f ca="1">IFERROR(D231*IF(RESULTADOS!$C$17="Normal",$D$3,0),0)</f>
        <v>0</v>
      </c>
      <c r="F231" s="4">
        <f>IF(AND(Painel!$I$47="Sim",Painel!$I$49=PREMISSAS!$O$23),Painel!$I$51,0)</f>
        <v>0</v>
      </c>
      <c r="G231" s="100">
        <f>IF(AND(Painel!$I$47="Sim",Painel!$I$49=PREMISSAS!$O$22),IF(MOD(MONTH(B231),6)=0,Painel!$I$51,0),0)</f>
        <v>0</v>
      </c>
      <c r="H231" s="100">
        <f>IF(AND(Painel!$I$47="Sim",Painel!$I$49=PREMISSAS!$O$21),IF(MOD(MONTH(B231),12)=0,Painel!$I$51,0),0)</f>
        <v>0</v>
      </c>
      <c r="I231" s="4">
        <f ca="1">IFERROR(IF(RESULTADOS!$C$17="Normal",0,D231)*IF(RESULTADOS!$C$17="Normal",0,$D$3),0)</f>
        <v>0</v>
      </c>
      <c r="J231" s="4">
        <f>IF(RESULTADOS!$C$17="Normal",E231,0)</f>
        <v>0</v>
      </c>
      <c r="K231" s="4">
        <f ca="1">(E231+J231+I231)*PREMISSAS!$C$61</f>
        <v>0</v>
      </c>
      <c r="L231" s="4">
        <f ca="1">IFERROR(D231*IF(RESULTADOS!$C$17="Normal",IF(Painel!$G$8=PREMISSAS!$M$18,PREMISSAS!$C$63,PREMISSAS!$D$63),0),0)</f>
        <v>0</v>
      </c>
      <c r="M231" s="85">
        <f ca="1">IFERROR(M230*(1+$E$2)+(E231+J231-IF(RESULTADOS!$C$17="Normal",K231,0)-L231)*IF(MONTH(B231)=12,2,1),0)</f>
        <v>0</v>
      </c>
      <c r="N231" s="85">
        <f ca="1">IFERROR(N230*(1+$E$2)+(F231+I231-IF(RESULTADOS!$C$17="Normal",0,K231))*IF(MONTH(B231)=12,2,1)+G231+H231,0)</f>
        <v>0</v>
      </c>
      <c r="P231" s="43">
        <f t="shared" ca="1" si="27"/>
        <v>0</v>
      </c>
      <c r="R231" s="116" t="str">
        <f t="shared" ca="1" si="28"/>
        <v/>
      </c>
      <c r="S231" s="100" t="str">
        <f ca="1">IF(C231="","",S230+(E231+J231-IF(RESULTADOS!$C$17="Normal",K231,0)-L231)/2+(F231+G231+H231+I231-IF(RESULTADOS!$C$17="Normal",0,K231)))</f>
        <v/>
      </c>
      <c r="T231" s="100" t="str">
        <f ca="1">IF(C231="","",T230+(E231+J231-IF(RESULTADOS!$C$17="Normal",K231,0)-L231)/2)</f>
        <v/>
      </c>
      <c r="U231" s="100">
        <f t="shared" ca="1" si="32"/>
        <v>0</v>
      </c>
      <c r="W231" s="116" t="str">
        <f t="shared" ca="1" si="33"/>
        <v/>
      </c>
      <c r="X231" s="116" t="str">
        <f t="shared" ca="1" si="29"/>
        <v/>
      </c>
      <c r="Y231" s="100">
        <f ca="1">IF(OR((Y230-13/12*AB230)*(1+PREMISSAS!$C$16)&lt;0,Y230=""),0,(Y230-13/12*AB230)*(1+PREMISSAS!$C$16))</f>
        <v>0</v>
      </c>
      <c r="Z231" s="100">
        <f ca="1">IF(OR((Z230-13/12*AC230)*(1+PREMISSAS!$C$16)&lt;0,Z230=""),0,(Z230-13/12*AC230)*(1+PREMISSAS!$C$16))</f>
        <v>0</v>
      </c>
      <c r="AA231" s="100">
        <f t="shared" ca="1" si="30"/>
        <v>0</v>
      </c>
      <c r="AB231" s="119">
        <f t="shared" ca="1" si="34"/>
        <v>0</v>
      </c>
      <c r="AC231" s="119">
        <f t="shared" ca="1" si="35"/>
        <v>0</v>
      </c>
    </row>
    <row r="232" spans="2:29" x14ac:dyDescent="0.25">
      <c r="B232" s="20" t="str">
        <f t="shared" ca="1" si="31"/>
        <v/>
      </c>
      <c r="C232" s="21" t="str">
        <f ca="1">IF(B232="","",IF(MONTH(B232)=1,C231*(1+PREMISSAS!$C$58),C231))</f>
        <v/>
      </c>
      <c r="D232" s="21" t="str">
        <f ca="1">IF(B232="","",IF(RESULTADOS!$C$17="Normal",IFERROR(MAX(C232-PREMISSAS!$C$13,0),0),MAX(10*PREMISSAS!$C$39,IF(MONTH(B232)=1,D231*(1+PREMISSAS!$C$58),D231))))</f>
        <v/>
      </c>
      <c r="E232" s="4">
        <f ca="1">IFERROR(D232*IF(RESULTADOS!$C$17="Normal",$D$3,0),0)</f>
        <v>0</v>
      </c>
      <c r="F232" s="4">
        <f>IF(AND(Painel!$I$47="Sim",Painel!$I$49=PREMISSAS!$O$23),Painel!$I$51,0)</f>
        <v>0</v>
      </c>
      <c r="G232" s="100">
        <f>IF(AND(Painel!$I$47="Sim",Painel!$I$49=PREMISSAS!$O$22),IF(MOD(MONTH(B232),6)=0,Painel!$I$51,0),0)</f>
        <v>0</v>
      </c>
      <c r="H232" s="100">
        <f>IF(AND(Painel!$I$47="Sim",Painel!$I$49=PREMISSAS!$O$21),IF(MOD(MONTH(B232),12)=0,Painel!$I$51,0),0)</f>
        <v>0</v>
      </c>
      <c r="I232" s="4">
        <f ca="1">IFERROR(IF(RESULTADOS!$C$17="Normal",0,D232)*IF(RESULTADOS!$C$17="Normal",0,$D$3),0)</f>
        <v>0</v>
      </c>
      <c r="J232" s="4">
        <f>IF(RESULTADOS!$C$17="Normal",E232,0)</f>
        <v>0</v>
      </c>
      <c r="K232" s="4">
        <f ca="1">(E232+J232+I232)*PREMISSAS!$C$61</f>
        <v>0</v>
      </c>
      <c r="L232" s="4">
        <f ca="1">IFERROR(D232*IF(RESULTADOS!$C$17="Normal",IF(Painel!$G$8=PREMISSAS!$M$18,PREMISSAS!$C$63,PREMISSAS!$D$63),0),0)</f>
        <v>0</v>
      </c>
      <c r="M232" s="85">
        <f ca="1">IFERROR(M231*(1+$E$2)+(E232+J232-IF(RESULTADOS!$C$17="Normal",K232,0)-L232)*IF(MONTH(B232)=12,2,1),0)</f>
        <v>0</v>
      </c>
      <c r="N232" s="85">
        <f ca="1">IFERROR(N231*(1+$E$2)+(F232+I232-IF(RESULTADOS!$C$17="Normal",0,K232))*IF(MONTH(B232)=12,2,1)+G232+H232,0)</f>
        <v>0</v>
      </c>
      <c r="P232" s="43">
        <f t="shared" ca="1" si="27"/>
        <v>0</v>
      </c>
      <c r="R232" s="116" t="str">
        <f t="shared" ca="1" si="28"/>
        <v/>
      </c>
      <c r="S232" s="100" t="str">
        <f ca="1">IF(C232="","",S231+(E232+J232-IF(RESULTADOS!$C$17="Normal",K232,0)-L232)/2+(F232+G232+H232+I232-IF(RESULTADOS!$C$17="Normal",0,K232)))</f>
        <v/>
      </c>
      <c r="T232" s="100" t="str">
        <f ca="1">IF(C232="","",T231+(E232+J232-IF(RESULTADOS!$C$17="Normal",K232,0)-L232)/2)</f>
        <v/>
      </c>
      <c r="U232" s="100">
        <f t="shared" ca="1" si="32"/>
        <v>0</v>
      </c>
      <c r="W232" s="116" t="str">
        <f t="shared" ca="1" si="33"/>
        <v/>
      </c>
      <c r="X232" s="116" t="str">
        <f t="shared" ca="1" si="29"/>
        <v/>
      </c>
      <c r="Y232" s="100">
        <f ca="1">IF(OR((Y231-13/12*AB231)*(1+PREMISSAS!$C$16)&lt;0,Y231=""),0,(Y231-13/12*AB231)*(1+PREMISSAS!$C$16))</f>
        <v>0</v>
      </c>
      <c r="Z232" s="100">
        <f ca="1">IF(OR((Z231-13/12*AC231)*(1+PREMISSAS!$C$16)&lt;0,Z231=""),0,(Z231-13/12*AC231)*(1+PREMISSAS!$C$16))</f>
        <v>0</v>
      </c>
      <c r="AA232" s="100">
        <f t="shared" ca="1" si="30"/>
        <v>0</v>
      </c>
      <c r="AB232" s="119">
        <f t="shared" ca="1" si="34"/>
        <v>0</v>
      </c>
      <c r="AC232" s="119">
        <f t="shared" ca="1" si="35"/>
        <v>0</v>
      </c>
    </row>
    <row r="233" spans="2:29" x14ac:dyDescent="0.25">
      <c r="B233" s="20" t="str">
        <f t="shared" ca="1" si="31"/>
        <v/>
      </c>
      <c r="C233" s="21" t="str">
        <f ca="1">IF(B233="","",IF(MONTH(B233)=1,C232*(1+PREMISSAS!$C$58),C232))</f>
        <v/>
      </c>
      <c r="D233" s="21" t="str">
        <f ca="1">IF(B233="","",IF(RESULTADOS!$C$17="Normal",IFERROR(MAX(C233-PREMISSAS!$C$13,0),0),MAX(10*PREMISSAS!$C$39,IF(MONTH(B233)=1,D232*(1+PREMISSAS!$C$58),D232))))</f>
        <v/>
      </c>
      <c r="E233" s="4">
        <f ca="1">IFERROR(D233*IF(RESULTADOS!$C$17="Normal",$D$3,0),0)</f>
        <v>0</v>
      </c>
      <c r="F233" s="4">
        <f>IF(AND(Painel!$I$47="Sim",Painel!$I$49=PREMISSAS!$O$23),Painel!$I$51,0)</f>
        <v>0</v>
      </c>
      <c r="G233" s="100">
        <f>IF(AND(Painel!$I$47="Sim",Painel!$I$49=PREMISSAS!$O$22),IF(MOD(MONTH(B233),6)=0,Painel!$I$51,0),0)</f>
        <v>0</v>
      </c>
      <c r="H233" s="100">
        <f>IF(AND(Painel!$I$47="Sim",Painel!$I$49=PREMISSAS!$O$21),IF(MOD(MONTH(B233),12)=0,Painel!$I$51,0),0)</f>
        <v>0</v>
      </c>
      <c r="I233" s="4">
        <f ca="1">IFERROR(IF(RESULTADOS!$C$17="Normal",0,D233)*IF(RESULTADOS!$C$17="Normal",0,$D$3),0)</f>
        <v>0</v>
      </c>
      <c r="J233" s="4">
        <f>IF(RESULTADOS!$C$17="Normal",E233,0)</f>
        <v>0</v>
      </c>
      <c r="K233" s="4">
        <f ca="1">(E233+J233+I233)*PREMISSAS!$C$61</f>
        <v>0</v>
      </c>
      <c r="L233" s="4">
        <f ca="1">IFERROR(D233*IF(RESULTADOS!$C$17="Normal",IF(Painel!$G$8=PREMISSAS!$M$18,PREMISSAS!$C$63,PREMISSAS!$D$63),0),0)</f>
        <v>0</v>
      </c>
      <c r="M233" s="85">
        <f ca="1">IFERROR(M232*(1+$E$2)+(E233+J233-IF(RESULTADOS!$C$17="Normal",K233,0)-L233)*IF(MONTH(B233)=12,2,1),0)</f>
        <v>0</v>
      </c>
      <c r="N233" s="85">
        <f ca="1">IFERROR(N232*(1+$E$2)+(F233+I233-IF(RESULTADOS!$C$17="Normal",0,K233))*IF(MONTH(B233)=12,2,1)+G233+H233,0)</f>
        <v>0</v>
      </c>
      <c r="P233" s="43">
        <f t="shared" ca="1" si="27"/>
        <v>0</v>
      </c>
      <c r="R233" s="116" t="str">
        <f t="shared" ca="1" si="28"/>
        <v/>
      </c>
      <c r="S233" s="100" t="str">
        <f ca="1">IF(C233="","",S232+(E233+J233-IF(RESULTADOS!$C$17="Normal",K233,0)-L233)/2+(F233+G233+H233+I233-IF(RESULTADOS!$C$17="Normal",0,K233)))</f>
        <v/>
      </c>
      <c r="T233" s="100" t="str">
        <f ca="1">IF(C233="","",T232+(E233+J233-IF(RESULTADOS!$C$17="Normal",K233,0)-L233)/2)</f>
        <v/>
      </c>
      <c r="U233" s="100">
        <f t="shared" ca="1" si="32"/>
        <v>0</v>
      </c>
      <c r="W233" s="116" t="str">
        <f t="shared" ca="1" si="33"/>
        <v/>
      </c>
      <c r="X233" s="116" t="str">
        <f t="shared" ca="1" si="29"/>
        <v/>
      </c>
      <c r="Y233" s="100">
        <f ca="1">IF(OR((Y232-13/12*AB232)*(1+PREMISSAS!$C$16)&lt;0,Y232=""),0,(Y232-13/12*AB232)*(1+PREMISSAS!$C$16))</f>
        <v>0</v>
      </c>
      <c r="Z233" s="100">
        <f ca="1">IF(OR((Z232-13/12*AC232)*(1+PREMISSAS!$C$16)&lt;0,Z232=""),0,(Z232-13/12*AC232)*(1+PREMISSAS!$C$16))</f>
        <v>0</v>
      </c>
      <c r="AA233" s="100">
        <f t="shared" ca="1" si="30"/>
        <v>0</v>
      </c>
      <c r="AB233" s="119">
        <f t="shared" ca="1" si="34"/>
        <v>0</v>
      </c>
      <c r="AC233" s="119">
        <f t="shared" ca="1" si="35"/>
        <v>0</v>
      </c>
    </row>
    <row r="234" spans="2:29" x14ac:dyDescent="0.25">
      <c r="B234" s="20" t="str">
        <f t="shared" ca="1" si="31"/>
        <v/>
      </c>
      <c r="C234" s="21" t="str">
        <f ca="1">IF(B234="","",IF(MONTH(B234)=1,C233*(1+PREMISSAS!$C$58),C233))</f>
        <v/>
      </c>
      <c r="D234" s="21" t="str">
        <f ca="1">IF(B234="","",IF(RESULTADOS!$C$17="Normal",IFERROR(MAX(C234-PREMISSAS!$C$13,0),0),MAX(10*PREMISSAS!$C$39,IF(MONTH(B234)=1,D233*(1+PREMISSAS!$C$58),D233))))</f>
        <v/>
      </c>
      <c r="E234" s="4">
        <f ca="1">IFERROR(D234*IF(RESULTADOS!$C$17="Normal",$D$3,0),0)</f>
        <v>0</v>
      </c>
      <c r="F234" s="4">
        <f>IF(AND(Painel!$I$47="Sim",Painel!$I$49=PREMISSAS!$O$23),Painel!$I$51,0)</f>
        <v>0</v>
      </c>
      <c r="G234" s="100">
        <f>IF(AND(Painel!$I$47="Sim",Painel!$I$49=PREMISSAS!$O$22),IF(MOD(MONTH(B234),6)=0,Painel!$I$51,0),0)</f>
        <v>0</v>
      </c>
      <c r="H234" s="100">
        <f>IF(AND(Painel!$I$47="Sim",Painel!$I$49=PREMISSAS!$O$21),IF(MOD(MONTH(B234),12)=0,Painel!$I$51,0),0)</f>
        <v>0</v>
      </c>
      <c r="I234" s="4">
        <f ca="1">IFERROR(IF(RESULTADOS!$C$17="Normal",0,D234)*IF(RESULTADOS!$C$17="Normal",0,$D$3),0)</f>
        <v>0</v>
      </c>
      <c r="J234" s="4">
        <f>IF(RESULTADOS!$C$17="Normal",E234,0)</f>
        <v>0</v>
      </c>
      <c r="K234" s="4">
        <f ca="1">(E234+J234+I234)*PREMISSAS!$C$61</f>
        <v>0</v>
      </c>
      <c r="L234" s="4">
        <f ca="1">IFERROR(D234*IF(RESULTADOS!$C$17="Normal",IF(Painel!$G$8=PREMISSAS!$M$18,PREMISSAS!$C$63,PREMISSAS!$D$63),0),0)</f>
        <v>0</v>
      </c>
      <c r="M234" s="85">
        <f ca="1">IFERROR(M233*(1+$E$2)+(E234+J234-IF(RESULTADOS!$C$17="Normal",K234,0)-L234)*IF(MONTH(B234)=12,2,1),0)</f>
        <v>0</v>
      </c>
      <c r="N234" s="85">
        <f ca="1">IFERROR(N233*(1+$E$2)+(F234+I234-IF(RESULTADOS!$C$17="Normal",0,K234))*IF(MONTH(B234)=12,2,1)+G234+H234,0)</f>
        <v>0</v>
      </c>
      <c r="P234" s="43">
        <f t="shared" ca="1" si="27"/>
        <v>0</v>
      </c>
      <c r="R234" s="116" t="str">
        <f t="shared" ca="1" si="28"/>
        <v/>
      </c>
      <c r="S234" s="100" t="str">
        <f ca="1">IF(C234="","",S233+(E234+J234-IF(RESULTADOS!$C$17="Normal",K234,0)-L234)/2+(F234+G234+H234+I234-IF(RESULTADOS!$C$17="Normal",0,K234)))</f>
        <v/>
      </c>
      <c r="T234" s="100" t="str">
        <f ca="1">IF(C234="","",T233+(E234+J234-IF(RESULTADOS!$C$17="Normal",K234,0)-L234)/2)</f>
        <v/>
      </c>
      <c r="U234" s="100">
        <f t="shared" ca="1" si="32"/>
        <v>0</v>
      </c>
      <c r="W234" s="116" t="str">
        <f t="shared" ca="1" si="33"/>
        <v/>
      </c>
      <c r="X234" s="116" t="str">
        <f t="shared" ca="1" si="29"/>
        <v/>
      </c>
      <c r="Y234" s="100">
        <f ca="1">IF(OR((Y233-13/12*AB233)*(1+PREMISSAS!$C$16)&lt;0,Y233=""),0,(Y233-13/12*AB233)*(1+PREMISSAS!$C$16))</f>
        <v>0</v>
      </c>
      <c r="Z234" s="100">
        <f ca="1">IF(OR((Z233-13/12*AC233)*(1+PREMISSAS!$C$16)&lt;0,Z233=""),0,(Z233-13/12*AC233)*(1+PREMISSAS!$C$16))</f>
        <v>0</v>
      </c>
      <c r="AA234" s="100">
        <f t="shared" ca="1" si="30"/>
        <v>0</v>
      </c>
      <c r="AB234" s="119">
        <f t="shared" ca="1" si="34"/>
        <v>0</v>
      </c>
      <c r="AC234" s="119">
        <f t="shared" ca="1" si="35"/>
        <v>0</v>
      </c>
    </row>
    <row r="235" spans="2:29" x14ac:dyDescent="0.25">
      <c r="B235" s="20" t="str">
        <f t="shared" ca="1" si="31"/>
        <v/>
      </c>
      <c r="C235" s="21" t="str">
        <f ca="1">IF(B235="","",IF(MONTH(B235)=1,C234*(1+PREMISSAS!$C$58),C234))</f>
        <v/>
      </c>
      <c r="D235" s="21" t="str">
        <f ca="1">IF(B235="","",IF(RESULTADOS!$C$17="Normal",IFERROR(MAX(C235-PREMISSAS!$C$13,0),0),MAX(10*PREMISSAS!$C$39,IF(MONTH(B235)=1,D234*(1+PREMISSAS!$C$58),D234))))</f>
        <v/>
      </c>
      <c r="E235" s="4">
        <f ca="1">IFERROR(D235*IF(RESULTADOS!$C$17="Normal",$D$3,0),0)</f>
        <v>0</v>
      </c>
      <c r="F235" s="4">
        <f>IF(AND(Painel!$I$47="Sim",Painel!$I$49=PREMISSAS!$O$23),Painel!$I$51,0)</f>
        <v>0</v>
      </c>
      <c r="G235" s="100">
        <f>IF(AND(Painel!$I$47="Sim",Painel!$I$49=PREMISSAS!$O$22),IF(MOD(MONTH(B235),6)=0,Painel!$I$51,0),0)</f>
        <v>0</v>
      </c>
      <c r="H235" s="100">
        <f>IF(AND(Painel!$I$47="Sim",Painel!$I$49=PREMISSAS!$O$21),IF(MOD(MONTH(B235),12)=0,Painel!$I$51,0),0)</f>
        <v>0</v>
      </c>
      <c r="I235" s="4">
        <f ca="1">IFERROR(IF(RESULTADOS!$C$17="Normal",0,D235)*IF(RESULTADOS!$C$17="Normal",0,$D$3),0)</f>
        <v>0</v>
      </c>
      <c r="J235" s="4">
        <f>IF(RESULTADOS!$C$17="Normal",E235,0)</f>
        <v>0</v>
      </c>
      <c r="K235" s="4">
        <f ca="1">(E235+J235+I235)*PREMISSAS!$C$61</f>
        <v>0</v>
      </c>
      <c r="L235" s="4">
        <f ca="1">IFERROR(D235*IF(RESULTADOS!$C$17="Normal",IF(Painel!$G$8=PREMISSAS!$M$18,PREMISSAS!$C$63,PREMISSAS!$D$63),0),0)</f>
        <v>0</v>
      </c>
      <c r="M235" s="85">
        <f ca="1">IFERROR(M234*(1+$E$2)+(E235+J235-IF(RESULTADOS!$C$17="Normal",K235,0)-L235)*IF(MONTH(B235)=12,2,1),0)</f>
        <v>0</v>
      </c>
      <c r="N235" s="85">
        <f ca="1">IFERROR(N234*(1+$E$2)+(F235+I235-IF(RESULTADOS!$C$17="Normal",0,K235))*IF(MONTH(B235)=12,2,1)+G235+H235,0)</f>
        <v>0</v>
      </c>
      <c r="P235" s="43">
        <f t="shared" ca="1" si="27"/>
        <v>0</v>
      </c>
      <c r="R235" s="116" t="str">
        <f t="shared" ca="1" si="28"/>
        <v/>
      </c>
      <c r="S235" s="100" t="str">
        <f ca="1">IF(C235="","",S234+(E235+J235-IF(RESULTADOS!$C$17="Normal",K235,0)-L235)/2+(F235+G235+H235+I235-IF(RESULTADOS!$C$17="Normal",0,K235)))</f>
        <v/>
      </c>
      <c r="T235" s="100" t="str">
        <f ca="1">IF(C235="","",T234+(E235+J235-IF(RESULTADOS!$C$17="Normal",K235,0)-L235)/2)</f>
        <v/>
      </c>
      <c r="U235" s="100">
        <f t="shared" ca="1" si="32"/>
        <v>0</v>
      </c>
      <c r="W235" s="116" t="str">
        <f t="shared" ca="1" si="33"/>
        <v/>
      </c>
      <c r="X235" s="116" t="str">
        <f t="shared" ca="1" si="29"/>
        <v/>
      </c>
      <c r="Y235" s="100">
        <f ca="1">IF(OR((Y234-13/12*AB234)*(1+PREMISSAS!$C$16)&lt;0,Y234=""),0,(Y234-13/12*AB234)*(1+PREMISSAS!$C$16))</f>
        <v>0</v>
      </c>
      <c r="Z235" s="100">
        <f ca="1">IF(OR((Z234-13/12*AC234)*(1+PREMISSAS!$C$16)&lt;0,Z234=""),0,(Z234-13/12*AC234)*(1+PREMISSAS!$C$16))</f>
        <v>0</v>
      </c>
      <c r="AA235" s="100">
        <f t="shared" ca="1" si="30"/>
        <v>0</v>
      </c>
      <c r="AB235" s="119">
        <f t="shared" ca="1" si="34"/>
        <v>0</v>
      </c>
      <c r="AC235" s="119">
        <f t="shared" ca="1" si="35"/>
        <v>0</v>
      </c>
    </row>
    <row r="236" spans="2:29" x14ac:dyDescent="0.25">
      <c r="B236" s="20" t="str">
        <f t="shared" ca="1" si="31"/>
        <v/>
      </c>
      <c r="C236" s="21" t="str">
        <f ca="1">IF(B236="","",IF(MONTH(B236)=1,C235*(1+PREMISSAS!$C$58),C235))</f>
        <v/>
      </c>
      <c r="D236" s="21" t="str">
        <f ca="1">IF(B236="","",IF(RESULTADOS!$C$17="Normal",IFERROR(MAX(C236-PREMISSAS!$C$13,0),0),MAX(10*PREMISSAS!$C$39,IF(MONTH(B236)=1,D235*(1+PREMISSAS!$C$58),D235))))</f>
        <v/>
      </c>
      <c r="E236" s="4">
        <f ca="1">IFERROR(D236*IF(RESULTADOS!$C$17="Normal",$D$3,0),0)</f>
        <v>0</v>
      </c>
      <c r="F236" s="4">
        <f>IF(AND(Painel!$I$47="Sim",Painel!$I$49=PREMISSAS!$O$23),Painel!$I$51,0)</f>
        <v>0</v>
      </c>
      <c r="G236" s="100">
        <f>IF(AND(Painel!$I$47="Sim",Painel!$I$49=PREMISSAS!$O$22),IF(MOD(MONTH(B236),6)=0,Painel!$I$51,0),0)</f>
        <v>0</v>
      </c>
      <c r="H236" s="100">
        <f>IF(AND(Painel!$I$47="Sim",Painel!$I$49=PREMISSAS!$O$21),IF(MOD(MONTH(B236),12)=0,Painel!$I$51,0),0)</f>
        <v>0</v>
      </c>
      <c r="I236" s="4">
        <f ca="1">IFERROR(IF(RESULTADOS!$C$17="Normal",0,D236)*IF(RESULTADOS!$C$17="Normal",0,$D$3),0)</f>
        <v>0</v>
      </c>
      <c r="J236" s="4">
        <f>IF(RESULTADOS!$C$17="Normal",E236,0)</f>
        <v>0</v>
      </c>
      <c r="K236" s="4">
        <f ca="1">(E236+J236+I236)*PREMISSAS!$C$61</f>
        <v>0</v>
      </c>
      <c r="L236" s="4">
        <f ca="1">IFERROR(D236*IF(RESULTADOS!$C$17="Normal",IF(Painel!$G$8=PREMISSAS!$M$18,PREMISSAS!$C$63,PREMISSAS!$D$63),0),0)</f>
        <v>0</v>
      </c>
      <c r="M236" s="85">
        <f ca="1">IFERROR(M235*(1+$E$2)+(E236+J236-IF(RESULTADOS!$C$17="Normal",K236,0)-L236)*IF(MONTH(B236)=12,2,1),0)</f>
        <v>0</v>
      </c>
      <c r="N236" s="85">
        <f ca="1">IFERROR(N235*(1+$E$2)+(F236+I236-IF(RESULTADOS!$C$17="Normal",0,K236))*IF(MONTH(B236)=12,2,1)+G236+H236,0)</f>
        <v>0</v>
      </c>
      <c r="P236" s="43">
        <f t="shared" ca="1" si="27"/>
        <v>0</v>
      </c>
      <c r="R236" s="116" t="str">
        <f t="shared" ca="1" si="28"/>
        <v/>
      </c>
      <c r="S236" s="100" t="str">
        <f ca="1">IF(C236="","",S235+(E236+J236-IF(RESULTADOS!$C$17="Normal",K236,0)-L236)/2+(F236+G236+H236+I236-IF(RESULTADOS!$C$17="Normal",0,K236)))</f>
        <v/>
      </c>
      <c r="T236" s="100" t="str">
        <f ca="1">IF(C236="","",T235+(E236+J236-IF(RESULTADOS!$C$17="Normal",K236,0)-L236)/2)</f>
        <v/>
      </c>
      <c r="U236" s="100">
        <f t="shared" ca="1" si="32"/>
        <v>0</v>
      </c>
      <c r="W236" s="116" t="str">
        <f t="shared" ca="1" si="33"/>
        <v/>
      </c>
      <c r="X236" s="116" t="str">
        <f t="shared" ca="1" si="29"/>
        <v/>
      </c>
      <c r="Y236" s="100">
        <f ca="1">IF(OR((Y235-13/12*AB235)*(1+PREMISSAS!$C$16)&lt;0,Y235=""),0,(Y235-13/12*AB235)*(1+PREMISSAS!$C$16))</f>
        <v>0</v>
      </c>
      <c r="Z236" s="100">
        <f ca="1">IF(OR((Z235-13/12*AC235)*(1+PREMISSAS!$C$16)&lt;0,Z235=""),0,(Z235-13/12*AC235)*(1+PREMISSAS!$C$16))</f>
        <v>0</v>
      </c>
      <c r="AA236" s="100">
        <f t="shared" ca="1" si="30"/>
        <v>0</v>
      </c>
      <c r="AB236" s="119">
        <f t="shared" ca="1" si="34"/>
        <v>0</v>
      </c>
      <c r="AC236" s="119">
        <f t="shared" ca="1" si="35"/>
        <v>0</v>
      </c>
    </row>
    <row r="237" spans="2:29" x14ac:dyDescent="0.25">
      <c r="B237" s="20" t="str">
        <f t="shared" ca="1" si="31"/>
        <v/>
      </c>
      <c r="C237" s="21" t="str">
        <f ca="1">IF(B237="","",IF(MONTH(B237)=1,C236*(1+PREMISSAS!$C$58),C236))</f>
        <v/>
      </c>
      <c r="D237" s="21" t="str">
        <f ca="1">IF(B237="","",IF(RESULTADOS!$C$17="Normal",IFERROR(MAX(C237-PREMISSAS!$C$13,0),0),MAX(10*PREMISSAS!$C$39,IF(MONTH(B237)=1,D236*(1+PREMISSAS!$C$58),D236))))</f>
        <v/>
      </c>
      <c r="E237" s="4">
        <f ca="1">IFERROR(D237*IF(RESULTADOS!$C$17="Normal",$D$3,0),0)</f>
        <v>0</v>
      </c>
      <c r="F237" s="4">
        <f>IF(AND(Painel!$I$47="Sim",Painel!$I$49=PREMISSAS!$O$23),Painel!$I$51,0)</f>
        <v>0</v>
      </c>
      <c r="G237" s="100">
        <f>IF(AND(Painel!$I$47="Sim",Painel!$I$49=PREMISSAS!$O$22),IF(MOD(MONTH(B237),6)=0,Painel!$I$51,0),0)</f>
        <v>0</v>
      </c>
      <c r="H237" s="100">
        <f>IF(AND(Painel!$I$47="Sim",Painel!$I$49=PREMISSAS!$O$21),IF(MOD(MONTH(B237),12)=0,Painel!$I$51,0),0)</f>
        <v>0</v>
      </c>
      <c r="I237" s="4">
        <f ca="1">IFERROR(IF(RESULTADOS!$C$17="Normal",0,D237)*IF(RESULTADOS!$C$17="Normal",0,$D$3),0)</f>
        <v>0</v>
      </c>
      <c r="J237" s="4">
        <f>IF(RESULTADOS!$C$17="Normal",E237,0)</f>
        <v>0</v>
      </c>
      <c r="K237" s="4">
        <f ca="1">(E237+J237+I237)*PREMISSAS!$C$61</f>
        <v>0</v>
      </c>
      <c r="L237" s="4">
        <f ca="1">IFERROR(D237*IF(RESULTADOS!$C$17="Normal",IF(Painel!$G$8=PREMISSAS!$M$18,PREMISSAS!$C$63,PREMISSAS!$D$63),0),0)</f>
        <v>0</v>
      </c>
      <c r="M237" s="85">
        <f ca="1">IFERROR(M236*(1+$E$2)+(E237+J237-IF(RESULTADOS!$C$17="Normal",K237,0)-L237)*IF(MONTH(B237)=12,2,1),0)</f>
        <v>0</v>
      </c>
      <c r="N237" s="85">
        <f ca="1">IFERROR(N236*(1+$E$2)+(F237+I237-IF(RESULTADOS!$C$17="Normal",0,K237))*IF(MONTH(B237)=12,2,1)+G237+H237,0)</f>
        <v>0</v>
      </c>
      <c r="P237" s="43">
        <f t="shared" ca="1" si="27"/>
        <v>0</v>
      </c>
      <c r="R237" s="116" t="str">
        <f t="shared" ca="1" si="28"/>
        <v/>
      </c>
      <c r="S237" s="100" t="str">
        <f ca="1">IF(C237="","",S236+(E237+J237-IF(RESULTADOS!$C$17="Normal",K237,0)-L237)/2+(F237+G237+H237+I237-IF(RESULTADOS!$C$17="Normal",0,K237)))</f>
        <v/>
      </c>
      <c r="T237" s="100" t="str">
        <f ca="1">IF(C237="","",T236+(E237+J237-IF(RESULTADOS!$C$17="Normal",K237,0)-L237)/2)</f>
        <v/>
      </c>
      <c r="U237" s="100">
        <f t="shared" ca="1" si="32"/>
        <v>0</v>
      </c>
      <c r="W237" s="116" t="str">
        <f t="shared" ca="1" si="33"/>
        <v/>
      </c>
      <c r="X237" s="116" t="str">
        <f t="shared" ca="1" si="29"/>
        <v/>
      </c>
      <c r="Y237" s="100">
        <f ca="1">IF(OR((Y236-13/12*AB236)*(1+PREMISSAS!$C$16)&lt;0,Y236=""),0,(Y236-13/12*AB236)*(1+PREMISSAS!$C$16))</f>
        <v>0</v>
      </c>
      <c r="Z237" s="100">
        <f ca="1">IF(OR((Z236-13/12*AC236)*(1+PREMISSAS!$C$16)&lt;0,Z236=""),0,(Z236-13/12*AC236)*(1+PREMISSAS!$C$16))</f>
        <v>0</v>
      </c>
      <c r="AA237" s="100">
        <f t="shared" ca="1" si="30"/>
        <v>0</v>
      </c>
      <c r="AB237" s="119">
        <f t="shared" ca="1" si="34"/>
        <v>0</v>
      </c>
      <c r="AC237" s="119">
        <f t="shared" ca="1" si="35"/>
        <v>0</v>
      </c>
    </row>
    <row r="238" spans="2:29" x14ac:dyDescent="0.25">
      <c r="B238" s="20" t="str">
        <f t="shared" ca="1" si="31"/>
        <v/>
      </c>
      <c r="C238" s="21" t="str">
        <f ca="1">IF(B238="","",IF(MONTH(B238)=1,C237*(1+PREMISSAS!$C$58),C237))</f>
        <v/>
      </c>
      <c r="D238" s="21" t="str">
        <f ca="1">IF(B238="","",IF(RESULTADOS!$C$17="Normal",IFERROR(MAX(C238-PREMISSAS!$C$13,0),0),MAX(10*PREMISSAS!$C$39,IF(MONTH(B238)=1,D237*(1+PREMISSAS!$C$58),D237))))</f>
        <v/>
      </c>
      <c r="E238" s="4">
        <f ca="1">IFERROR(D238*IF(RESULTADOS!$C$17="Normal",$D$3,0),0)</f>
        <v>0</v>
      </c>
      <c r="F238" s="4">
        <f>IF(AND(Painel!$I$47="Sim",Painel!$I$49=PREMISSAS!$O$23),Painel!$I$51,0)</f>
        <v>0</v>
      </c>
      <c r="G238" s="100">
        <f>IF(AND(Painel!$I$47="Sim",Painel!$I$49=PREMISSAS!$O$22),IF(MOD(MONTH(B238),6)=0,Painel!$I$51,0),0)</f>
        <v>0</v>
      </c>
      <c r="H238" s="100">
        <f>IF(AND(Painel!$I$47="Sim",Painel!$I$49=PREMISSAS!$O$21),IF(MOD(MONTH(B238),12)=0,Painel!$I$51,0),0)</f>
        <v>0</v>
      </c>
      <c r="I238" s="4">
        <f ca="1">IFERROR(IF(RESULTADOS!$C$17="Normal",0,D238)*IF(RESULTADOS!$C$17="Normal",0,$D$3),0)</f>
        <v>0</v>
      </c>
      <c r="J238" s="4">
        <f>IF(RESULTADOS!$C$17="Normal",E238,0)</f>
        <v>0</v>
      </c>
      <c r="K238" s="4">
        <f ca="1">(E238+J238+I238)*PREMISSAS!$C$61</f>
        <v>0</v>
      </c>
      <c r="L238" s="4">
        <f ca="1">IFERROR(D238*IF(RESULTADOS!$C$17="Normal",IF(Painel!$G$8=PREMISSAS!$M$18,PREMISSAS!$C$63,PREMISSAS!$D$63),0),0)</f>
        <v>0</v>
      </c>
      <c r="M238" s="85">
        <f ca="1">IFERROR(M237*(1+$E$2)+(E238+J238-IF(RESULTADOS!$C$17="Normal",K238,0)-L238)*IF(MONTH(B238)=12,2,1),0)</f>
        <v>0</v>
      </c>
      <c r="N238" s="85">
        <f ca="1">IFERROR(N237*(1+$E$2)+(F238+I238-IF(RESULTADOS!$C$17="Normal",0,K238))*IF(MONTH(B238)=12,2,1)+G238+H238,0)</f>
        <v>0</v>
      </c>
      <c r="P238" s="43">
        <f t="shared" ca="1" si="27"/>
        <v>0</v>
      </c>
      <c r="R238" s="116" t="str">
        <f t="shared" ca="1" si="28"/>
        <v/>
      </c>
      <c r="S238" s="100" t="str">
        <f ca="1">IF(C238="","",S237+(E238+J238-IF(RESULTADOS!$C$17="Normal",K238,0)-L238)/2+(F238+G238+H238+I238-IF(RESULTADOS!$C$17="Normal",0,K238)))</f>
        <v/>
      </c>
      <c r="T238" s="100" t="str">
        <f ca="1">IF(C238="","",T237+(E238+J238-IF(RESULTADOS!$C$17="Normal",K238,0)-L238)/2)</f>
        <v/>
      </c>
      <c r="U238" s="100">
        <f t="shared" ca="1" si="32"/>
        <v>0</v>
      </c>
      <c r="W238" s="116" t="str">
        <f t="shared" ca="1" si="33"/>
        <v/>
      </c>
      <c r="X238" s="116" t="str">
        <f t="shared" ca="1" si="29"/>
        <v/>
      </c>
      <c r="Y238" s="100">
        <f ca="1">IF(OR((Y237-13/12*AB237)*(1+PREMISSAS!$C$16)&lt;0,Y237=""),0,(Y237-13/12*AB237)*(1+PREMISSAS!$C$16))</f>
        <v>0</v>
      </c>
      <c r="Z238" s="100">
        <f ca="1">IF(OR((Z237-13/12*AC237)*(1+PREMISSAS!$C$16)&lt;0,Z237=""),0,(Z237-13/12*AC237)*(1+PREMISSAS!$C$16))</f>
        <v>0</v>
      </c>
      <c r="AA238" s="100">
        <f t="shared" ca="1" si="30"/>
        <v>0</v>
      </c>
      <c r="AB238" s="119">
        <f t="shared" ca="1" si="34"/>
        <v>0</v>
      </c>
      <c r="AC238" s="119">
        <f t="shared" ca="1" si="35"/>
        <v>0</v>
      </c>
    </row>
    <row r="239" spans="2:29" x14ac:dyDescent="0.25">
      <c r="B239" s="20" t="str">
        <f t="shared" ca="1" si="31"/>
        <v/>
      </c>
      <c r="C239" s="21" t="str">
        <f ca="1">IF(B239="","",IF(MONTH(B239)=1,C238*(1+PREMISSAS!$C$58),C238))</f>
        <v/>
      </c>
      <c r="D239" s="21" t="str">
        <f ca="1">IF(B239="","",IF(RESULTADOS!$C$17="Normal",IFERROR(MAX(C239-PREMISSAS!$C$13,0),0),MAX(10*PREMISSAS!$C$39,IF(MONTH(B239)=1,D238*(1+PREMISSAS!$C$58),D238))))</f>
        <v/>
      </c>
      <c r="E239" s="4">
        <f ca="1">IFERROR(D239*IF(RESULTADOS!$C$17="Normal",$D$3,0),0)</f>
        <v>0</v>
      </c>
      <c r="F239" s="4">
        <f>IF(AND(Painel!$I$47="Sim",Painel!$I$49=PREMISSAS!$O$23),Painel!$I$51,0)</f>
        <v>0</v>
      </c>
      <c r="G239" s="100">
        <f>IF(AND(Painel!$I$47="Sim",Painel!$I$49=PREMISSAS!$O$22),IF(MOD(MONTH(B239),6)=0,Painel!$I$51,0),0)</f>
        <v>0</v>
      </c>
      <c r="H239" s="100">
        <f>IF(AND(Painel!$I$47="Sim",Painel!$I$49=PREMISSAS!$O$21),IF(MOD(MONTH(B239),12)=0,Painel!$I$51,0),0)</f>
        <v>0</v>
      </c>
      <c r="I239" s="4">
        <f ca="1">IFERROR(IF(RESULTADOS!$C$17="Normal",0,D239)*IF(RESULTADOS!$C$17="Normal",0,$D$3),0)</f>
        <v>0</v>
      </c>
      <c r="J239" s="4">
        <f>IF(RESULTADOS!$C$17="Normal",E239,0)</f>
        <v>0</v>
      </c>
      <c r="K239" s="4">
        <f ca="1">(E239+J239+I239)*PREMISSAS!$C$61</f>
        <v>0</v>
      </c>
      <c r="L239" s="4">
        <f ca="1">IFERROR(D239*IF(RESULTADOS!$C$17="Normal",IF(Painel!$G$8=PREMISSAS!$M$18,PREMISSAS!$C$63,PREMISSAS!$D$63),0),0)</f>
        <v>0</v>
      </c>
      <c r="M239" s="85">
        <f ca="1">IFERROR(M238*(1+$E$2)+(E239+J239-IF(RESULTADOS!$C$17="Normal",K239,0)-L239)*IF(MONTH(B239)=12,2,1),0)</f>
        <v>0</v>
      </c>
      <c r="N239" s="85">
        <f ca="1">IFERROR(N238*(1+$E$2)+(F239+I239-IF(RESULTADOS!$C$17="Normal",0,K239))*IF(MONTH(B239)=12,2,1)+G239+H239,0)</f>
        <v>0</v>
      </c>
      <c r="P239" s="43">
        <f t="shared" ca="1" si="27"/>
        <v>0</v>
      </c>
      <c r="R239" s="116" t="str">
        <f t="shared" ca="1" si="28"/>
        <v/>
      </c>
      <c r="S239" s="100" t="str">
        <f ca="1">IF(C239="","",S238+(E239+J239-IF(RESULTADOS!$C$17="Normal",K239,0)-L239)/2+(F239+G239+H239+I239-IF(RESULTADOS!$C$17="Normal",0,K239)))</f>
        <v/>
      </c>
      <c r="T239" s="100" t="str">
        <f ca="1">IF(C239="","",T238+(E239+J239-IF(RESULTADOS!$C$17="Normal",K239,0)-L239)/2)</f>
        <v/>
      </c>
      <c r="U239" s="100">
        <f t="shared" ca="1" si="32"/>
        <v>0</v>
      </c>
      <c r="W239" s="116" t="str">
        <f t="shared" ca="1" si="33"/>
        <v/>
      </c>
      <c r="X239" s="116" t="str">
        <f t="shared" ca="1" si="29"/>
        <v/>
      </c>
      <c r="Y239" s="100">
        <f ca="1">IF(OR((Y238-13/12*AB238)*(1+PREMISSAS!$C$16)&lt;0,Y238=""),0,(Y238-13/12*AB238)*(1+PREMISSAS!$C$16))</f>
        <v>0</v>
      </c>
      <c r="Z239" s="100">
        <f ca="1">IF(OR((Z238-13/12*AC238)*(1+PREMISSAS!$C$16)&lt;0,Z238=""),0,(Z238-13/12*AC238)*(1+PREMISSAS!$C$16))</f>
        <v>0</v>
      </c>
      <c r="AA239" s="100">
        <f t="shared" ca="1" si="30"/>
        <v>0</v>
      </c>
      <c r="AB239" s="119">
        <f t="shared" ca="1" si="34"/>
        <v>0</v>
      </c>
      <c r="AC239" s="119">
        <f t="shared" ca="1" si="35"/>
        <v>0</v>
      </c>
    </row>
    <row r="240" spans="2:29" x14ac:dyDescent="0.25">
      <c r="B240" s="20" t="str">
        <f t="shared" ca="1" si="31"/>
        <v/>
      </c>
      <c r="C240" s="21" t="str">
        <f ca="1">IF(B240="","",IF(MONTH(B240)=1,C239*(1+PREMISSAS!$C$58),C239))</f>
        <v/>
      </c>
      <c r="D240" s="21" t="str">
        <f ca="1">IF(B240="","",IF(RESULTADOS!$C$17="Normal",IFERROR(MAX(C240-PREMISSAS!$C$13,0),0),MAX(10*PREMISSAS!$C$39,IF(MONTH(B240)=1,D239*(1+PREMISSAS!$C$58),D239))))</f>
        <v/>
      </c>
      <c r="E240" s="4">
        <f ca="1">IFERROR(D240*IF(RESULTADOS!$C$17="Normal",$D$3,0),0)</f>
        <v>0</v>
      </c>
      <c r="F240" s="4">
        <f>IF(AND(Painel!$I$47="Sim",Painel!$I$49=PREMISSAS!$O$23),Painel!$I$51,0)</f>
        <v>0</v>
      </c>
      <c r="G240" s="100">
        <f>IF(AND(Painel!$I$47="Sim",Painel!$I$49=PREMISSAS!$O$22),IF(MOD(MONTH(B240),6)=0,Painel!$I$51,0),0)</f>
        <v>0</v>
      </c>
      <c r="H240" s="100">
        <f>IF(AND(Painel!$I$47="Sim",Painel!$I$49=PREMISSAS!$O$21),IF(MOD(MONTH(B240),12)=0,Painel!$I$51,0),0)</f>
        <v>0</v>
      </c>
      <c r="I240" s="4">
        <f ca="1">IFERROR(IF(RESULTADOS!$C$17="Normal",0,D240)*IF(RESULTADOS!$C$17="Normal",0,$D$3),0)</f>
        <v>0</v>
      </c>
      <c r="J240" s="4">
        <f>IF(RESULTADOS!$C$17="Normal",E240,0)</f>
        <v>0</v>
      </c>
      <c r="K240" s="4">
        <f ca="1">(E240+J240+I240)*PREMISSAS!$C$61</f>
        <v>0</v>
      </c>
      <c r="L240" s="4">
        <f ca="1">IFERROR(D240*IF(RESULTADOS!$C$17="Normal",IF(Painel!$G$8=PREMISSAS!$M$18,PREMISSAS!$C$63,PREMISSAS!$D$63),0),0)</f>
        <v>0</v>
      </c>
      <c r="M240" s="85">
        <f ca="1">IFERROR(M239*(1+$E$2)+(E240+J240-IF(RESULTADOS!$C$17="Normal",K240,0)-L240)*IF(MONTH(B240)=12,2,1),0)</f>
        <v>0</v>
      </c>
      <c r="N240" s="85">
        <f ca="1">IFERROR(N239*(1+$E$2)+(F240+I240-IF(RESULTADOS!$C$17="Normal",0,K240))*IF(MONTH(B240)=12,2,1)+G240+H240,0)</f>
        <v>0</v>
      </c>
      <c r="P240" s="43">
        <f t="shared" ca="1" si="27"/>
        <v>0</v>
      </c>
      <c r="R240" s="116" t="str">
        <f t="shared" ca="1" si="28"/>
        <v/>
      </c>
      <c r="S240" s="100" t="str">
        <f ca="1">IF(C240="","",S239+(E240+J240-IF(RESULTADOS!$C$17="Normal",K240,0)-L240)/2+(F240+G240+H240+I240-IF(RESULTADOS!$C$17="Normal",0,K240)))</f>
        <v/>
      </c>
      <c r="T240" s="100" t="str">
        <f ca="1">IF(C240="","",T239+(E240+J240-IF(RESULTADOS!$C$17="Normal",K240,0)-L240)/2)</f>
        <v/>
      </c>
      <c r="U240" s="100">
        <f t="shared" ca="1" si="32"/>
        <v>0</v>
      </c>
      <c r="W240" s="116" t="str">
        <f t="shared" ca="1" si="33"/>
        <v/>
      </c>
      <c r="X240" s="116" t="str">
        <f t="shared" ca="1" si="29"/>
        <v/>
      </c>
      <c r="Y240" s="100">
        <f ca="1">IF(OR((Y239-13/12*AB239)*(1+PREMISSAS!$C$16)&lt;0,Y239=""),0,(Y239-13/12*AB239)*(1+PREMISSAS!$C$16))</f>
        <v>0</v>
      </c>
      <c r="Z240" s="100">
        <f ca="1">IF(OR((Z239-13/12*AC239)*(1+PREMISSAS!$C$16)&lt;0,Z239=""),0,(Z239-13/12*AC239)*(1+PREMISSAS!$C$16))</f>
        <v>0</v>
      </c>
      <c r="AA240" s="100">
        <f t="shared" ca="1" si="30"/>
        <v>0</v>
      </c>
      <c r="AB240" s="119">
        <f t="shared" ca="1" si="34"/>
        <v>0</v>
      </c>
      <c r="AC240" s="119">
        <f t="shared" ca="1" si="35"/>
        <v>0</v>
      </c>
    </row>
    <row r="241" spans="2:29" x14ac:dyDescent="0.25">
      <c r="B241" s="20" t="str">
        <f t="shared" ca="1" si="31"/>
        <v/>
      </c>
      <c r="C241" s="21" t="str">
        <f ca="1">IF(B241="","",IF(MONTH(B241)=1,C240*(1+PREMISSAS!$C$58),C240))</f>
        <v/>
      </c>
      <c r="D241" s="21" t="str">
        <f ca="1">IF(B241="","",IF(RESULTADOS!$C$17="Normal",IFERROR(MAX(C241-PREMISSAS!$C$13,0),0),MAX(10*PREMISSAS!$C$39,IF(MONTH(B241)=1,D240*(1+PREMISSAS!$C$58),D240))))</f>
        <v/>
      </c>
      <c r="E241" s="4">
        <f ca="1">IFERROR(D241*IF(RESULTADOS!$C$17="Normal",$D$3,0),0)</f>
        <v>0</v>
      </c>
      <c r="F241" s="4">
        <f>IF(AND(Painel!$I$47="Sim",Painel!$I$49=PREMISSAS!$O$23),Painel!$I$51,0)</f>
        <v>0</v>
      </c>
      <c r="G241" s="100">
        <f>IF(AND(Painel!$I$47="Sim",Painel!$I$49=PREMISSAS!$O$22),IF(MOD(MONTH(B241),6)=0,Painel!$I$51,0),0)</f>
        <v>0</v>
      </c>
      <c r="H241" s="100">
        <f>IF(AND(Painel!$I$47="Sim",Painel!$I$49=PREMISSAS!$O$21),IF(MOD(MONTH(B241),12)=0,Painel!$I$51,0),0)</f>
        <v>0</v>
      </c>
      <c r="I241" s="4">
        <f ca="1">IFERROR(IF(RESULTADOS!$C$17="Normal",0,D241)*IF(RESULTADOS!$C$17="Normal",0,$D$3),0)</f>
        <v>0</v>
      </c>
      <c r="J241" s="4">
        <f>IF(RESULTADOS!$C$17="Normal",E241,0)</f>
        <v>0</v>
      </c>
      <c r="K241" s="4">
        <f ca="1">(E241+J241+I241)*PREMISSAS!$C$61</f>
        <v>0</v>
      </c>
      <c r="L241" s="4">
        <f ca="1">IFERROR(D241*IF(RESULTADOS!$C$17="Normal",IF(Painel!$G$8=PREMISSAS!$M$18,PREMISSAS!$C$63,PREMISSAS!$D$63),0),0)</f>
        <v>0</v>
      </c>
      <c r="M241" s="85">
        <f ca="1">IFERROR(M240*(1+$E$2)+(E241+J241-IF(RESULTADOS!$C$17="Normal",K241,0)-L241)*IF(MONTH(B241)=12,2,1),0)</f>
        <v>0</v>
      </c>
      <c r="N241" s="85">
        <f ca="1">IFERROR(N240*(1+$E$2)+(F241+I241-IF(RESULTADOS!$C$17="Normal",0,K241))*IF(MONTH(B241)=12,2,1)+G241+H241,0)</f>
        <v>0</v>
      </c>
      <c r="P241" s="43">
        <f t="shared" ca="1" si="27"/>
        <v>0</v>
      </c>
      <c r="R241" s="116" t="str">
        <f t="shared" ca="1" si="28"/>
        <v/>
      </c>
      <c r="S241" s="100" t="str">
        <f ca="1">IF(C241="","",S240+(E241+J241-IF(RESULTADOS!$C$17="Normal",K241,0)-L241)/2+(F241+G241+H241+I241-IF(RESULTADOS!$C$17="Normal",0,K241)))</f>
        <v/>
      </c>
      <c r="T241" s="100" t="str">
        <f ca="1">IF(C241="","",T240+(E241+J241-IF(RESULTADOS!$C$17="Normal",K241,0)-L241)/2)</f>
        <v/>
      </c>
      <c r="U241" s="100">
        <f t="shared" ca="1" si="32"/>
        <v>0</v>
      </c>
      <c r="W241" s="116" t="str">
        <f t="shared" ca="1" si="33"/>
        <v/>
      </c>
      <c r="X241" s="116" t="str">
        <f t="shared" ca="1" si="29"/>
        <v/>
      </c>
      <c r="Y241" s="100">
        <f ca="1">IF(OR((Y240-13/12*AB240)*(1+PREMISSAS!$C$16)&lt;0,Y240=""),0,(Y240-13/12*AB240)*(1+PREMISSAS!$C$16))</f>
        <v>0</v>
      </c>
      <c r="Z241" s="100">
        <f ca="1">IF(OR((Z240-13/12*AC240)*(1+PREMISSAS!$C$16)&lt;0,Z240=""),0,(Z240-13/12*AC240)*(1+PREMISSAS!$C$16))</f>
        <v>0</v>
      </c>
      <c r="AA241" s="100">
        <f t="shared" ca="1" si="30"/>
        <v>0</v>
      </c>
      <c r="AB241" s="119">
        <f t="shared" ca="1" si="34"/>
        <v>0</v>
      </c>
      <c r="AC241" s="119">
        <f t="shared" ca="1" si="35"/>
        <v>0</v>
      </c>
    </row>
    <row r="242" spans="2:29" x14ac:dyDescent="0.25">
      <c r="B242" s="20" t="str">
        <f t="shared" ca="1" si="31"/>
        <v/>
      </c>
      <c r="C242" s="21" t="str">
        <f ca="1">IF(B242="","",IF(MONTH(B242)=1,C241*(1+PREMISSAS!$C$58),C241))</f>
        <v/>
      </c>
      <c r="D242" s="21" t="str">
        <f ca="1">IF(B242="","",IF(RESULTADOS!$C$17="Normal",IFERROR(MAX(C242-PREMISSAS!$C$13,0),0),MAX(10*PREMISSAS!$C$39,IF(MONTH(B242)=1,D241*(1+PREMISSAS!$C$58),D241))))</f>
        <v/>
      </c>
      <c r="E242" s="4">
        <f ca="1">IFERROR(D242*IF(RESULTADOS!$C$17="Normal",$D$3,0),0)</f>
        <v>0</v>
      </c>
      <c r="F242" s="4">
        <f>IF(AND(Painel!$I$47="Sim",Painel!$I$49=PREMISSAS!$O$23),Painel!$I$51,0)</f>
        <v>0</v>
      </c>
      <c r="G242" s="100">
        <f>IF(AND(Painel!$I$47="Sim",Painel!$I$49=PREMISSAS!$O$22),IF(MOD(MONTH(B242),6)=0,Painel!$I$51,0),0)</f>
        <v>0</v>
      </c>
      <c r="H242" s="100">
        <f>IF(AND(Painel!$I$47="Sim",Painel!$I$49=PREMISSAS!$O$21),IF(MOD(MONTH(B242),12)=0,Painel!$I$51,0),0)</f>
        <v>0</v>
      </c>
      <c r="I242" s="4">
        <f ca="1">IFERROR(IF(RESULTADOS!$C$17="Normal",0,D242)*IF(RESULTADOS!$C$17="Normal",0,$D$3),0)</f>
        <v>0</v>
      </c>
      <c r="J242" s="4">
        <f>IF(RESULTADOS!$C$17="Normal",E242,0)</f>
        <v>0</v>
      </c>
      <c r="K242" s="4">
        <f ca="1">(E242+J242+I242)*PREMISSAS!$C$61</f>
        <v>0</v>
      </c>
      <c r="L242" s="4">
        <f ca="1">IFERROR(D242*IF(RESULTADOS!$C$17="Normal",IF(Painel!$G$8=PREMISSAS!$M$18,PREMISSAS!$C$63,PREMISSAS!$D$63),0),0)</f>
        <v>0</v>
      </c>
      <c r="M242" s="85">
        <f ca="1">IFERROR(M241*(1+$E$2)+(E242+J242-IF(RESULTADOS!$C$17="Normal",K242,0)-L242)*IF(MONTH(B242)=12,2,1),0)</f>
        <v>0</v>
      </c>
      <c r="N242" s="85">
        <f ca="1">IFERROR(N241*(1+$E$2)+(F242+I242-IF(RESULTADOS!$C$17="Normal",0,K242))*IF(MONTH(B242)=12,2,1)+G242+H242,0)</f>
        <v>0</v>
      </c>
      <c r="P242" s="43">
        <f t="shared" ca="1" si="27"/>
        <v>0</v>
      </c>
      <c r="R242" s="116" t="str">
        <f t="shared" ca="1" si="28"/>
        <v/>
      </c>
      <c r="S242" s="100" t="str">
        <f ca="1">IF(C242="","",S241+(E242+J242-IF(RESULTADOS!$C$17="Normal",K242,0)-L242)/2+(F242+G242+H242+I242-IF(RESULTADOS!$C$17="Normal",0,K242)))</f>
        <v/>
      </c>
      <c r="T242" s="100" t="str">
        <f ca="1">IF(C242="","",T241+(E242+J242-IF(RESULTADOS!$C$17="Normal",K242,0)-L242)/2)</f>
        <v/>
      </c>
      <c r="U242" s="100">
        <f t="shared" ca="1" si="32"/>
        <v>0</v>
      </c>
      <c r="W242" s="116" t="str">
        <f t="shared" ca="1" si="33"/>
        <v/>
      </c>
      <c r="X242" s="116" t="str">
        <f t="shared" ca="1" si="29"/>
        <v/>
      </c>
      <c r="Y242" s="100">
        <f ca="1">IF(OR((Y241-13/12*AB241)*(1+PREMISSAS!$C$16)&lt;0,Y241=""),0,(Y241-13/12*AB241)*(1+PREMISSAS!$C$16))</f>
        <v>0</v>
      </c>
      <c r="Z242" s="100">
        <f ca="1">IF(OR((Z241-13/12*AC241)*(1+PREMISSAS!$C$16)&lt;0,Z241=""),0,(Z241-13/12*AC241)*(1+PREMISSAS!$C$16))</f>
        <v>0</v>
      </c>
      <c r="AA242" s="100">
        <f t="shared" ca="1" si="30"/>
        <v>0</v>
      </c>
      <c r="AB242" s="119">
        <f t="shared" ca="1" si="34"/>
        <v>0</v>
      </c>
      <c r="AC242" s="119">
        <f t="shared" ca="1" si="35"/>
        <v>0</v>
      </c>
    </row>
    <row r="243" spans="2:29" x14ac:dyDescent="0.25">
      <c r="B243" s="20" t="str">
        <f t="shared" ca="1" si="31"/>
        <v/>
      </c>
      <c r="C243" s="21" t="str">
        <f ca="1">IF(B243="","",IF(MONTH(B243)=1,C242*(1+PREMISSAS!$C$58),C242))</f>
        <v/>
      </c>
      <c r="D243" s="21" t="str">
        <f ca="1">IF(B243="","",IF(RESULTADOS!$C$17="Normal",IFERROR(MAX(C243-PREMISSAS!$C$13,0),0),MAX(10*PREMISSAS!$C$39,IF(MONTH(B243)=1,D242*(1+PREMISSAS!$C$58),D242))))</f>
        <v/>
      </c>
      <c r="E243" s="4">
        <f ca="1">IFERROR(D243*IF(RESULTADOS!$C$17="Normal",$D$3,0),0)</f>
        <v>0</v>
      </c>
      <c r="F243" s="4">
        <f>IF(AND(Painel!$I$47="Sim",Painel!$I$49=PREMISSAS!$O$23),Painel!$I$51,0)</f>
        <v>0</v>
      </c>
      <c r="G243" s="100">
        <f>IF(AND(Painel!$I$47="Sim",Painel!$I$49=PREMISSAS!$O$22),IF(MOD(MONTH(B243),6)=0,Painel!$I$51,0),0)</f>
        <v>0</v>
      </c>
      <c r="H243" s="100">
        <f>IF(AND(Painel!$I$47="Sim",Painel!$I$49=PREMISSAS!$O$21),IF(MOD(MONTH(B243),12)=0,Painel!$I$51,0),0)</f>
        <v>0</v>
      </c>
      <c r="I243" s="4">
        <f ca="1">IFERROR(IF(RESULTADOS!$C$17="Normal",0,D243)*IF(RESULTADOS!$C$17="Normal",0,$D$3),0)</f>
        <v>0</v>
      </c>
      <c r="J243" s="4">
        <f>IF(RESULTADOS!$C$17="Normal",E243,0)</f>
        <v>0</v>
      </c>
      <c r="K243" s="4">
        <f ca="1">(E243+J243+I243)*PREMISSAS!$C$61</f>
        <v>0</v>
      </c>
      <c r="L243" s="4">
        <f ca="1">IFERROR(D243*IF(RESULTADOS!$C$17="Normal",IF(Painel!$G$8=PREMISSAS!$M$18,PREMISSAS!$C$63,PREMISSAS!$D$63),0),0)</f>
        <v>0</v>
      </c>
      <c r="M243" s="85">
        <f ca="1">IFERROR(M242*(1+$E$2)+(E243+J243-IF(RESULTADOS!$C$17="Normal",K243,0)-L243)*IF(MONTH(B243)=12,2,1),0)</f>
        <v>0</v>
      </c>
      <c r="N243" s="85">
        <f ca="1">IFERROR(N242*(1+$E$2)+(F243+I243-IF(RESULTADOS!$C$17="Normal",0,K243))*IF(MONTH(B243)=12,2,1)+G243+H243,0)</f>
        <v>0</v>
      </c>
      <c r="P243" s="43">
        <f t="shared" ca="1" si="27"/>
        <v>0</v>
      </c>
      <c r="R243" s="116" t="str">
        <f t="shared" ca="1" si="28"/>
        <v/>
      </c>
      <c r="S243" s="100" t="str">
        <f ca="1">IF(C243="","",S242+(E243+J243-IF(RESULTADOS!$C$17="Normal",K243,0)-L243)/2+(F243+G243+H243+I243-IF(RESULTADOS!$C$17="Normal",0,K243)))</f>
        <v/>
      </c>
      <c r="T243" s="100" t="str">
        <f ca="1">IF(C243="","",T242+(E243+J243-IF(RESULTADOS!$C$17="Normal",K243,0)-L243)/2)</f>
        <v/>
      </c>
      <c r="U243" s="100">
        <f t="shared" ca="1" si="32"/>
        <v>0</v>
      </c>
      <c r="W243" s="116" t="str">
        <f t="shared" ca="1" si="33"/>
        <v/>
      </c>
      <c r="X243" s="116" t="str">
        <f t="shared" ca="1" si="29"/>
        <v/>
      </c>
      <c r="Y243" s="100">
        <f ca="1">IF(OR((Y242-13/12*AB242)*(1+PREMISSAS!$C$16)&lt;0,Y242=""),0,(Y242-13/12*AB242)*(1+PREMISSAS!$C$16))</f>
        <v>0</v>
      </c>
      <c r="Z243" s="100">
        <f ca="1">IF(OR((Z242-13/12*AC242)*(1+PREMISSAS!$C$16)&lt;0,Z242=""),0,(Z242-13/12*AC242)*(1+PREMISSAS!$C$16))</f>
        <v>0</v>
      </c>
      <c r="AA243" s="100">
        <f t="shared" ca="1" si="30"/>
        <v>0</v>
      </c>
      <c r="AB243" s="119">
        <f t="shared" ca="1" si="34"/>
        <v>0</v>
      </c>
      <c r="AC243" s="119">
        <f t="shared" ca="1" si="35"/>
        <v>0</v>
      </c>
    </row>
    <row r="244" spans="2:29" x14ac:dyDescent="0.25">
      <c r="B244" s="20" t="str">
        <f t="shared" ca="1" si="31"/>
        <v/>
      </c>
      <c r="C244" s="21" t="str">
        <f ca="1">IF(B244="","",IF(MONTH(B244)=1,C243*(1+PREMISSAS!$C$58),C243))</f>
        <v/>
      </c>
      <c r="D244" s="21" t="str">
        <f ca="1">IF(B244="","",IF(RESULTADOS!$C$17="Normal",IFERROR(MAX(C244-PREMISSAS!$C$13,0),0),MAX(10*PREMISSAS!$C$39,IF(MONTH(B244)=1,D243*(1+PREMISSAS!$C$58),D243))))</f>
        <v/>
      </c>
      <c r="E244" s="4">
        <f ca="1">IFERROR(D244*IF(RESULTADOS!$C$17="Normal",$D$3,0),0)</f>
        <v>0</v>
      </c>
      <c r="F244" s="4">
        <f>IF(AND(Painel!$I$47="Sim",Painel!$I$49=PREMISSAS!$O$23),Painel!$I$51,0)</f>
        <v>0</v>
      </c>
      <c r="G244" s="100">
        <f>IF(AND(Painel!$I$47="Sim",Painel!$I$49=PREMISSAS!$O$22),IF(MOD(MONTH(B244),6)=0,Painel!$I$51,0),0)</f>
        <v>0</v>
      </c>
      <c r="H244" s="100">
        <f>IF(AND(Painel!$I$47="Sim",Painel!$I$49=PREMISSAS!$O$21),IF(MOD(MONTH(B244),12)=0,Painel!$I$51,0),0)</f>
        <v>0</v>
      </c>
      <c r="I244" s="4">
        <f ca="1">IFERROR(IF(RESULTADOS!$C$17="Normal",0,D244)*IF(RESULTADOS!$C$17="Normal",0,$D$3),0)</f>
        <v>0</v>
      </c>
      <c r="J244" s="4">
        <f>IF(RESULTADOS!$C$17="Normal",E244,0)</f>
        <v>0</v>
      </c>
      <c r="K244" s="4">
        <f ca="1">(E244+J244+I244)*PREMISSAS!$C$61</f>
        <v>0</v>
      </c>
      <c r="L244" s="4">
        <f ca="1">IFERROR(D244*IF(RESULTADOS!$C$17="Normal",IF(Painel!$G$8=PREMISSAS!$M$18,PREMISSAS!$C$63,PREMISSAS!$D$63),0),0)</f>
        <v>0</v>
      </c>
      <c r="M244" s="85">
        <f ca="1">IFERROR(M243*(1+$E$2)+(E244+J244-IF(RESULTADOS!$C$17="Normal",K244,0)-L244)*IF(MONTH(B244)=12,2,1),0)</f>
        <v>0</v>
      </c>
      <c r="N244" s="85">
        <f ca="1">IFERROR(N243*(1+$E$2)+(F244+I244-IF(RESULTADOS!$C$17="Normal",0,K244))*IF(MONTH(B244)=12,2,1)+G244+H244,0)</f>
        <v>0</v>
      </c>
      <c r="P244" s="43">
        <f t="shared" ca="1" si="27"/>
        <v>0</v>
      </c>
      <c r="R244" s="116" t="str">
        <f t="shared" ca="1" si="28"/>
        <v/>
      </c>
      <c r="S244" s="100" t="str">
        <f ca="1">IF(C244="","",S243+(E244+J244-IF(RESULTADOS!$C$17="Normal",K244,0)-L244)/2+(F244+G244+H244+I244-IF(RESULTADOS!$C$17="Normal",0,K244)))</f>
        <v/>
      </c>
      <c r="T244" s="100" t="str">
        <f ca="1">IF(C244="","",T243+(E244+J244-IF(RESULTADOS!$C$17="Normal",K244,0)-L244)/2)</f>
        <v/>
      </c>
      <c r="U244" s="100">
        <f t="shared" ca="1" si="32"/>
        <v>0</v>
      </c>
      <c r="W244" s="116" t="str">
        <f t="shared" ca="1" si="33"/>
        <v/>
      </c>
      <c r="X244" s="116" t="str">
        <f t="shared" ca="1" si="29"/>
        <v/>
      </c>
      <c r="Y244" s="100">
        <f ca="1">IF(OR((Y243-13/12*AB243)*(1+PREMISSAS!$C$16)&lt;0,Y243=""),0,(Y243-13/12*AB243)*(1+PREMISSAS!$C$16))</f>
        <v>0</v>
      </c>
      <c r="Z244" s="100">
        <f ca="1">IF(OR((Z243-13/12*AC243)*(1+PREMISSAS!$C$16)&lt;0,Z243=""),0,(Z243-13/12*AC243)*(1+PREMISSAS!$C$16))</f>
        <v>0</v>
      </c>
      <c r="AA244" s="100">
        <f t="shared" ca="1" si="30"/>
        <v>0</v>
      </c>
      <c r="AB244" s="119">
        <f t="shared" ca="1" si="34"/>
        <v>0</v>
      </c>
      <c r="AC244" s="119">
        <f t="shared" ca="1" si="35"/>
        <v>0</v>
      </c>
    </row>
    <row r="245" spans="2:29" x14ac:dyDescent="0.25">
      <c r="B245" s="20" t="str">
        <f t="shared" ca="1" si="31"/>
        <v/>
      </c>
      <c r="C245" s="21" t="str">
        <f ca="1">IF(B245="","",IF(MONTH(B245)=1,C244*(1+PREMISSAS!$C$58),C244))</f>
        <v/>
      </c>
      <c r="D245" s="21" t="str">
        <f ca="1">IF(B245="","",IF(RESULTADOS!$C$17="Normal",IFERROR(MAX(C245-PREMISSAS!$C$13,0),0),MAX(10*PREMISSAS!$C$39,IF(MONTH(B245)=1,D244*(1+PREMISSAS!$C$58),D244))))</f>
        <v/>
      </c>
      <c r="E245" s="4">
        <f ca="1">IFERROR(D245*IF(RESULTADOS!$C$17="Normal",$D$3,0),0)</f>
        <v>0</v>
      </c>
      <c r="F245" s="4">
        <f>IF(AND(Painel!$I$47="Sim",Painel!$I$49=PREMISSAS!$O$23),Painel!$I$51,0)</f>
        <v>0</v>
      </c>
      <c r="G245" s="100">
        <f>IF(AND(Painel!$I$47="Sim",Painel!$I$49=PREMISSAS!$O$22),IF(MOD(MONTH(B245),6)=0,Painel!$I$51,0),0)</f>
        <v>0</v>
      </c>
      <c r="H245" s="100">
        <f>IF(AND(Painel!$I$47="Sim",Painel!$I$49=PREMISSAS!$O$21),IF(MOD(MONTH(B245),12)=0,Painel!$I$51,0),0)</f>
        <v>0</v>
      </c>
      <c r="I245" s="4">
        <f ca="1">IFERROR(IF(RESULTADOS!$C$17="Normal",0,D245)*IF(RESULTADOS!$C$17="Normal",0,$D$3),0)</f>
        <v>0</v>
      </c>
      <c r="J245" s="4">
        <f>IF(RESULTADOS!$C$17="Normal",E245,0)</f>
        <v>0</v>
      </c>
      <c r="K245" s="4">
        <f ca="1">(E245+J245+I245)*PREMISSAS!$C$61</f>
        <v>0</v>
      </c>
      <c r="L245" s="4">
        <f ca="1">IFERROR(D245*IF(RESULTADOS!$C$17="Normal",IF(Painel!$G$8=PREMISSAS!$M$18,PREMISSAS!$C$63,PREMISSAS!$D$63),0),0)</f>
        <v>0</v>
      </c>
      <c r="M245" s="85">
        <f ca="1">IFERROR(M244*(1+$E$2)+(E245+J245-IF(RESULTADOS!$C$17="Normal",K245,0)-L245)*IF(MONTH(B245)=12,2,1),0)</f>
        <v>0</v>
      </c>
      <c r="N245" s="85">
        <f ca="1">IFERROR(N244*(1+$E$2)+(F245+I245-IF(RESULTADOS!$C$17="Normal",0,K245))*IF(MONTH(B245)=12,2,1)+G245+H245,0)</f>
        <v>0</v>
      </c>
      <c r="P245" s="43">
        <f t="shared" ca="1" si="27"/>
        <v>0</v>
      </c>
      <c r="R245" s="116" t="str">
        <f t="shared" ca="1" si="28"/>
        <v/>
      </c>
      <c r="S245" s="100" t="str">
        <f ca="1">IF(C245="","",S244+(E245+J245-IF(RESULTADOS!$C$17="Normal",K245,0)-L245)/2+(F245+G245+H245+I245-IF(RESULTADOS!$C$17="Normal",0,K245)))</f>
        <v/>
      </c>
      <c r="T245" s="100" t="str">
        <f ca="1">IF(C245="","",T244+(E245+J245-IF(RESULTADOS!$C$17="Normal",K245,0)-L245)/2)</f>
        <v/>
      </c>
      <c r="U245" s="100">
        <f t="shared" ca="1" si="32"/>
        <v>0</v>
      </c>
      <c r="W245" s="116" t="str">
        <f t="shared" ca="1" si="33"/>
        <v/>
      </c>
      <c r="X245" s="116" t="str">
        <f t="shared" ca="1" si="29"/>
        <v/>
      </c>
      <c r="Y245" s="100">
        <f ca="1">IF(OR((Y244-13/12*AB244)*(1+PREMISSAS!$C$16)&lt;0,Y244=""),0,(Y244-13/12*AB244)*(1+PREMISSAS!$C$16))</f>
        <v>0</v>
      </c>
      <c r="Z245" s="100">
        <f ca="1">IF(OR((Z244-13/12*AC244)*(1+PREMISSAS!$C$16)&lt;0,Z244=""),0,(Z244-13/12*AC244)*(1+PREMISSAS!$C$16))</f>
        <v>0</v>
      </c>
      <c r="AA245" s="100">
        <f t="shared" ca="1" si="30"/>
        <v>0</v>
      </c>
      <c r="AB245" s="119">
        <f t="shared" ca="1" si="34"/>
        <v>0</v>
      </c>
      <c r="AC245" s="119">
        <f t="shared" ca="1" si="35"/>
        <v>0</v>
      </c>
    </row>
    <row r="246" spans="2:29" x14ac:dyDescent="0.25">
      <c r="B246" s="20" t="str">
        <f t="shared" ca="1" si="31"/>
        <v/>
      </c>
      <c r="C246" s="21" t="str">
        <f ca="1">IF(B246="","",IF(MONTH(B246)=1,C245*(1+PREMISSAS!$C$58),C245))</f>
        <v/>
      </c>
      <c r="D246" s="21" t="str">
        <f ca="1">IF(B246="","",IF(RESULTADOS!$C$17="Normal",IFERROR(MAX(C246-PREMISSAS!$C$13,0),0),MAX(10*PREMISSAS!$C$39,IF(MONTH(B246)=1,D245*(1+PREMISSAS!$C$58),D245))))</f>
        <v/>
      </c>
      <c r="E246" s="4">
        <f ca="1">IFERROR(D246*IF(RESULTADOS!$C$17="Normal",$D$3,0),0)</f>
        <v>0</v>
      </c>
      <c r="F246" s="4">
        <f>IF(AND(Painel!$I$47="Sim",Painel!$I$49=PREMISSAS!$O$23),Painel!$I$51,0)</f>
        <v>0</v>
      </c>
      <c r="G246" s="100">
        <f>IF(AND(Painel!$I$47="Sim",Painel!$I$49=PREMISSAS!$O$22),IF(MOD(MONTH(B246),6)=0,Painel!$I$51,0),0)</f>
        <v>0</v>
      </c>
      <c r="H246" s="100">
        <f>IF(AND(Painel!$I$47="Sim",Painel!$I$49=PREMISSAS!$O$21),IF(MOD(MONTH(B246),12)=0,Painel!$I$51,0),0)</f>
        <v>0</v>
      </c>
      <c r="I246" s="4">
        <f ca="1">IFERROR(IF(RESULTADOS!$C$17="Normal",0,D246)*IF(RESULTADOS!$C$17="Normal",0,$D$3),0)</f>
        <v>0</v>
      </c>
      <c r="J246" s="4">
        <f>IF(RESULTADOS!$C$17="Normal",E246,0)</f>
        <v>0</v>
      </c>
      <c r="K246" s="4">
        <f ca="1">(E246+J246+I246)*PREMISSAS!$C$61</f>
        <v>0</v>
      </c>
      <c r="L246" s="4">
        <f ca="1">IFERROR(D246*IF(RESULTADOS!$C$17="Normal",IF(Painel!$G$8=PREMISSAS!$M$18,PREMISSAS!$C$63,PREMISSAS!$D$63),0),0)</f>
        <v>0</v>
      </c>
      <c r="M246" s="85">
        <f ca="1">IFERROR(M245*(1+$E$2)+(E246+J246-IF(RESULTADOS!$C$17="Normal",K246,0)-L246)*IF(MONTH(B246)=12,2,1),0)</f>
        <v>0</v>
      </c>
      <c r="N246" s="85">
        <f ca="1">IFERROR(N245*(1+$E$2)+(F246+I246-IF(RESULTADOS!$C$17="Normal",0,K246))*IF(MONTH(B246)=12,2,1)+G246+H246,0)</f>
        <v>0</v>
      </c>
      <c r="P246" s="43">
        <f t="shared" ca="1" si="27"/>
        <v>0</v>
      </c>
      <c r="R246" s="116" t="str">
        <f t="shared" ca="1" si="28"/>
        <v/>
      </c>
      <c r="S246" s="100" t="str">
        <f ca="1">IF(C246="","",S245+(E246+J246-IF(RESULTADOS!$C$17="Normal",K246,0)-L246)/2+(F246+G246+H246+I246-IF(RESULTADOS!$C$17="Normal",0,K246)))</f>
        <v/>
      </c>
      <c r="T246" s="100" t="str">
        <f ca="1">IF(C246="","",T245+(E246+J246-IF(RESULTADOS!$C$17="Normal",K246,0)-L246)/2)</f>
        <v/>
      </c>
      <c r="U246" s="100">
        <f t="shared" ca="1" si="32"/>
        <v>0</v>
      </c>
      <c r="W246" s="116" t="str">
        <f t="shared" ca="1" si="33"/>
        <v/>
      </c>
      <c r="X246" s="116" t="str">
        <f t="shared" ca="1" si="29"/>
        <v/>
      </c>
      <c r="Y246" s="100">
        <f ca="1">IF(OR((Y245-13/12*AB245)*(1+PREMISSAS!$C$16)&lt;0,Y245=""),0,(Y245-13/12*AB245)*(1+PREMISSAS!$C$16))</f>
        <v>0</v>
      </c>
      <c r="Z246" s="100">
        <f ca="1">IF(OR((Z245-13/12*AC245)*(1+PREMISSAS!$C$16)&lt;0,Z245=""),0,(Z245-13/12*AC245)*(1+PREMISSAS!$C$16))</f>
        <v>0</v>
      </c>
      <c r="AA246" s="100">
        <f t="shared" ca="1" si="30"/>
        <v>0</v>
      </c>
      <c r="AB246" s="119">
        <f t="shared" ca="1" si="34"/>
        <v>0</v>
      </c>
      <c r="AC246" s="119">
        <f t="shared" ca="1" si="35"/>
        <v>0</v>
      </c>
    </row>
    <row r="247" spans="2:29" x14ac:dyDescent="0.25">
      <c r="B247" s="20" t="str">
        <f t="shared" ca="1" si="31"/>
        <v/>
      </c>
      <c r="C247" s="21" t="str">
        <f ca="1">IF(B247="","",IF(MONTH(B247)=1,C246*(1+PREMISSAS!$C$58),C246))</f>
        <v/>
      </c>
      <c r="D247" s="21" t="str">
        <f ca="1">IF(B247="","",IF(RESULTADOS!$C$17="Normal",IFERROR(MAX(C247-PREMISSAS!$C$13,0),0),MAX(10*PREMISSAS!$C$39,IF(MONTH(B247)=1,D246*(1+PREMISSAS!$C$58),D246))))</f>
        <v/>
      </c>
      <c r="E247" s="4">
        <f ca="1">IFERROR(D247*IF(RESULTADOS!$C$17="Normal",$D$3,0),0)</f>
        <v>0</v>
      </c>
      <c r="F247" s="4">
        <f>IF(AND(Painel!$I$47="Sim",Painel!$I$49=PREMISSAS!$O$23),Painel!$I$51,0)</f>
        <v>0</v>
      </c>
      <c r="G247" s="100">
        <f>IF(AND(Painel!$I$47="Sim",Painel!$I$49=PREMISSAS!$O$22),IF(MOD(MONTH(B247),6)=0,Painel!$I$51,0),0)</f>
        <v>0</v>
      </c>
      <c r="H247" s="100">
        <f>IF(AND(Painel!$I$47="Sim",Painel!$I$49=PREMISSAS!$O$21),IF(MOD(MONTH(B247),12)=0,Painel!$I$51,0),0)</f>
        <v>0</v>
      </c>
      <c r="I247" s="4">
        <f ca="1">IFERROR(IF(RESULTADOS!$C$17="Normal",0,D247)*IF(RESULTADOS!$C$17="Normal",0,$D$3),0)</f>
        <v>0</v>
      </c>
      <c r="J247" s="4">
        <f>IF(RESULTADOS!$C$17="Normal",E247,0)</f>
        <v>0</v>
      </c>
      <c r="K247" s="4">
        <f ca="1">(E247+J247+I247)*PREMISSAS!$C$61</f>
        <v>0</v>
      </c>
      <c r="L247" s="4">
        <f ca="1">IFERROR(D247*IF(RESULTADOS!$C$17="Normal",IF(Painel!$G$8=PREMISSAS!$M$18,PREMISSAS!$C$63,PREMISSAS!$D$63),0),0)</f>
        <v>0</v>
      </c>
      <c r="M247" s="85">
        <f ca="1">IFERROR(M246*(1+$E$2)+(E247+J247-IF(RESULTADOS!$C$17="Normal",K247,0)-L247)*IF(MONTH(B247)=12,2,1),0)</f>
        <v>0</v>
      </c>
      <c r="N247" s="85">
        <f ca="1">IFERROR(N246*(1+$E$2)+(F247+I247-IF(RESULTADOS!$C$17="Normal",0,K247))*IF(MONTH(B247)=12,2,1)+G247+H247,0)</f>
        <v>0</v>
      </c>
      <c r="P247" s="43">
        <f t="shared" ca="1" si="27"/>
        <v>0</v>
      </c>
      <c r="R247" s="116" t="str">
        <f t="shared" ca="1" si="28"/>
        <v/>
      </c>
      <c r="S247" s="100" t="str">
        <f ca="1">IF(C247="","",S246+(E247+J247-IF(RESULTADOS!$C$17="Normal",K247,0)-L247)/2+(F247+G247+H247+I247-IF(RESULTADOS!$C$17="Normal",0,K247)))</f>
        <v/>
      </c>
      <c r="T247" s="100" t="str">
        <f ca="1">IF(C247="","",T246+(E247+J247-IF(RESULTADOS!$C$17="Normal",K247,0)-L247)/2)</f>
        <v/>
      </c>
      <c r="U247" s="100">
        <f t="shared" ca="1" si="32"/>
        <v>0</v>
      </c>
      <c r="W247" s="116" t="str">
        <f t="shared" ca="1" si="33"/>
        <v/>
      </c>
      <c r="X247" s="116" t="str">
        <f t="shared" ca="1" si="29"/>
        <v/>
      </c>
      <c r="Y247" s="100">
        <f ca="1">IF(OR((Y246-13/12*AB246)*(1+PREMISSAS!$C$16)&lt;0,Y246=""),0,(Y246-13/12*AB246)*(1+PREMISSAS!$C$16))</f>
        <v>0</v>
      </c>
      <c r="Z247" s="100">
        <f ca="1">IF(OR((Z246-13/12*AC246)*(1+PREMISSAS!$C$16)&lt;0,Z246=""),0,(Z246-13/12*AC246)*(1+PREMISSAS!$C$16))</f>
        <v>0</v>
      </c>
      <c r="AA247" s="100">
        <f t="shared" ca="1" si="30"/>
        <v>0</v>
      </c>
      <c r="AB247" s="119">
        <f t="shared" ca="1" si="34"/>
        <v>0</v>
      </c>
      <c r="AC247" s="119">
        <f t="shared" ca="1" si="35"/>
        <v>0</v>
      </c>
    </row>
    <row r="248" spans="2:29" x14ac:dyDescent="0.25">
      <c r="B248" s="20" t="str">
        <f t="shared" ca="1" si="31"/>
        <v/>
      </c>
      <c r="C248" s="21" t="str">
        <f ca="1">IF(B248="","",IF(MONTH(B248)=1,C247*(1+PREMISSAS!$C$58),C247))</f>
        <v/>
      </c>
      <c r="D248" s="21" t="str">
        <f ca="1">IF(B248="","",IF(RESULTADOS!$C$17="Normal",IFERROR(MAX(C248-PREMISSAS!$C$13,0),0),MAX(10*PREMISSAS!$C$39,IF(MONTH(B248)=1,D247*(1+PREMISSAS!$C$58),D247))))</f>
        <v/>
      </c>
      <c r="E248" s="4">
        <f ca="1">IFERROR(D248*IF(RESULTADOS!$C$17="Normal",$D$3,0),0)</f>
        <v>0</v>
      </c>
      <c r="F248" s="4">
        <f>IF(AND(Painel!$I$47="Sim",Painel!$I$49=PREMISSAS!$O$23),Painel!$I$51,0)</f>
        <v>0</v>
      </c>
      <c r="G248" s="100">
        <f>IF(AND(Painel!$I$47="Sim",Painel!$I$49=PREMISSAS!$O$22),IF(MOD(MONTH(B248),6)=0,Painel!$I$51,0),0)</f>
        <v>0</v>
      </c>
      <c r="H248" s="100">
        <f>IF(AND(Painel!$I$47="Sim",Painel!$I$49=PREMISSAS!$O$21),IF(MOD(MONTH(B248),12)=0,Painel!$I$51,0),0)</f>
        <v>0</v>
      </c>
      <c r="I248" s="4">
        <f ca="1">IFERROR(IF(RESULTADOS!$C$17="Normal",0,D248)*IF(RESULTADOS!$C$17="Normal",0,$D$3),0)</f>
        <v>0</v>
      </c>
      <c r="J248" s="4">
        <f>IF(RESULTADOS!$C$17="Normal",E248,0)</f>
        <v>0</v>
      </c>
      <c r="K248" s="4">
        <f ca="1">(E248+J248+I248)*PREMISSAS!$C$61</f>
        <v>0</v>
      </c>
      <c r="L248" s="4">
        <f ca="1">IFERROR(D248*IF(RESULTADOS!$C$17="Normal",IF(Painel!$G$8=PREMISSAS!$M$18,PREMISSAS!$C$63,PREMISSAS!$D$63),0),0)</f>
        <v>0</v>
      </c>
      <c r="M248" s="85">
        <f ca="1">IFERROR(M247*(1+$E$2)+(E248+J248-IF(RESULTADOS!$C$17="Normal",K248,0)-L248)*IF(MONTH(B248)=12,2,1),0)</f>
        <v>0</v>
      </c>
      <c r="N248" s="85">
        <f ca="1">IFERROR(N247*(1+$E$2)+(F248+I248-IF(RESULTADOS!$C$17="Normal",0,K248))*IF(MONTH(B248)=12,2,1)+G248+H248,0)</f>
        <v>0</v>
      </c>
      <c r="P248" s="43">
        <f t="shared" ca="1" si="27"/>
        <v>0</v>
      </c>
      <c r="R248" s="116" t="str">
        <f t="shared" ca="1" si="28"/>
        <v/>
      </c>
      <c r="S248" s="100" t="str">
        <f ca="1">IF(C248="","",S247+(E248+J248-IF(RESULTADOS!$C$17="Normal",K248,0)-L248)/2+(F248+G248+H248+I248-IF(RESULTADOS!$C$17="Normal",0,K248)))</f>
        <v/>
      </c>
      <c r="T248" s="100" t="str">
        <f ca="1">IF(C248="","",T247+(E248+J248-IF(RESULTADOS!$C$17="Normal",K248,0)-L248)/2)</f>
        <v/>
      </c>
      <c r="U248" s="100">
        <f t="shared" ca="1" si="32"/>
        <v>0</v>
      </c>
      <c r="W248" s="116" t="str">
        <f t="shared" ca="1" si="33"/>
        <v/>
      </c>
      <c r="X248" s="116" t="str">
        <f t="shared" ca="1" si="29"/>
        <v/>
      </c>
      <c r="Y248" s="100">
        <f ca="1">IF(OR((Y247-13/12*AB247)*(1+PREMISSAS!$C$16)&lt;0,Y247=""),0,(Y247-13/12*AB247)*(1+PREMISSAS!$C$16))</f>
        <v>0</v>
      </c>
      <c r="Z248" s="100">
        <f ca="1">IF(OR((Z247-13/12*AC247)*(1+PREMISSAS!$C$16)&lt;0,Z247=""),0,(Z247-13/12*AC247)*(1+PREMISSAS!$C$16))</f>
        <v>0</v>
      </c>
      <c r="AA248" s="100">
        <f t="shared" ca="1" si="30"/>
        <v>0</v>
      </c>
      <c r="AB248" s="119">
        <f t="shared" ca="1" si="34"/>
        <v>0</v>
      </c>
      <c r="AC248" s="119">
        <f t="shared" ca="1" si="35"/>
        <v>0</v>
      </c>
    </row>
    <row r="249" spans="2:29" x14ac:dyDescent="0.25">
      <c r="B249" s="20" t="str">
        <f t="shared" ca="1" si="31"/>
        <v/>
      </c>
      <c r="C249" s="21" t="str">
        <f ca="1">IF(B249="","",IF(MONTH(B249)=1,C248*(1+PREMISSAS!$C$58),C248))</f>
        <v/>
      </c>
      <c r="D249" s="21" t="str">
        <f ca="1">IF(B249="","",IF(RESULTADOS!$C$17="Normal",IFERROR(MAX(C249-PREMISSAS!$C$13,0),0),MAX(10*PREMISSAS!$C$39,IF(MONTH(B249)=1,D248*(1+PREMISSAS!$C$58),D248))))</f>
        <v/>
      </c>
      <c r="E249" s="4">
        <f ca="1">IFERROR(D249*IF(RESULTADOS!$C$17="Normal",$D$3,0),0)</f>
        <v>0</v>
      </c>
      <c r="F249" s="4">
        <f>IF(AND(Painel!$I$47="Sim",Painel!$I$49=PREMISSAS!$O$23),Painel!$I$51,0)</f>
        <v>0</v>
      </c>
      <c r="G249" s="100">
        <f>IF(AND(Painel!$I$47="Sim",Painel!$I$49=PREMISSAS!$O$22),IF(MOD(MONTH(B249),6)=0,Painel!$I$51,0),0)</f>
        <v>0</v>
      </c>
      <c r="H249" s="100">
        <f>IF(AND(Painel!$I$47="Sim",Painel!$I$49=PREMISSAS!$O$21),IF(MOD(MONTH(B249),12)=0,Painel!$I$51,0),0)</f>
        <v>0</v>
      </c>
      <c r="I249" s="4">
        <f ca="1">IFERROR(IF(RESULTADOS!$C$17="Normal",0,D249)*IF(RESULTADOS!$C$17="Normal",0,$D$3),0)</f>
        <v>0</v>
      </c>
      <c r="J249" s="4">
        <f>IF(RESULTADOS!$C$17="Normal",E249,0)</f>
        <v>0</v>
      </c>
      <c r="K249" s="4">
        <f ca="1">(E249+J249+I249)*PREMISSAS!$C$61</f>
        <v>0</v>
      </c>
      <c r="L249" s="4">
        <f ca="1">IFERROR(D249*IF(RESULTADOS!$C$17="Normal",IF(Painel!$G$8=PREMISSAS!$M$18,PREMISSAS!$C$63,PREMISSAS!$D$63),0),0)</f>
        <v>0</v>
      </c>
      <c r="M249" s="85">
        <f ca="1">IFERROR(M248*(1+$E$2)+(E249+J249-IF(RESULTADOS!$C$17="Normal",K249,0)-L249)*IF(MONTH(B249)=12,2,1),0)</f>
        <v>0</v>
      </c>
      <c r="N249" s="85">
        <f ca="1">IFERROR(N248*(1+$E$2)+(F249+I249-IF(RESULTADOS!$C$17="Normal",0,K249))*IF(MONTH(B249)=12,2,1)+G249+H249,0)</f>
        <v>0</v>
      </c>
      <c r="P249" s="43">
        <f t="shared" ca="1" si="27"/>
        <v>0</v>
      </c>
      <c r="R249" s="116" t="str">
        <f t="shared" ca="1" si="28"/>
        <v/>
      </c>
      <c r="S249" s="100" t="str">
        <f ca="1">IF(C249="","",S248+(E249+J249-IF(RESULTADOS!$C$17="Normal",K249,0)-L249)/2+(F249+G249+H249+I249-IF(RESULTADOS!$C$17="Normal",0,K249)))</f>
        <v/>
      </c>
      <c r="T249" s="100" t="str">
        <f ca="1">IF(C249="","",T248+(E249+J249-IF(RESULTADOS!$C$17="Normal",K249,0)-L249)/2)</f>
        <v/>
      </c>
      <c r="U249" s="100">
        <f t="shared" ca="1" si="32"/>
        <v>0</v>
      </c>
      <c r="W249" s="116" t="str">
        <f t="shared" ca="1" si="33"/>
        <v/>
      </c>
      <c r="X249" s="116" t="str">
        <f t="shared" ca="1" si="29"/>
        <v/>
      </c>
      <c r="Y249" s="100">
        <f ca="1">IF(OR((Y248-13/12*AB248)*(1+PREMISSAS!$C$16)&lt;0,Y248=""),0,(Y248-13/12*AB248)*(1+PREMISSAS!$C$16))</f>
        <v>0</v>
      </c>
      <c r="Z249" s="100">
        <f ca="1">IF(OR((Z248-13/12*AC248)*(1+PREMISSAS!$C$16)&lt;0,Z248=""),0,(Z248-13/12*AC248)*(1+PREMISSAS!$C$16))</f>
        <v>0</v>
      </c>
      <c r="AA249" s="100">
        <f t="shared" ca="1" si="30"/>
        <v>0</v>
      </c>
      <c r="AB249" s="119">
        <f t="shared" ca="1" si="34"/>
        <v>0</v>
      </c>
      <c r="AC249" s="119">
        <f t="shared" ca="1" si="35"/>
        <v>0</v>
      </c>
    </row>
    <row r="250" spans="2:29" x14ac:dyDescent="0.25">
      <c r="B250" s="20" t="str">
        <f t="shared" ca="1" si="31"/>
        <v/>
      </c>
      <c r="C250" s="21" t="str">
        <f ca="1">IF(B250="","",IF(MONTH(B250)=1,C249*(1+PREMISSAS!$C$58),C249))</f>
        <v/>
      </c>
      <c r="D250" s="21" t="str">
        <f ca="1">IF(B250="","",IF(RESULTADOS!$C$17="Normal",IFERROR(MAX(C250-PREMISSAS!$C$13,0),0),MAX(10*PREMISSAS!$C$39,IF(MONTH(B250)=1,D249*(1+PREMISSAS!$C$58),D249))))</f>
        <v/>
      </c>
      <c r="E250" s="4">
        <f ca="1">IFERROR(D250*IF(RESULTADOS!$C$17="Normal",$D$3,0),0)</f>
        <v>0</v>
      </c>
      <c r="F250" s="4">
        <f>IF(AND(Painel!$I$47="Sim",Painel!$I$49=PREMISSAS!$O$23),Painel!$I$51,0)</f>
        <v>0</v>
      </c>
      <c r="G250" s="100">
        <f>IF(AND(Painel!$I$47="Sim",Painel!$I$49=PREMISSAS!$O$22),IF(MOD(MONTH(B250),6)=0,Painel!$I$51,0),0)</f>
        <v>0</v>
      </c>
      <c r="H250" s="100">
        <f>IF(AND(Painel!$I$47="Sim",Painel!$I$49=PREMISSAS!$O$21),IF(MOD(MONTH(B250),12)=0,Painel!$I$51,0),0)</f>
        <v>0</v>
      </c>
      <c r="I250" s="4">
        <f ca="1">IFERROR(IF(RESULTADOS!$C$17="Normal",0,D250)*IF(RESULTADOS!$C$17="Normal",0,$D$3),0)</f>
        <v>0</v>
      </c>
      <c r="J250" s="4">
        <f>IF(RESULTADOS!$C$17="Normal",E250,0)</f>
        <v>0</v>
      </c>
      <c r="K250" s="4">
        <f ca="1">(E250+J250+I250)*PREMISSAS!$C$61</f>
        <v>0</v>
      </c>
      <c r="L250" s="4">
        <f ca="1">IFERROR(D250*IF(RESULTADOS!$C$17="Normal",IF(Painel!$G$8=PREMISSAS!$M$18,PREMISSAS!$C$63,PREMISSAS!$D$63),0),0)</f>
        <v>0</v>
      </c>
      <c r="M250" s="85">
        <f ca="1">IFERROR(M249*(1+$E$2)+(E250+J250-IF(RESULTADOS!$C$17="Normal",K250,0)-L250)*IF(MONTH(B250)=12,2,1),0)</f>
        <v>0</v>
      </c>
      <c r="N250" s="85">
        <f ca="1">IFERROR(N249*(1+$E$2)+(F250+I250-IF(RESULTADOS!$C$17="Normal",0,K250))*IF(MONTH(B250)=12,2,1)+G250+H250,0)</f>
        <v>0</v>
      </c>
      <c r="P250" s="43">
        <f t="shared" ca="1" si="27"/>
        <v>0</v>
      </c>
      <c r="R250" s="116" t="str">
        <f t="shared" ca="1" si="28"/>
        <v/>
      </c>
      <c r="S250" s="100" t="str">
        <f ca="1">IF(C250="","",S249+(E250+J250-IF(RESULTADOS!$C$17="Normal",K250,0)-L250)/2+(F250+G250+H250+I250-IF(RESULTADOS!$C$17="Normal",0,K250)))</f>
        <v/>
      </c>
      <c r="T250" s="100" t="str">
        <f ca="1">IF(C250="","",T249+(E250+J250-IF(RESULTADOS!$C$17="Normal",K250,0)-L250)/2)</f>
        <v/>
      </c>
      <c r="U250" s="100">
        <f t="shared" ca="1" si="32"/>
        <v>0</v>
      </c>
      <c r="W250" s="116" t="str">
        <f t="shared" ca="1" si="33"/>
        <v/>
      </c>
      <c r="X250" s="116" t="str">
        <f t="shared" ca="1" si="29"/>
        <v/>
      </c>
      <c r="Y250" s="100">
        <f ca="1">IF(OR((Y249-13/12*AB249)*(1+PREMISSAS!$C$16)&lt;0,Y249=""),0,(Y249-13/12*AB249)*(1+PREMISSAS!$C$16))</f>
        <v>0</v>
      </c>
      <c r="Z250" s="100">
        <f ca="1">IF(OR((Z249-13/12*AC249)*(1+PREMISSAS!$C$16)&lt;0,Z249=""),0,(Z249-13/12*AC249)*(1+PREMISSAS!$C$16))</f>
        <v>0</v>
      </c>
      <c r="AA250" s="100">
        <f t="shared" ca="1" si="30"/>
        <v>0</v>
      </c>
      <c r="AB250" s="119">
        <f t="shared" ca="1" si="34"/>
        <v>0</v>
      </c>
      <c r="AC250" s="119">
        <f t="shared" ca="1" si="35"/>
        <v>0</v>
      </c>
    </row>
    <row r="251" spans="2:29" x14ac:dyDescent="0.25">
      <c r="B251" s="20" t="str">
        <f t="shared" ca="1" si="31"/>
        <v/>
      </c>
      <c r="C251" s="21" t="str">
        <f ca="1">IF(B251="","",IF(MONTH(B251)=1,C250*(1+PREMISSAS!$C$58),C250))</f>
        <v/>
      </c>
      <c r="D251" s="21" t="str">
        <f ca="1">IF(B251="","",IF(RESULTADOS!$C$17="Normal",IFERROR(MAX(C251-PREMISSAS!$C$13,0),0),MAX(10*PREMISSAS!$C$39,IF(MONTH(B251)=1,D250*(1+PREMISSAS!$C$58),D250))))</f>
        <v/>
      </c>
      <c r="E251" s="4">
        <f ca="1">IFERROR(D251*IF(RESULTADOS!$C$17="Normal",$D$3,0),0)</f>
        <v>0</v>
      </c>
      <c r="F251" s="4">
        <f>IF(AND(Painel!$I$47="Sim",Painel!$I$49=PREMISSAS!$O$23),Painel!$I$51,0)</f>
        <v>0</v>
      </c>
      <c r="G251" s="100">
        <f>IF(AND(Painel!$I$47="Sim",Painel!$I$49=PREMISSAS!$O$22),IF(MOD(MONTH(B251),6)=0,Painel!$I$51,0),0)</f>
        <v>0</v>
      </c>
      <c r="H251" s="100">
        <f>IF(AND(Painel!$I$47="Sim",Painel!$I$49=PREMISSAS!$O$21),IF(MOD(MONTH(B251),12)=0,Painel!$I$51,0),0)</f>
        <v>0</v>
      </c>
      <c r="I251" s="4">
        <f ca="1">IFERROR(IF(RESULTADOS!$C$17="Normal",0,D251)*IF(RESULTADOS!$C$17="Normal",0,$D$3),0)</f>
        <v>0</v>
      </c>
      <c r="J251" s="4">
        <f>IF(RESULTADOS!$C$17="Normal",E251,0)</f>
        <v>0</v>
      </c>
      <c r="K251" s="4">
        <f ca="1">(E251+J251+I251)*PREMISSAS!$C$61</f>
        <v>0</v>
      </c>
      <c r="L251" s="4">
        <f ca="1">IFERROR(D251*IF(RESULTADOS!$C$17="Normal",IF(Painel!$G$8=PREMISSAS!$M$18,PREMISSAS!$C$63,PREMISSAS!$D$63),0),0)</f>
        <v>0</v>
      </c>
      <c r="M251" s="85">
        <f ca="1">IFERROR(M250*(1+$E$2)+(E251+J251-IF(RESULTADOS!$C$17="Normal",K251,0)-L251)*IF(MONTH(B251)=12,2,1),0)</f>
        <v>0</v>
      </c>
      <c r="N251" s="85">
        <f ca="1">IFERROR(N250*(1+$E$2)+(F251+I251-IF(RESULTADOS!$C$17="Normal",0,K251))*IF(MONTH(B251)=12,2,1)+G251+H251,0)</f>
        <v>0</v>
      </c>
      <c r="P251" s="43">
        <f t="shared" ca="1" si="27"/>
        <v>0</v>
      </c>
      <c r="R251" s="116" t="str">
        <f t="shared" ca="1" si="28"/>
        <v/>
      </c>
      <c r="S251" s="100" t="str">
        <f ca="1">IF(C251="","",S250+(E251+J251-IF(RESULTADOS!$C$17="Normal",K251,0)-L251)/2+(F251+G251+H251+I251-IF(RESULTADOS!$C$17="Normal",0,K251)))</f>
        <v/>
      </c>
      <c r="T251" s="100" t="str">
        <f ca="1">IF(C251="","",T250+(E251+J251-IF(RESULTADOS!$C$17="Normal",K251,0)-L251)/2)</f>
        <v/>
      </c>
      <c r="U251" s="100">
        <f t="shared" ca="1" si="32"/>
        <v>0</v>
      </c>
      <c r="W251" s="116" t="str">
        <f t="shared" ca="1" si="33"/>
        <v/>
      </c>
      <c r="X251" s="116" t="str">
        <f t="shared" ca="1" si="29"/>
        <v/>
      </c>
      <c r="Y251" s="100">
        <f ca="1">IF(OR((Y250-13/12*AB250)*(1+PREMISSAS!$C$16)&lt;0,Y250=""),0,(Y250-13/12*AB250)*(1+PREMISSAS!$C$16))</f>
        <v>0</v>
      </c>
      <c r="Z251" s="100">
        <f ca="1">IF(OR((Z250-13/12*AC250)*(1+PREMISSAS!$C$16)&lt;0,Z250=""),0,(Z250-13/12*AC250)*(1+PREMISSAS!$C$16))</f>
        <v>0</v>
      </c>
      <c r="AA251" s="100">
        <f t="shared" ca="1" si="30"/>
        <v>0</v>
      </c>
      <c r="AB251" s="119">
        <f t="shared" ca="1" si="34"/>
        <v>0</v>
      </c>
      <c r="AC251" s="119">
        <f t="shared" ca="1" si="35"/>
        <v>0</v>
      </c>
    </row>
    <row r="252" spans="2:29" x14ac:dyDescent="0.25">
      <c r="B252" s="20" t="str">
        <f t="shared" ca="1" si="31"/>
        <v/>
      </c>
      <c r="C252" s="21" t="str">
        <f ca="1">IF(B252="","",IF(MONTH(B252)=1,C251*(1+PREMISSAS!$C$58),C251))</f>
        <v/>
      </c>
      <c r="D252" s="21" t="str">
        <f ca="1">IF(B252="","",IF(RESULTADOS!$C$17="Normal",IFERROR(MAX(C252-PREMISSAS!$C$13,0),0),MAX(10*PREMISSAS!$C$39,IF(MONTH(B252)=1,D251*(1+PREMISSAS!$C$58),D251))))</f>
        <v/>
      </c>
      <c r="E252" s="4">
        <f ca="1">IFERROR(D252*IF(RESULTADOS!$C$17="Normal",$D$3,0),0)</f>
        <v>0</v>
      </c>
      <c r="F252" s="4">
        <f>IF(AND(Painel!$I$47="Sim",Painel!$I$49=PREMISSAS!$O$23),Painel!$I$51,0)</f>
        <v>0</v>
      </c>
      <c r="G252" s="100">
        <f>IF(AND(Painel!$I$47="Sim",Painel!$I$49=PREMISSAS!$O$22),IF(MOD(MONTH(B252),6)=0,Painel!$I$51,0),0)</f>
        <v>0</v>
      </c>
      <c r="H252" s="100">
        <f>IF(AND(Painel!$I$47="Sim",Painel!$I$49=PREMISSAS!$O$21),IF(MOD(MONTH(B252),12)=0,Painel!$I$51,0),0)</f>
        <v>0</v>
      </c>
      <c r="I252" s="4">
        <f ca="1">IFERROR(IF(RESULTADOS!$C$17="Normal",0,D252)*IF(RESULTADOS!$C$17="Normal",0,$D$3),0)</f>
        <v>0</v>
      </c>
      <c r="J252" s="4">
        <f>IF(RESULTADOS!$C$17="Normal",E252,0)</f>
        <v>0</v>
      </c>
      <c r="K252" s="4">
        <f ca="1">(E252+J252+I252)*PREMISSAS!$C$61</f>
        <v>0</v>
      </c>
      <c r="L252" s="4">
        <f ca="1">IFERROR(D252*IF(RESULTADOS!$C$17="Normal",IF(Painel!$G$8=PREMISSAS!$M$18,PREMISSAS!$C$63,PREMISSAS!$D$63),0),0)</f>
        <v>0</v>
      </c>
      <c r="M252" s="85">
        <f ca="1">IFERROR(M251*(1+$E$2)+(E252+J252-IF(RESULTADOS!$C$17="Normal",K252,0)-L252)*IF(MONTH(B252)=12,2,1),0)</f>
        <v>0</v>
      </c>
      <c r="N252" s="85">
        <f ca="1">IFERROR(N251*(1+$E$2)+(F252+I252-IF(RESULTADOS!$C$17="Normal",0,K252))*IF(MONTH(B252)=12,2,1)+G252+H252,0)</f>
        <v>0</v>
      </c>
      <c r="P252" s="43">
        <f t="shared" ca="1" si="27"/>
        <v>0</v>
      </c>
      <c r="R252" s="116" t="str">
        <f t="shared" ca="1" si="28"/>
        <v/>
      </c>
      <c r="S252" s="100" t="str">
        <f ca="1">IF(C252="","",S251+(E252+J252-IF(RESULTADOS!$C$17="Normal",K252,0)-L252)/2+(F252+G252+H252+I252-IF(RESULTADOS!$C$17="Normal",0,K252)))</f>
        <v/>
      </c>
      <c r="T252" s="100" t="str">
        <f ca="1">IF(C252="","",T251+(E252+J252-IF(RESULTADOS!$C$17="Normal",K252,0)-L252)/2)</f>
        <v/>
      </c>
      <c r="U252" s="100">
        <f t="shared" ca="1" si="32"/>
        <v>0</v>
      </c>
      <c r="W252" s="116" t="str">
        <f t="shared" ca="1" si="33"/>
        <v/>
      </c>
      <c r="X252" s="116" t="str">
        <f t="shared" ca="1" si="29"/>
        <v/>
      </c>
      <c r="Y252" s="100">
        <f ca="1">IF(OR((Y251-13/12*AB251)*(1+PREMISSAS!$C$16)&lt;0,Y251=""),0,(Y251-13/12*AB251)*(1+PREMISSAS!$C$16))</f>
        <v>0</v>
      </c>
      <c r="Z252" s="100">
        <f ca="1">IF(OR((Z251-13/12*AC251)*(1+PREMISSAS!$C$16)&lt;0,Z251=""),0,(Z251-13/12*AC251)*(1+PREMISSAS!$C$16))</f>
        <v>0</v>
      </c>
      <c r="AA252" s="100">
        <f t="shared" ca="1" si="30"/>
        <v>0</v>
      </c>
      <c r="AB252" s="119">
        <f t="shared" ca="1" si="34"/>
        <v>0</v>
      </c>
      <c r="AC252" s="119">
        <f t="shared" ca="1" si="35"/>
        <v>0</v>
      </c>
    </row>
    <row r="253" spans="2:29" x14ac:dyDescent="0.25">
      <c r="B253" s="20" t="str">
        <f t="shared" ca="1" si="31"/>
        <v/>
      </c>
      <c r="C253" s="21" t="str">
        <f ca="1">IF(B253="","",IF(MONTH(B253)=1,C252*(1+PREMISSAS!$C$58),C252))</f>
        <v/>
      </c>
      <c r="D253" s="21" t="str">
        <f ca="1">IF(B253="","",IF(RESULTADOS!$C$17="Normal",IFERROR(MAX(C253-PREMISSAS!$C$13,0),0),MAX(10*PREMISSAS!$C$39,IF(MONTH(B253)=1,D252*(1+PREMISSAS!$C$58),D252))))</f>
        <v/>
      </c>
      <c r="E253" s="4">
        <f ca="1">IFERROR(D253*IF(RESULTADOS!$C$17="Normal",$D$3,0),0)</f>
        <v>0</v>
      </c>
      <c r="F253" s="4">
        <f>IF(AND(Painel!$I$47="Sim",Painel!$I$49=PREMISSAS!$O$23),Painel!$I$51,0)</f>
        <v>0</v>
      </c>
      <c r="G253" s="100">
        <f>IF(AND(Painel!$I$47="Sim",Painel!$I$49=PREMISSAS!$O$22),IF(MOD(MONTH(B253),6)=0,Painel!$I$51,0),0)</f>
        <v>0</v>
      </c>
      <c r="H253" s="100">
        <f>IF(AND(Painel!$I$47="Sim",Painel!$I$49=PREMISSAS!$O$21),IF(MOD(MONTH(B253),12)=0,Painel!$I$51,0),0)</f>
        <v>0</v>
      </c>
      <c r="I253" s="4">
        <f ca="1">IFERROR(IF(RESULTADOS!$C$17="Normal",0,D253)*IF(RESULTADOS!$C$17="Normal",0,$D$3),0)</f>
        <v>0</v>
      </c>
      <c r="J253" s="4">
        <f>IF(RESULTADOS!$C$17="Normal",E253,0)</f>
        <v>0</v>
      </c>
      <c r="K253" s="4">
        <f ca="1">(E253+J253+I253)*PREMISSAS!$C$61</f>
        <v>0</v>
      </c>
      <c r="L253" s="4">
        <f ca="1">IFERROR(D253*IF(RESULTADOS!$C$17="Normal",IF(Painel!$G$8=PREMISSAS!$M$18,PREMISSAS!$C$63,PREMISSAS!$D$63),0),0)</f>
        <v>0</v>
      </c>
      <c r="M253" s="85">
        <f ca="1">IFERROR(M252*(1+$E$2)+(E253+J253-IF(RESULTADOS!$C$17="Normal",K253,0)-L253)*IF(MONTH(B253)=12,2,1),0)</f>
        <v>0</v>
      </c>
      <c r="N253" s="85">
        <f ca="1">IFERROR(N252*(1+$E$2)+(F253+I253-IF(RESULTADOS!$C$17="Normal",0,K253))*IF(MONTH(B253)=12,2,1)+G253+H253,0)</f>
        <v>0</v>
      </c>
      <c r="P253" s="43">
        <f t="shared" ca="1" si="27"/>
        <v>0</v>
      </c>
      <c r="R253" s="116" t="str">
        <f t="shared" ca="1" si="28"/>
        <v/>
      </c>
      <c r="S253" s="100" t="str">
        <f ca="1">IF(C253="","",S252+(E253+J253-IF(RESULTADOS!$C$17="Normal",K253,0)-L253)/2+(F253+G253+H253+I253-IF(RESULTADOS!$C$17="Normal",0,K253)))</f>
        <v/>
      </c>
      <c r="T253" s="100" t="str">
        <f ca="1">IF(C253="","",T252+(E253+J253-IF(RESULTADOS!$C$17="Normal",K253,0)-L253)/2)</f>
        <v/>
      </c>
      <c r="U253" s="100">
        <f t="shared" ca="1" si="32"/>
        <v>0</v>
      </c>
      <c r="W253" s="116" t="str">
        <f t="shared" ca="1" si="33"/>
        <v/>
      </c>
      <c r="X253" s="116" t="str">
        <f t="shared" ca="1" si="29"/>
        <v/>
      </c>
      <c r="Y253" s="100">
        <f ca="1">IF(OR((Y252-13/12*AB252)*(1+PREMISSAS!$C$16)&lt;0,Y252=""),0,(Y252-13/12*AB252)*(1+PREMISSAS!$C$16))</f>
        <v>0</v>
      </c>
      <c r="Z253" s="100">
        <f ca="1">IF(OR((Z252-13/12*AC252)*(1+PREMISSAS!$C$16)&lt;0,Z252=""),0,(Z252-13/12*AC252)*(1+PREMISSAS!$C$16))</f>
        <v>0</v>
      </c>
      <c r="AA253" s="100">
        <f t="shared" ca="1" si="30"/>
        <v>0</v>
      </c>
      <c r="AB253" s="119">
        <f t="shared" ca="1" si="34"/>
        <v>0</v>
      </c>
      <c r="AC253" s="119">
        <f t="shared" ca="1" si="35"/>
        <v>0</v>
      </c>
    </row>
    <row r="254" spans="2:29" x14ac:dyDescent="0.25">
      <c r="B254" s="20" t="str">
        <f t="shared" ca="1" si="31"/>
        <v/>
      </c>
      <c r="C254" s="21" t="str">
        <f ca="1">IF(B254="","",IF(MONTH(B254)=1,C253*(1+PREMISSAS!$C$58),C253))</f>
        <v/>
      </c>
      <c r="D254" s="21" t="str">
        <f ca="1">IF(B254="","",IF(RESULTADOS!$C$17="Normal",IFERROR(MAX(C254-PREMISSAS!$C$13,0),0),MAX(10*PREMISSAS!$C$39,IF(MONTH(B254)=1,D253*(1+PREMISSAS!$C$58),D253))))</f>
        <v/>
      </c>
      <c r="E254" s="4">
        <f ca="1">IFERROR(D254*IF(RESULTADOS!$C$17="Normal",$D$3,0),0)</f>
        <v>0</v>
      </c>
      <c r="F254" s="4">
        <f>IF(AND(Painel!$I$47="Sim",Painel!$I$49=PREMISSAS!$O$23),Painel!$I$51,0)</f>
        <v>0</v>
      </c>
      <c r="G254" s="100">
        <f>IF(AND(Painel!$I$47="Sim",Painel!$I$49=PREMISSAS!$O$22),IF(MOD(MONTH(B254),6)=0,Painel!$I$51,0),0)</f>
        <v>0</v>
      </c>
      <c r="H254" s="100">
        <f>IF(AND(Painel!$I$47="Sim",Painel!$I$49=PREMISSAS!$O$21),IF(MOD(MONTH(B254),12)=0,Painel!$I$51,0),0)</f>
        <v>0</v>
      </c>
      <c r="I254" s="4">
        <f ca="1">IFERROR(IF(RESULTADOS!$C$17="Normal",0,D254)*IF(RESULTADOS!$C$17="Normal",0,$D$3),0)</f>
        <v>0</v>
      </c>
      <c r="J254" s="4">
        <f>IF(RESULTADOS!$C$17="Normal",E254,0)</f>
        <v>0</v>
      </c>
      <c r="K254" s="4">
        <f ca="1">(E254+J254+I254)*PREMISSAS!$C$61</f>
        <v>0</v>
      </c>
      <c r="L254" s="4">
        <f ca="1">IFERROR(D254*IF(RESULTADOS!$C$17="Normal",IF(Painel!$G$8=PREMISSAS!$M$18,PREMISSAS!$C$63,PREMISSAS!$D$63),0),0)</f>
        <v>0</v>
      </c>
      <c r="M254" s="85">
        <f ca="1">IFERROR(M253*(1+$E$2)+(E254+J254-IF(RESULTADOS!$C$17="Normal",K254,0)-L254)*IF(MONTH(B254)=12,2,1),0)</f>
        <v>0</v>
      </c>
      <c r="N254" s="85">
        <f ca="1">IFERROR(N253*(1+$E$2)+(F254+I254-IF(RESULTADOS!$C$17="Normal",0,K254))*IF(MONTH(B254)=12,2,1)+G254+H254,0)</f>
        <v>0</v>
      </c>
      <c r="P254" s="43">
        <f t="shared" ca="1" si="27"/>
        <v>0</v>
      </c>
      <c r="R254" s="116" t="str">
        <f t="shared" ca="1" si="28"/>
        <v/>
      </c>
      <c r="S254" s="100" t="str">
        <f ca="1">IF(C254="","",S253+(E254+J254-IF(RESULTADOS!$C$17="Normal",K254,0)-L254)/2+(F254+G254+H254+I254-IF(RESULTADOS!$C$17="Normal",0,K254)))</f>
        <v/>
      </c>
      <c r="T254" s="100" t="str">
        <f ca="1">IF(C254="","",T253+(E254+J254-IF(RESULTADOS!$C$17="Normal",K254,0)-L254)/2)</f>
        <v/>
      </c>
      <c r="U254" s="100">
        <f t="shared" ca="1" si="32"/>
        <v>0</v>
      </c>
      <c r="W254" s="116" t="str">
        <f t="shared" ca="1" si="33"/>
        <v/>
      </c>
      <c r="X254" s="116" t="str">
        <f t="shared" ca="1" si="29"/>
        <v/>
      </c>
      <c r="Y254" s="100">
        <f ca="1">IF(OR((Y253-13/12*AB253)*(1+PREMISSAS!$C$16)&lt;0,Y253=""),0,(Y253-13/12*AB253)*(1+PREMISSAS!$C$16))</f>
        <v>0</v>
      </c>
      <c r="Z254" s="100">
        <f ca="1">IF(OR((Z253-13/12*AC253)*(1+PREMISSAS!$C$16)&lt;0,Z253=""),0,(Z253-13/12*AC253)*(1+PREMISSAS!$C$16))</f>
        <v>0</v>
      </c>
      <c r="AA254" s="100">
        <f t="shared" ca="1" si="30"/>
        <v>0</v>
      </c>
      <c r="AB254" s="119">
        <f t="shared" ca="1" si="34"/>
        <v>0</v>
      </c>
      <c r="AC254" s="119">
        <f t="shared" ca="1" si="35"/>
        <v>0</v>
      </c>
    </row>
    <row r="255" spans="2:29" x14ac:dyDescent="0.25">
      <c r="B255" s="20" t="str">
        <f t="shared" ca="1" si="31"/>
        <v/>
      </c>
      <c r="C255" s="21" t="str">
        <f ca="1">IF(B255="","",IF(MONTH(B255)=1,C254*(1+PREMISSAS!$C$58),C254))</f>
        <v/>
      </c>
      <c r="D255" s="21" t="str">
        <f ca="1">IF(B255="","",IF(RESULTADOS!$C$17="Normal",IFERROR(MAX(C255-PREMISSAS!$C$13,0),0),MAX(10*PREMISSAS!$C$39,IF(MONTH(B255)=1,D254*(1+PREMISSAS!$C$58),D254))))</f>
        <v/>
      </c>
      <c r="E255" s="4">
        <f ca="1">IFERROR(D255*IF(RESULTADOS!$C$17="Normal",$D$3,0),0)</f>
        <v>0</v>
      </c>
      <c r="F255" s="4">
        <f>IF(AND(Painel!$I$47="Sim",Painel!$I$49=PREMISSAS!$O$23),Painel!$I$51,0)</f>
        <v>0</v>
      </c>
      <c r="G255" s="100">
        <f>IF(AND(Painel!$I$47="Sim",Painel!$I$49=PREMISSAS!$O$22),IF(MOD(MONTH(B255),6)=0,Painel!$I$51,0),0)</f>
        <v>0</v>
      </c>
      <c r="H255" s="100">
        <f>IF(AND(Painel!$I$47="Sim",Painel!$I$49=PREMISSAS!$O$21),IF(MOD(MONTH(B255),12)=0,Painel!$I$51,0),0)</f>
        <v>0</v>
      </c>
      <c r="I255" s="4">
        <f ca="1">IFERROR(IF(RESULTADOS!$C$17="Normal",0,D255)*IF(RESULTADOS!$C$17="Normal",0,$D$3),0)</f>
        <v>0</v>
      </c>
      <c r="J255" s="4">
        <f>IF(RESULTADOS!$C$17="Normal",E255,0)</f>
        <v>0</v>
      </c>
      <c r="K255" s="4">
        <f ca="1">(E255+J255+I255)*PREMISSAS!$C$61</f>
        <v>0</v>
      </c>
      <c r="L255" s="4">
        <f ca="1">IFERROR(D255*IF(RESULTADOS!$C$17="Normal",IF(Painel!$G$8=PREMISSAS!$M$18,PREMISSAS!$C$63,PREMISSAS!$D$63),0),0)</f>
        <v>0</v>
      </c>
      <c r="M255" s="85">
        <f ca="1">IFERROR(M254*(1+$E$2)+(E255+J255-IF(RESULTADOS!$C$17="Normal",K255,0)-L255)*IF(MONTH(B255)=12,2,1),0)</f>
        <v>0</v>
      </c>
      <c r="N255" s="85">
        <f ca="1">IFERROR(N254*(1+$E$2)+(F255+I255-IF(RESULTADOS!$C$17="Normal",0,K255))*IF(MONTH(B255)=12,2,1)+G255+H255,0)</f>
        <v>0</v>
      </c>
      <c r="P255" s="43">
        <f t="shared" ca="1" si="27"/>
        <v>0</v>
      </c>
      <c r="R255" s="116" t="str">
        <f t="shared" ca="1" si="28"/>
        <v/>
      </c>
      <c r="S255" s="100" t="str">
        <f ca="1">IF(C255="","",S254+(E255+J255-IF(RESULTADOS!$C$17="Normal",K255,0)-L255)/2+(F255+G255+H255+I255-IF(RESULTADOS!$C$17="Normal",0,K255)))</f>
        <v/>
      </c>
      <c r="T255" s="100" t="str">
        <f ca="1">IF(C255="","",T254+(E255+J255-IF(RESULTADOS!$C$17="Normal",K255,0)-L255)/2)</f>
        <v/>
      </c>
      <c r="U255" s="100">
        <f t="shared" ca="1" si="32"/>
        <v>0</v>
      </c>
      <c r="W255" s="116" t="str">
        <f t="shared" ca="1" si="33"/>
        <v/>
      </c>
      <c r="X255" s="116" t="str">
        <f t="shared" ca="1" si="29"/>
        <v/>
      </c>
      <c r="Y255" s="100">
        <f ca="1">IF(OR((Y254-13/12*AB254)*(1+PREMISSAS!$C$16)&lt;0,Y254=""),0,(Y254-13/12*AB254)*(1+PREMISSAS!$C$16))</f>
        <v>0</v>
      </c>
      <c r="Z255" s="100">
        <f ca="1">IF(OR((Z254-13/12*AC254)*(1+PREMISSAS!$C$16)&lt;0,Z254=""),0,(Z254-13/12*AC254)*(1+PREMISSAS!$C$16))</f>
        <v>0</v>
      </c>
      <c r="AA255" s="100">
        <f t="shared" ca="1" si="30"/>
        <v>0</v>
      </c>
      <c r="AB255" s="119">
        <f t="shared" ca="1" si="34"/>
        <v>0</v>
      </c>
      <c r="AC255" s="119">
        <f t="shared" ca="1" si="35"/>
        <v>0</v>
      </c>
    </row>
    <row r="256" spans="2:29" x14ac:dyDescent="0.25">
      <c r="B256" s="20" t="str">
        <f t="shared" ca="1" si="31"/>
        <v/>
      </c>
      <c r="C256" s="21" t="str">
        <f ca="1">IF(B256="","",IF(MONTH(B256)=1,C255*(1+PREMISSAS!$C$58),C255))</f>
        <v/>
      </c>
      <c r="D256" s="21" t="str">
        <f ca="1">IF(B256="","",IF(RESULTADOS!$C$17="Normal",IFERROR(MAX(C256-PREMISSAS!$C$13,0),0),MAX(10*PREMISSAS!$C$39,IF(MONTH(B256)=1,D255*(1+PREMISSAS!$C$58),D255))))</f>
        <v/>
      </c>
      <c r="E256" s="4">
        <f ca="1">IFERROR(D256*IF(RESULTADOS!$C$17="Normal",$D$3,0),0)</f>
        <v>0</v>
      </c>
      <c r="F256" s="4">
        <f>IF(AND(Painel!$I$47="Sim",Painel!$I$49=PREMISSAS!$O$23),Painel!$I$51,0)</f>
        <v>0</v>
      </c>
      <c r="G256" s="100">
        <f>IF(AND(Painel!$I$47="Sim",Painel!$I$49=PREMISSAS!$O$22),IF(MOD(MONTH(B256),6)=0,Painel!$I$51,0),0)</f>
        <v>0</v>
      </c>
      <c r="H256" s="100">
        <f>IF(AND(Painel!$I$47="Sim",Painel!$I$49=PREMISSAS!$O$21),IF(MOD(MONTH(B256),12)=0,Painel!$I$51,0),0)</f>
        <v>0</v>
      </c>
      <c r="I256" s="4">
        <f ca="1">IFERROR(IF(RESULTADOS!$C$17="Normal",0,D256)*IF(RESULTADOS!$C$17="Normal",0,$D$3),0)</f>
        <v>0</v>
      </c>
      <c r="J256" s="4">
        <f>IF(RESULTADOS!$C$17="Normal",E256,0)</f>
        <v>0</v>
      </c>
      <c r="K256" s="4">
        <f ca="1">(E256+J256+I256)*PREMISSAS!$C$61</f>
        <v>0</v>
      </c>
      <c r="L256" s="4">
        <f ca="1">IFERROR(D256*IF(RESULTADOS!$C$17="Normal",IF(Painel!$G$8=PREMISSAS!$M$18,PREMISSAS!$C$63,PREMISSAS!$D$63),0),0)</f>
        <v>0</v>
      </c>
      <c r="M256" s="85">
        <f ca="1">IFERROR(M255*(1+$E$2)+(E256+J256-IF(RESULTADOS!$C$17="Normal",K256,0)-L256)*IF(MONTH(B256)=12,2,1),0)</f>
        <v>0</v>
      </c>
      <c r="N256" s="85">
        <f ca="1">IFERROR(N255*(1+$E$2)+(F256+I256-IF(RESULTADOS!$C$17="Normal",0,K256))*IF(MONTH(B256)=12,2,1)+G256+H256,0)</f>
        <v>0</v>
      </c>
      <c r="P256" s="43">
        <f t="shared" ca="1" si="27"/>
        <v>0</v>
      </c>
      <c r="R256" s="116" t="str">
        <f t="shared" ca="1" si="28"/>
        <v/>
      </c>
      <c r="S256" s="100" t="str">
        <f ca="1">IF(C256="","",S255+(E256+J256-IF(RESULTADOS!$C$17="Normal",K256,0)-L256)/2+(F256+G256+H256+I256-IF(RESULTADOS!$C$17="Normal",0,K256)))</f>
        <v/>
      </c>
      <c r="T256" s="100" t="str">
        <f ca="1">IF(C256="","",T255+(E256+J256-IF(RESULTADOS!$C$17="Normal",K256,0)-L256)/2)</f>
        <v/>
      </c>
      <c r="U256" s="100">
        <f t="shared" ca="1" si="32"/>
        <v>0</v>
      </c>
      <c r="W256" s="116" t="str">
        <f t="shared" ca="1" si="33"/>
        <v/>
      </c>
      <c r="X256" s="116" t="str">
        <f t="shared" ca="1" si="29"/>
        <v/>
      </c>
      <c r="Y256" s="100">
        <f ca="1">IF(OR((Y255-13/12*AB255)*(1+PREMISSAS!$C$16)&lt;0,Y255=""),0,(Y255-13/12*AB255)*(1+PREMISSAS!$C$16))</f>
        <v>0</v>
      </c>
      <c r="Z256" s="100">
        <f ca="1">IF(OR((Z255-13/12*AC255)*(1+PREMISSAS!$C$16)&lt;0,Z255=""),0,(Z255-13/12*AC255)*(1+PREMISSAS!$C$16))</f>
        <v>0</v>
      </c>
      <c r="AA256" s="100">
        <f t="shared" ca="1" si="30"/>
        <v>0</v>
      </c>
      <c r="AB256" s="119">
        <f t="shared" ca="1" si="34"/>
        <v>0</v>
      </c>
      <c r="AC256" s="119">
        <f t="shared" ca="1" si="35"/>
        <v>0</v>
      </c>
    </row>
    <row r="257" spans="2:29" x14ac:dyDescent="0.25">
      <c r="B257" s="20" t="str">
        <f t="shared" ca="1" si="31"/>
        <v/>
      </c>
      <c r="C257" s="21" t="str">
        <f ca="1">IF(B257="","",IF(MONTH(B257)=1,C256*(1+PREMISSAS!$C$58),C256))</f>
        <v/>
      </c>
      <c r="D257" s="21" t="str">
        <f ca="1">IF(B257="","",IF(RESULTADOS!$C$17="Normal",IFERROR(MAX(C257-PREMISSAS!$C$13,0),0),MAX(10*PREMISSAS!$C$39,IF(MONTH(B257)=1,D256*(1+PREMISSAS!$C$58),D256))))</f>
        <v/>
      </c>
      <c r="E257" s="4">
        <f ca="1">IFERROR(D257*IF(RESULTADOS!$C$17="Normal",$D$3,0),0)</f>
        <v>0</v>
      </c>
      <c r="F257" s="4">
        <f>IF(AND(Painel!$I$47="Sim",Painel!$I$49=PREMISSAS!$O$23),Painel!$I$51,0)</f>
        <v>0</v>
      </c>
      <c r="G257" s="100">
        <f>IF(AND(Painel!$I$47="Sim",Painel!$I$49=PREMISSAS!$O$22),IF(MOD(MONTH(B257),6)=0,Painel!$I$51,0),0)</f>
        <v>0</v>
      </c>
      <c r="H257" s="100">
        <f>IF(AND(Painel!$I$47="Sim",Painel!$I$49=PREMISSAS!$O$21),IF(MOD(MONTH(B257),12)=0,Painel!$I$51,0),0)</f>
        <v>0</v>
      </c>
      <c r="I257" s="4">
        <f ca="1">IFERROR(IF(RESULTADOS!$C$17="Normal",0,D257)*IF(RESULTADOS!$C$17="Normal",0,$D$3),0)</f>
        <v>0</v>
      </c>
      <c r="J257" s="4">
        <f>IF(RESULTADOS!$C$17="Normal",E257,0)</f>
        <v>0</v>
      </c>
      <c r="K257" s="4">
        <f ca="1">(E257+J257+I257)*PREMISSAS!$C$61</f>
        <v>0</v>
      </c>
      <c r="L257" s="4">
        <f ca="1">IFERROR(D257*IF(RESULTADOS!$C$17="Normal",IF(Painel!$G$8=PREMISSAS!$M$18,PREMISSAS!$C$63,PREMISSAS!$D$63),0),0)</f>
        <v>0</v>
      </c>
      <c r="M257" s="85">
        <f ca="1">IFERROR(M256*(1+$E$2)+(E257+J257-IF(RESULTADOS!$C$17="Normal",K257,0)-L257)*IF(MONTH(B257)=12,2,1),0)</f>
        <v>0</v>
      </c>
      <c r="N257" s="85">
        <f ca="1">IFERROR(N256*(1+$E$2)+(F257+I257-IF(RESULTADOS!$C$17="Normal",0,K257))*IF(MONTH(B257)=12,2,1)+G257+H257,0)</f>
        <v>0</v>
      </c>
      <c r="P257" s="43">
        <f t="shared" ca="1" si="27"/>
        <v>0</v>
      </c>
      <c r="R257" s="116" t="str">
        <f t="shared" ca="1" si="28"/>
        <v/>
      </c>
      <c r="S257" s="100" t="str">
        <f ca="1">IF(C257="","",S256+(E257+J257-IF(RESULTADOS!$C$17="Normal",K257,0)-L257)/2+(F257+G257+H257+I257-IF(RESULTADOS!$C$17="Normal",0,K257)))</f>
        <v/>
      </c>
      <c r="T257" s="100" t="str">
        <f ca="1">IF(C257="","",T256+(E257+J257-IF(RESULTADOS!$C$17="Normal",K257,0)-L257)/2)</f>
        <v/>
      </c>
      <c r="U257" s="100">
        <f t="shared" ca="1" si="32"/>
        <v>0</v>
      </c>
      <c r="W257" s="116" t="str">
        <f t="shared" ca="1" si="33"/>
        <v/>
      </c>
      <c r="X257" s="116" t="str">
        <f t="shared" ca="1" si="29"/>
        <v/>
      </c>
      <c r="Y257" s="100">
        <f ca="1">IF(OR((Y256-13/12*AB256)*(1+PREMISSAS!$C$16)&lt;0,Y256=""),0,(Y256-13/12*AB256)*(1+PREMISSAS!$C$16))</f>
        <v>0</v>
      </c>
      <c r="Z257" s="100">
        <f ca="1">IF(OR((Z256-13/12*AC256)*(1+PREMISSAS!$C$16)&lt;0,Z256=""),0,(Z256-13/12*AC256)*(1+PREMISSAS!$C$16))</f>
        <v>0</v>
      </c>
      <c r="AA257" s="100">
        <f t="shared" ca="1" si="30"/>
        <v>0</v>
      </c>
      <c r="AB257" s="119">
        <f t="shared" ca="1" si="34"/>
        <v>0</v>
      </c>
      <c r="AC257" s="119">
        <f t="shared" ca="1" si="35"/>
        <v>0</v>
      </c>
    </row>
    <row r="258" spans="2:29" x14ac:dyDescent="0.25">
      <c r="B258" s="20" t="str">
        <f t="shared" ca="1" si="31"/>
        <v/>
      </c>
      <c r="C258" s="21" t="str">
        <f ca="1">IF(B258="","",IF(MONTH(B258)=1,C257*(1+PREMISSAS!$C$58),C257))</f>
        <v/>
      </c>
      <c r="D258" s="21" t="str">
        <f ca="1">IF(B258="","",IF(RESULTADOS!$C$17="Normal",IFERROR(MAX(C258-PREMISSAS!$C$13,0),0),MAX(10*PREMISSAS!$C$39,IF(MONTH(B258)=1,D257*(1+PREMISSAS!$C$58),D257))))</f>
        <v/>
      </c>
      <c r="E258" s="4">
        <f ca="1">IFERROR(D258*IF(RESULTADOS!$C$17="Normal",$D$3,0),0)</f>
        <v>0</v>
      </c>
      <c r="F258" s="4">
        <f>IF(AND(Painel!$I$47="Sim",Painel!$I$49=PREMISSAS!$O$23),Painel!$I$51,0)</f>
        <v>0</v>
      </c>
      <c r="G258" s="100">
        <f>IF(AND(Painel!$I$47="Sim",Painel!$I$49=PREMISSAS!$O$22),IF(MOD(MONTH(B258),6)=0,Painel!$I$51,0),0)</f>
        <v>0</v>
      </c>
      <c r="H258" s="100">
        <f>IF(AND(Painel!$I$47="Sim",Painel!$I$49=PREMISSAS!$O$21),IF(MOD(MONTH(B258),12)=0,Painel!$I$51,0),0)</f>
        <v>0</v>
      </c>
      <c r="I258" s="4">
        <f ca="1">IFERROR(IF(RESULTADOS!$C$17="Normal",0,D258)*IF(RESULTADOS!$C$17="Normal",0,$D$3),0)</f>
        <v>0</v>
      </c>
      <c r="J258" s="4">
        <f>IF(RESULTADOS!$C$17="Normal",E258,0)</f>
        <v>0</v>
      </c>
      <c r="K258" s="4">
        <f ca="1">(E258+J258+I258)*PREMISSAS!$C$61</f>
        <v>0</v>
      </c>
      <c r="L258" s="4">
        <f ca="1">IFERROR(D258*IF(RESULTADOS!$C$17="Normal",IF(Painel!$G$8=PREMISSAS!$M$18,PREMISSAS!$C$63,PREMISSAS!$D$63),0),0)</f>
        <v>0</v>
      </c>
      <c r="M258" s="85">
        <f ca="1">IFERROR(M257*(1+$E$2)+(E258+J258-IF(RESULTADOS!$C$17="Normal",K258,0)-L258)*IF(MONTH(B258)=12,2,1),0)</f>
        <v>0</v>
      </c>
      <c r="N258" s="85">
        <f ca="1">IFERROR(N257*(1+$E$2)+(F258+I258-IF(RESULTADOS!$C$17="Normal",0,K258))*IF(MONTH(B258)=12,2,1)+G258+H258,0)</f>
        <v>0</v>
      </c>
      <c r="P258" s="43">
        <f t="shared" ca="1" si="27"/>
        <v>0</v>
      </c>
      <c r="R258" s="116" t="str">
        <f t="shared" ca="1" si="28"/>
        <v/>
      </c>
      <c r="S258" s="100" t="str">
        <f ca="1">IF(C258="","",S257+(E258+J258-IF(RESULTADOS!$C$17="Normal",K258,0)-L258)/2+(F258+G258+H258+I258-IF(RESULTADOS!$C$17="Normal",0,K258)))</f>
        <v/>
      </c>
      <c r="T258" s="100" t="str">
        <f ca="1">IF(C258="","",T257+(E258+J258-IF(RESULTADOS!$C$17="Normal",K258,0)-L258)/2)</f>
        <v/>
      </c>
      <c r="U258" s="100">
        <f t="shared" ca="1" si="32"/>
        <v>0</v>
      </c>
      <c r="W258" s="116" t="str">
        <f t="shared" ca="1" si="33"/>
        <v/>
      </c>
      <c r="X258" s="116" t="str">
        <f t="shared" ca="1" si="29"/>
        <v/>
      </c>
      <c r="Y258" s="100">
        <f ca="1">IF(OR((Y257-13/12*AB257)*(1+PREMISSAS!$C$16)&lt;0,Y257=""),0,(Y257-13/12*AB257)*(1+PREMISSAS!$C$16))</f>
        <v>0</v>
      </c>
      <c r="Z258" s="100">
        <f ca="1">IF(OR((Z257-13/12*AC257)*(1+PREMISSAS!$C$16)&lt;0,Z257=""),0,(Z257-13/12*AC257)*(1+PREMISSAS!$C$16))</f>
        <v>0</v>
      </c>
      <c r="AA258" s="100">
        <f t="shared" ca="1" si="30"/>
        <v>0</v>
      </c>
      <c r="AB258" s="119">
        <f t="shared" ca="1" si="34"/>
        <v>0</v>
      </c>
      <c r="AC258" s="119">
        <f t="shared" ca="1" si="35"/>
        <v>0</v>
      </c>
    </row>
    <row r="259" spans="2:29" x14ac:dyDescent="0.25">
      <c r="B259" s="20" t="str">
        <f t="shared" ca="1" si="31"/>
        <v/>
      </c>
      <c r="C259" s="21" t="str">
        <f ca="1">IF(B259="","",IF(MONTH(B259)=1,C258*(1+PREMISSAS!$C$58),C258))</f>
        <v/>
      </c>
      <c r="D259" s="21" t="str">
        <f ca="1">IF(B259="","",IF(RESULTADOS!$C$17="Normal",IFERROR(MAX(C259-PREMISSAS!$C$13,0),0),MAX(10*PREMISSAS!$C$39,IF(MONTH(B259)=1,D258*(1+PREMISSAS!$C$58),D258))))</f>
        <v/>
      </c>
      <c r="E259" s="4">
        <f ca="1">IFERROR(D259*IF(RESULTADOS!$C$17="Normal",$D$3,0),0)</f>
        <v>0</v>
      </c>
      <c r="F259" s="4">
        <f>IF(AND(Painel!$I$47="Sim",Painel!$I$49=PREMISSAS!$O$23),Painel!$I$51,0)</f>
        <v>0</v>
      </c>
      <c r="G259" s="100">
        <f>IF(AND(Painel!$I$47="Sim",Painel!$I$49=PREMISSAS!$O$22),IF(MOD(MONTH(B259),6)=0,Painel!$I$51,0),0)</f>
        <v>0</v>
      </c>
      <c r="H259" s="100">
        <f>IF(AND(Painel!$I$47="Sim",Painel!$I$49=PREMISSAS!$O$21),IF(MOD(MONTH(B259),12)=0,Painel!$I$51,0),0)</f>
        <v>0</v>
      </c>
      <c r="I259" s="4">
        <f ca="1">IFERROR(IF(RESULTADOS!$C$17="Normal",0,D259)*IF(RESULTADOS!$C$17="Normal",0,$D$3),0)</f>
        <v>0</v>
      </c>
      <c r="J259" s="4">
        <f>IF(RESULTADOS!$C$17="Normal",E259,0)</f>
        <v>0</v>
      </c>
      <c r="K259" s="4">
        <f ca="1">(E259+J259+I259)*PREMISSAS!$C$61</f>
        <v>0</v>
      </c>
      <c r="L259" s="4">
        <f ca="1">IFERROR(D259*IF(RESULTADOS!$C$17="Normal",IF(Painel!$G$8=PREMISSAS!$M$18,PREMISSAS!$C$63,PREMISSAS!$D$63),0),0)</f>
        <v>0</v>
      </c>
      <c r="M259" s="85">
        <f ca="1">IFERROR(M258*(1+$E$2)+(E259+J259-IF(RESULTADOS!$C$17="Normal",K259,0)-L259)*IF(MONTH(B259)=12,2,1),0)</f>
        <v>0</v>
      </c>
      <c r="N259" s="85">
        <f ca="1">IFERROR(N258*(1+$E$2)+(F259+I259-IF(RESULTADOS!$C$17="Normal",0,K259))*IF(MONTH(B259)=12,2,1)+G259+H259,0)</f>
        <v>0</v>
      </c>
      <c r="P259" s="43">
        <f t="shared" ca="1" si="27"/>
        <v>0</v>
      </c>
      <c r="R259" s="116" t="str">
        <f t="shared" ca="1" si="28"/>
        <v/>
      </c>
      <c r="S259" s="100" t="str">
        <f ca="1">IF(C259="","",S258+(E259+J259-IF(RESULTADOS!$C$17="Normal",K259,0)-L259)/2+(F259+G259+H259+I259-IF(RESULTADOS!$C$17="Normal",0,K259)))</f>
        <v/>
      </c>
      <c r="T259" s="100" t="str">
        <f ca="1">IF(C259="","",T258+(E259+J259-IF(RESULTADOS!$C$17="Normal",K259,0)-L259)/2)</f>
        <v/>
      </c>
      <c r="U259" s="100">
        <f t="shared" ca="1" si="32"/>
        <v>0</v>
      </c>
      <c r="W259" s="116" t="str">
        <f t="shared" ca="1" si="33"/>
        <v/>
      </c>
      <c r="X259" s="116" t="str">
        <f t="shared" ca="1" si="29"/>
        <v/>
      </c>
      <c r="Y259" s="100">
        <f ca="1">IF(OR((Y258-13/12*AB258)*(1+PREMISSAS!$C$16)&lt;0,Y258=""),0,(Y258-13/12*AB258)*(1+PREMISSAS!$C$16))</f>
        <v>0</v>
      </c>
      <c r="Z259" s="100">
        <f ca="1">IF(OR((Z258-13/12*AC258)*(1+PREMISSAS!$C$16)&lt;0,Z258=""),0,(Z258-13/12*AC258)*(1+PREMISSAS!$C$16))</f>
        <v>0</v>
      </c>
      <c r="AA259" s="100">
        <f t="shared" ca="1" si="30"/>
        <v>0</v>
      </c>
      <c r="AB259" s="119">
        <f t="shared" ca="1" si="34"/>
        <v>0</v>
      </c>
      <c r="AC259" s="119">
        <f t="shared" ca="1" si="35"/>
        <v>0</v>
      </c>
    </row>
    <row r="260" spans="2:29" x14ac:dyDescent="0.25">
      <c r="B260" s="20" t="str">
        <f t="shared" ca="1" si="31"/>
        <v/>
      </c>
      <c r="C260" s="21" t="str">
        <f ca="1">IF(B260="","",IF(MONTH(B260)=1,C259*(1+PREMISSAS!$C$58),C259))</f>
        <v/>
      </c>
      <c r="D260" s="21" t="str">
        <f ca="1">IF(B260="","",IF(RESULTADOS!$C$17="Normal",IFERROR(MAX(C260-PREMISSAS!$C$13,0),0),MAX(10*PREMISSAS!$C$39,IF(MONTH(B260)=1,D259*(1+PREMISSAS!$C$58),D259))))</f>
        <v/>
      </c>
      <c r="E260" s="4">
        <f ca="1">IFERROR(D260*IF(RESULTADOS!$C$17="Normal",$D$3,0),0)</f>
        <v>0</v>
      </c>
      <c r="F260" s="4">
        <f>IF(AND(Painel!$I$47="Sim",Painel!$I$49=PREMISSAS!$O$23),Painel!$I$51,0)</f>
        <v>0</v>
      </c>
      <c r="G260" s="100">
        <f>IF(AND(Painel!$I$47="Sim",Painel!$I$49=PREMISSAS!$O$22),IF(MOD(MONTH(B260),6)=0,Painel!$I$51,0),0)</f>
        <v>0</v>
      </c>
      <c r="H260" s="100">
        <f>IF(AND(Painel!$I$47="Sim",Painel!$I$49=PREMISSAS!$O$21),IF(MOD(MONTH(B260),12)=0,Painel!$I$51,0),0)</f>
        <v>0</v>
      </c>
      <c r="I260" s="4">
        <f ca="1">IFERROR(IF(RESULTADOS!$C$17="Normal",0,D260)*IF(RESULTADOS!$C$17="Normal",0,$D$3),0)</f>
        <v>0</v>
      </c>
      <c r="J260" s="4">
        <f>IF(RESULTADOS!$C$17="Normal",E260,0)</f>
        <v>0</v>
      </c>
      <c r="K260" s="4">
        <f ca="1">(E260+J260+I260)*PREMISSAS!$C$61</f>
        <v>0</v>
      </c>
      <c r="L260" s="4">
        <f ca="1">IFERROR(D260*IF(RESULTADOS!$C$17="Normal",IF(Painel!$G$8=PREMISSAS!$M$18,PREMISSAS!$C$63,PREMISSAS!$D$63),0),0)</f>
        <v>0</v>
      </c>
      <c r="M260" s="85">
        <f ca="1">IFERROR(M259*(1+$E$2)+(E260+J260-IF(RESULTADOS!$C$17="Normal",K260,0)-L260)*IF(MONTH(B260)=12,2,1),0)</f>
        <v>0</v>
      </c>
      <c r="N260" s="85">
        <f ca="1">IFERROR(N259*(1+$E$2)+(F260+I260-IF(RESULTADOS!$C$17="Normal",0,K260))*IF(MONTH(B260)=12,2,1)+G260+H260,0)</f>
        <v>0</v>
      </c>
      <c r="P260" s="43">
        <f t="shared" ca="1" si="27"/>
        <v>0</v>
      </c>
      <c r="R260" s="116" t="str">
        <f t="shared" ca="1" si="28"/>
        <v/>
      </c>
      <c r="S260" s="100" t="str">
        <f ca="1">IF(C260="","",S259+(E260+J260-IF(RESULTADOS!$C$17="Normal",K260,0)-L260)/2+(F260+G260+H260+I260-IF(RESULTADOS!$C$17="Normal",0,K260)))</f>
        <v/>
      </c>
      <c r="T260" s="100" t="str">
        <f ca="1">IF(C260="","",T259+(E260+J260-IF(RESULTADOS!$C$17="Normal",K260,0)-L260)/2)</f>
        <v/>
      </c>
      <c r="U260" s="100">
        <f t="shared" ca="1" si="32"/>
        <v>0</v>
      </c>
      <c r="W260" s="116" t="str">
        <f t="shared" ca="1" si="33"/>
        <v/>
      </c>
      <c r="X260" s="116" t="str">
        <f t="shared" ca="1" si="29"/>
        <v/>
      </c>
      <c r="Y260" s="100">
        <f ca="1">IF(OR((Y259-13/12*AB259)*(1+PREMISSAS!$C$16)&lt;0,Y259=""),0,(Y259-13/12*AB259)*(1+PREMISSAS!$C$16))</f>
        <v>0</v>
      </c>
      <c r="Z260" s="100">
        <f ca="1">IF(OR((Z259-13/12*AC259)*(1+PREMISSAS!$C$16)&lt;0,Z259=""),0,(Z259-13/12*AC259)*(1+PREMISSAS!$C$16))</f>
        <v>0</v>
      </c>
      <c r="AA260" s="100">
        <f t="shared" ca="1" si="30"/>
        <v>0</v>
      </c>
      <c r="AB260" s="119">
        <f t="shared" ca="1" si="34"/>
        <v>0</v>
      </c>
      <c r="AC260" s="119">
        <f t="shared" ca="1" si="35"/>
        <v>0</v>
      </c>
    </row>
    <row r="261" spans="2:29" x14ac:dyDescent="0.25">
      <c r="B261" s="20" t="str">
        <f t="shared" ca="1" si="31"/>
        <v/>
      </c>
      <c r="C261" s="21" t="str">
        <f ca="1">IF(B261="","",IF(MONTH(B261)=1,C260*(1+PREMISSAS!$C$58),C260))</f>
        <v/>
      </c>
      <c r="D261" s="21" t="str">
        <f ca="1">IF(B261="","",IF(RESULTADOS!$C$17="Normal",IFERROR(MAX(C261-PREMISSAS!$C$13,0),0),MAX(10*PREMISSAS!$C$39,IF(MONTH(B261)=1,D260*(1+PREMISSAS!$C$58),D260))))</f>
        <v/>
      </c>
      <c r="E261" s="4">
        <f ca="1">IFERROR(D261*IF(RESULTADOS!$C$17="Normal",$D$3,0),0)</f>
        <v>0</v>
      </c>
      <c r="F261" s="4">
        <f>IF(AND(Painel!$I$47="Sim",Painel!$I$49=PREMISSAS!$O$23),Painel!$I$51,0)</f>
        <v>0</v>
      </c>
      <c r="G261" s="100">
        <f>IF(AND(Painel!$I$47="Sim",Painel!$I$49=PREMISSAS!$O$22),IF(MOD(MONTH(B261),6)=0,Painel!$I$51,0),0)</f>
        <v>0</v>
      </c>
      <c r="H261" s="100">
        <f>IF(AND(Painel!$I$47="Sim",Painel!$I$49=PREMISSAS!$O$21),IF(MOD(MONTH(B261),12)=0,Painel!$I$51,0),0)</f>
        <v>0</v>
      </c>
      <c r="I261" s="4">
        <f ca="1">IFERROR(IF(RESULTADOS!$C$17="Normal",0,D261)*IF(RESULTADOS!$C$17="Normal",0,$D$3),0)</f>
        <v>0</v>
      </c>
      <c r="J261" s="4">
        <f>IF(RESULTADOS!$C$17="Normal",E261,0)</f>
        <v>0</v>
      </c>
      <c r="K261" s="4">
        <f ca="1">(E261+J261+I261)*PREMISSAS!$C$61</f>
        <v>0</v>
      </c>
      <c r="L261" s="4">
        <f ca="1">IFERROR(D261*IF(RESULTADOS!$C$17="Normal",IF(Painel!$G$8=PREMISSAS!$M$18,PREMISSAS!$C$63,PREMISSAS!$D$63),0),0)</f>
        <v>0</v>
      </c>
      <c r="M261" s="85">
        <f ca="1">IFERROR(M260*(1+$E$2)+(E261+J261-IF(RESULTADOS!$C$17="Normal",K261,0)-L261)*IF(MONTH(B261)=12,2,1),0)</f>
        <v>0</v>
      </c>
      <c r="N261" s="85">
        <f ca="1">IFERROR(N260*(1+$E$2)+(F261+I261-IF(RESULTADOS!$C$17="Normal",0,K261))*IF(MONTH(B261)=12,2,1)+G261+H261,0)</f>
        <v>0</v>
      </c>
      <c r="P261" s="43">
        <f t="shared" ca="1" si="27"/>
        <v>0</v>
      </c>
      <c r="R261" s="116" t="str">
        <f t="shared" ca="1" si="28"/>
        <v/>
      </c>
      <c r="S261" s="100" t="str">
        <f ca="1">IF(C261="","",S260+(E261+J261-IF(RESULTADOS!$C$17="Normal",K261,0)-L261)/2+(F261+G261+H261+I261-IF(RESULTADOS!$C$17="Normal",0,K261)))</f>
        <v/>
      </c>
      <c r="T261" s="100" t="str">
        <f ca="1">IF(C261="","",T260+(E261+J261-IF(RESULTADOS!$C$17="Normal",K261,0)-L261)/2)</f>
        <v/>
      </c>
      <c r="U261" s="100">
        <f t="shared" ca="1" si="32"/>
        <v>0</v>
      </c>
      <c r="W261" s="116" t="str">
        <f t="shared" ca="1" si="33"/>
        <v/>
      </c>
      <c r="X261" s="116" t="str">
        <f t="shared" ca="1" si="29"/>
        <v/>
      </c>
      <c r="Y261" s="100">
        <f ca="1">IF(OR((Y260-13/12*AB260)*(1+PREMISSAS!$C$16)&lt;0,Y260=""),0,(Y260-13/12*AB260)*(1+PREMISSAS!$C$16))</f>
        <v>0</v>
      </c>
      <c r="Z261" s="100">
        <f ca="1">IF(OR((Z260-13/12*AC260)*(1+PREMISSAS!$C$16)&lt;0,Z260=""),0,(Z260-13/12*AC260)*(1+PREMISSAS!$C$16))</f>
        <v>0</v>
      </c>
      <c r="AA261" s="100">
        <f t="shared" ca="1" si="30"/>
        <v>0</v>
      </c>
      <c r="AB261" s="119">
        <f t="shared" ca="1" si="34"/>
        <v>0</v>
      </c>
      <c r="AC261" s="119">
        <f t="shared" ca="1" si="35"/>
        <v>0</v>
      </c>
    </row>
    <row r="262" spans="2:29" x14ac:dyDescent="0.25">
      <c r="B262" s="20" t="str">
        <f t="shared" ca="1" si="31"/>
        <v/>
      </c>
      <c r="C262" s="21" t="str">
        <f ca="1">IF(B262="","",IF(MONTH(B262)=1,C261*(1+PREMISSAS!$C$58),C261))</f>
        <v/>
      </c>
      <c r="D262" s="21" t="str">
        <f ca="1">IF(B262="","",IF(RESULTADOS!$C$17="Normal",IFERROR(MAX(C262-PREMISSAS!$C$13,0),0),MAX(10*PREMISSAS!$C$39,IF(MONTH(B262)=1,D261*(1+PREMISSAS!$C$58),D261))))</f>
        <v/>
      </c>
      <c r="E262" s="4">
        <f ca="1">IFERROR(D262*IF(RESULTADOS!$C$17="Normal",$D$3,0),0)</f>
        <v>0</v>
      </c>
      <c r="F262" s="4">
        <f>IF(AND(Painel!$I$47="Sim",Painel!$I$49=PREMISSAS!$O$23),Painel!$I$51,0)</f>
        <v>0</v>
      </c>
      <c r="G262" s="100">
        <f>IF(AND(Painel!$I$47="Sim",Painel!$I$49=PREMISSAS!$O$22),IF(MOD(MONTH(B262),6)=0,Painel!$I$51,0),0)</f>
        <v>0</v>
      </c>
      <c r="H262" s="100">
        <f>IF(AND(Painel!$I$47="Sim",Painel!$I$49=PREMISSAS!$O$21),IF(MOD(MONTH(B262),12)=0,Painel!$I$51,0),0)</f>
        <v>0</v>
      </c>
      <c r="I262" s="4">
        <f ca="1">IFERROR(IF(RESULTADOS!$C$17="Normal",0,D262)*IF(RESULTADOS!$C$17="Normal",0,$D$3),0)</f>
        <v>0</v>
      </c>
      <c r="J262" s="4">
        <f>IF(RESULTADOS!$C$17="Normal",E262,0)</f>
        <v>0</v>
      </c>
      <c r="K262" s="4">
        <f ca="1">(E262+J262+I262)*PREMISSAS!$C$61</f>
        <v>0</v>
      </c>
      <c r="L262" s="4">
        <f ca="1">IFERROR(D262*IF(RESULTADOS!$C$17="Normal",IF(Painel!$G$8=PREMISSAS!$M$18,PREMISSAS!$C$63,PREMISSAS!$D$63),0),0)</f>
        <v>0</v>
      </c>
      <c r="M262" s="85">
        <f ca="1">IFERROR(M261*(1+$E$2)+(E262+J262-IF(RESULTADOS!$C$17="Normal",K262,0)-L262)*IF(MONTH(B262)=12,2,1),0)</f>
        <v>0</v>
      </c>
      <c r="N262" s="85">
        <f ca="1">IFERROR(N261*(1+$E$2)+(F262+I262-IF(RESULTADOS!$C$17="Normal",0,K262))*IF(MONTH(B262)=12,2,1)+G262+H262,0)</f>
        <v>0</v>
      </c>
      <c r="P262" s="43">
        <f t="shared" ca="1" si="27"/>
        <v>0</v>
      </c>
      <c r="R262" s="116" t="str">
        <f t="shared" ca="1" si="28"/>
        <v/>
      </c>
      <c r="S262" s="100" t="str">
        <f ca="1">IF(C262="","",S261+(E262+J262-IF(RESULTADOS!$C$17="Normal",K262,0)-L262)/2+(F262+G262+H262+I262-IF(RESULTADOS!$C$17="Normal",0,K262)))</f>
        <v/>
      </c>
      <c r="T262" s="100" t="str">
        <f ca="1">IF(C262="","",T261+(E262+J262-IF(RESULTADOS!$C$17="Normal",K262,0)-L262)/2)</f>
        <v/>
      </c>
      <c r="U262" s="100">
        <f t="shared" ca="1" si="32"/>
        <v>0</v>
      </c>
      <c r="W262" s="116" t="str">
        <f t="shared" ca="1" si="33"/>
        <v/>
      </c>
      <c r="X262" s="116" t="str">
        <f t="shared" ca="1" si="29"/>
        <v/>
      </c>
      <c r="Y262" s="100">
        <f ca="1">IF(OR((Y261-13/12*AB261)*(1+PREMISSAS!$C$16)&lt;0,Y261=""),0,(Y261-13/12*AB261)*(1+PREMISSAS!$C$16))</f>
        <v>0</v>
      </c>
      <c r="Z262" s="100">
        <f ca="1">IF(OR((Z261-13/12*AC261)*(1+PREMISSAS!$C$16)&lt;0,Z261=""),0,(Z261-13/12*AC261)*(1+PREMISSAS!$C$16))</f>
        <v>0</v>
      </c>
      <c r="AA262" s="100">
        <f t="shared" ca="1" si="30"/>
        <v>0</v>
      </c>
      <c r="AB262" s="119">
        <f t="shared" ca="1" si="34"/>
        <v>0</v>
      </c>
      <c r="AC262" s="119">
        <f t="shared" ca="1" si="35"/>
        <v>0</v>
      </c>
    </row>
    <row r="263" spans="2:29" x14ac:dyDescent="0.25">
      <c r="B263" s="20" t="str">
        <f t="shared" ca="1" si="31"/>
        <v/>
      </c>
      <c r="C263" s="21" t="str">
        <f ca="1">IF(B263="","",IF(MONTH(B263)=1,C262*(1+PREMISSAS!$C$58),C262))</f>
        <v/>
      </c>
      <c r="D263" s="21" t="str">
        <f ca="1">IF(B263="","",IF(RESULTADOS!$C$17="Normal",IFERROR(MAX(C263-PREMISSAS!$C$13,0),0),MAX(10*PREMISSAS!$C$39,IF(MONTH(B263)=1,D262*(1+PREMISSAS!$C$58),D262))))</f>
        <v/>
      </c>
      <c r="E263" s="4">
        <f ca="1">IFERROR(D263*IF(RESULTADOS!$C$17="Normal",$D$3,0),0)</f>
        <v>0</v>
      </c>
      <c r="F263" s="4">
        <f>IF(AND(Painel!$I$47="Sim",Painel!$I$49=PREMISSAS!$O$23),Painel!$I$51,0)</f>
        <v>0</v>
      </c>
      <c r="G263" s="100">
        <f>IF(AND(Painel!$I$47="Sim",Painel!$I$49=PREMISSAS!$O$22),IF(MOD(MONTH(B263),6)=0,Painel!$I$51,0),0)</f>
        <v>0</v>
      </c>
      <c r="H263" s="100">
        <f>IF(AND(Painel!$I$47="Sim",Painel!$I$49=PREMISSAS!$O$21),IF(MOD(MONTH(B263),12)=0,Painel!$I$51,0),0)</f>
        <v>0</v>
      </c>
      <c r="I263" s="4">
        <f ca="1">IFERROR(IF(RESULTADOS!$C$17="Normal",0,D263)*IF(RESULTADOS!$C$17="Normal",0,$D$3),0)</f>
        <v>0</v>
      </c>
      <c r="J263" s="4">
        <f>IF(RESULTADOS!$C$17="Normal",E263,0)</f>
        <v>0</v>
      </c>
      <c r="K263" s="4">
        <f ca="1">(E263+J263+I263)*PREMISSAS!$C$61</f>
        <v>0</v>
      </c>
      <c r="L263" s="4">
        <f ca="1">IFERROR(D263*IF(RESULTADOS!$C$17="Normal",IF(Painel!$G$8=PREMISSAS!$M$18,PREMISSAS!$C$63,PREMISSAS!$D$63),0),0)</f>
        <v>0</v>
      </c>
      <c r="M263" s="85">
        <f ca="1">IFERROR(M262*(1+$E$2)+(E263+J263-IF(RESULTADOS!$C$17="Normal",K263,0)-L263)*IF(MONTH(B263)=12,2,1),0)</f>
        <v>0</v>
      </c>
      <c r="N263" s="85">
        <f ca="1">IFERROR(N262*(1+$E$2)+(F263+I263-IF(RESULTADOS!$C$17="Normal",0,K263))*IF(MONTH(B263)=12,2,1)+G263+H263,0)</f>
        <v>0</v>
      </c>
      <c r="P263" s="43">
        <f t="shared" ca="1" si="27"/>
        <v>0</v>
      </c>
      <c r="R263" s="116" t="str">
        <f t="shared" ca="1" si="28"/>
        <v/>
      </c>
      <c r="S263" s="100" t="str">
        <f ca="1">IF(C263="","",S262+(E263+J263-IF(RESULTADOS!$C$17="Normal",K263,0)-L263)/2+(F263+G263+H263+I263-IF(RESULTADOS!$C$17="Normal",0,K263)))</f>
        <v/>
      </c>
      <c r="T263" s="100" t="str">
        <f ca="1">IF(C263="","",T262+(E263+J263-IF(RESULTADOS!$C$17="Normal",K263,0)-L263)/2)</f>
        <v/>
      </c>
      <c r="U263" s="100">
        <f t="shared" ca="1" si="32"/>
        <v>0</v>
      </c>
      <c r="W263" s="116" t="str">
        <f t="shared" ca="1" si="33"/>
        <v/>
      </c>
      <c r="X263" s="116" t="str">
        <f t="shared" ca="1" si="29"/>
        <v/>
      </c>
      <c r="Y263" s="100">
        <f ca="1">IF(OR((Y262-13/12*AB262)*(1+PREMISSAS!$C$16)&lt;0,Y262=""),0,(Y262-13/12*AB262)*(1+PREMISSAS!$C$16))</f>
        <v>0</v>
      </c>
      <c r="Z263" s="100">
        <f ca="1">IF(OR((Z262-13/12*AC262)*(1+PREMISSAS!$C$16)&lt;0,Z262=""),0,(Z262-13/12*AC262)*(1+PREMISSAS!$C$16))</f>
        <v>0</v>
      </c>
      <c r="AA263" s="100">
        <f t="shared" ca="1" si="30"/>
        <v>0</v>
      </c>
      <c r="AB263" s="119">
        <f t="shared" ca="1" si="34"/>
        <v>0</v>
      </c>
      <c r="AC263" s="119">
        <f t="shared" ca="1" si="35"/>
        <v>0</v>
      </c>
    </row>
    <row r="264" spans="2:29" x14ac:dyDescent="0.25">
      <c r="B264" s="20" t="str">
        <f t="shared" ca="1" si="31"/>
        <v/>
      </c>
      <c r="C264" s="21" t="str">
        <f ca="1">IF(B264="","",IF(MONTH(B264)=1,C263*(1+PREMISSAS!$C$58),C263))</f>
        <v/>
      </c>
      <c r="D264" s="21" t="str">
        <f ca="1">IF(B264="","",IF(RESULTADOS!$C$17="Normal",IFERROR(MAX(C264-PREMISSAS!$C$13,0),0),MAX(10*PREMISSAS!$C$39,IF(MONTH(B264)=1,D263*(1+PREMISSAS!$C$58),D263))))</f>
        <v/>
      </c>
      <c r="E264" s="4">
        <f ca="1">IFERROR(D264*IF(RESULTADOS!$C$17="Normal",$D$3,0),0)</f>
        <v>0</v>
      </c>
      <c r="F264" s="4">
        <f>IF(AND(Painel!$I$47="Sim",Painel!$I$49=PREMISSAS!$O$23),Painel!$I$51,0)</f>
        <v>0</v>
      </c>
      <c r="G264" s="100">
        <f>IF(AND(Painel!$I$47="Sim",Painel!$I$49=PREMISSAS!$O$22),IF(MOD(MONTH(B264),6)=0,Painel!$I$51,0),0)</f>
        <v>0</v>
      </c>
      <c r="H264" s="100">
        <f>IF(AND(Painel!$I$47="Sim",Painel!$I$49=PREMISSAS!$O$21),IF(MOD(MONTH(B264),12)=0,Painel!$I$51,0),0)</f>
        <v>0</v>
      </c>
      <c r="I264" s="4">
        <f ca="1">IFERROR(IF(RESULTADOS!$C$17="Normal",0,D264)*IF(RESULTADOS!$C$17="Normal",0,$D$3),0)</f>
        <v>0</v>
      </c>
      <c r="J264" s="4">
        <f>IF(RESULTADOS!$C$17="Normal",E264,0)</f>
        <v>0</v>
      </c>
      <c r="K264" s="4">
        <f ca="1">(E264+J264+I264)*PREMISSAS!$C$61</f>
        <v>0</v>
      </c>
      <c r="L264" s="4">
        <f ca="1">IFERROR(D264*IF(RESULTADOS!$C$17="Normal",IF(Painel!$G$8=PREMISSAS!$M$18,PREMISSAS!$C$63,PREMISSAS!$D$63),0),0)</f>
        <v>0</v>
      </c>
      <c r="M264" s="85">
        <f ca="1">IFERROR(M263*(1+$E$2)+(E264+J264-IF(RESULTADOS!$C$17="Normal",K264,0)-L264)*IF(MONTH(B264)=12,2,1),0)</f>
        <v>0</v>
      </c>
      <c r="N264" s="85">
        <f ca="1">IFERROR(N263*(1+$E$2)+(F264+I264-IF(RESULTADOS!$C$17="Normal",0,K264))*IF(MONTH(B264)=12,2,1)+G264+H264,0)</f>
        <v>0</v>
      </c>
      <c r="P264" s="43">
        <f t="shared" ca="1" si="27"/>
        <v>0</v>
      </c>
      <c r="R264" s="116" t="str">
        <f t="shared" ca="1" si="28"/>
        <v/>
      </c>
      <c r="S264" s="100" t="str">
        <f ca="1">IF(C264="","",S263+(E264+J264-IF(RESULTADOS!$C$17="Normal",K264,0)-L264)/2+(F264+G264+H264+I264-IF(RESULTADOS!$C$17="Normal",0,K264)))</f>
        <v/>
      </c>
      <c r="T264" s="100" t="str">
        <f ca="1">IF(C264="","",T263+(E264+J264-IF(RESULTADOS!$C$17="Normal",K264,0)-L264)/2)</f>
        <v/>
      </c>
      <c r="U264" s="100">
        <f t="shared" ca="1" si="32"/>
        <v>0</v>
      </c>
      <c r="W264" s="116" t="str">
        <f t="shared" ca="1" si="33"/>
        <v/>
      </c>
      <c r="X264" s="116" t="str">
        <f t="shared" ca="1" si="29"/>
        <v/>
      </c>
      <c r="Y264" s="100">
        <f ca="1">IF(OR((Y263-13/12*AB263)*(1+PREMISSAS!$C$16)&lt;0,Y263=""),0,(Y263-13/12*AB263)*(1+PREMISSAS!$C$16))</f>
        <v>0</v>
      </c>
      <c r="Z264" s="100">
        <f ca="1">IF(OR((Z263-13/12*AC263)*(1+PREMISSAS!$C$16)&lt;0,Z263=""),0,(Z263-13/12*AC263)*(1+PREMISSAS!$C$16))</f>
        <v>0</v>
      </c>
      <c r="AA264" s="100">
        <f t="shared" ca="1" si="30"/>
        <v>0</v>
      </c>
      <c r="AB264" s="119">
        <f t="shared" ca="1" si="34"/>
        <v>0</v>
      </c>
      <c r="AC264" s="119">
        <f t="shared" ca="1" si="35"/>
        <v>0</v>
      </c>
    </row>
    <row r="265" spans="2:29" x14ac:dyDescent="0.25">
      <c r="B265" s="20" t="str">
        <f t="shared" ca="1" si="31"/>
        <v/>
      </c>
      <c r="C265" s="21" t="str">
        <f ca="1">IF(B265="","",IF(MONTH(B265)=1,C264*(1+PREMISSAS!$C$58),C264))</f>
        <v/>
      </c>
      <c r="D265" s="21" t="str">
        <f ca="1">IF(B265="","",IF(RESULTADOS!$C$17="Normal",IFERROR(MAX(C265-PREMISSAS!$C$13,0),0),MAX(10*PREMISSAS!$C$39,IF(MONTH(B265)=1,D264*(1+PREMISSAS!$C$58),D264))))</f>
        <v/>
      </c>
      <c r="E265" s="4">
        <f ca="1">IFERROR(D265*IF(RESULTADOS!$C$17="Normal",$D$3,0),0)</f>
        <v>0</v>
      </c>
      <c r="F265" s="4">
        <f>IF(AND(Painel!$I$47="Sim",Painel!$I$49=PREMISSAS!$O$23),Painel!$I$51,0)</f>
        <v>0</v>
      </c>
      <c r="G265" s="100">
        <f>IF(AND(Painel!$I$47="Sim",Painel!$I$49=PREMISSAS!$O$22),IF(MOD(MONTH(B265),6)=0,Painel!$I$51,0),0)</f>
        <v>0</v>
      </c>
      <c r="H265" s="100">
        <f>IF(AND(Painel!$I$47="Sim",Painel!$I$49=PREMISSAS!$O$21),IF(MOD(MONTH(B265),12)=0,Painel!$I$51,0),0)</f>
        <v>0</v>
      </c>
      <c r="I265" s="4">
        <f ca="1">IFERROR(IF(RESULTADOS!$C$17="Normal",0,D265)*IF(RESULTADOS!$C$17="Normal",0,$D$3),0)</f>
        <v>0</v>
      </c>
      <c r="J265" s="4">
        <f>IF(RESULTADOS!$C$17="Normal",E265,0)</f>
        <v>0</v>
      </c>
      <c r="K265" s="4">
        <f ca="1">(E265+J265+I265)*PREMISSAS!$C$61</f>
        <v>0</v>
      </c>
      <c r="L265" s="4">
        <f ca="1">IFERROR(D265*IF(RESULTADOS!$C$17="Normal",IF(Painel!$G$8=PREMISSAS!$M$18,PREMISSAS!$C$63,PREMISSAS!$D$63),0),0)</f>
        <v>0</v>
      </c>
      <c r="M265" s="85">
        <f ca="1">IFERROR(M264*(1+$E$2)+(E265+J265-IF(RESULTADOS!$C$17="Normal",K265,0)-L265)*IF(MONTH(B265)=12,2,1),0)</f>
        <v>0</v>
      </c>
      <c r="N265" s="85">
        <f ca="1">IFERROR(N264*(1+$E$2)+(F265+I265-IF(RESULTADOS!$C$17="Normal",0,K265))*IF(MONTH(B265)=12,2,1)+G265+H265,0)</f>
        <v>0</v>
      </c>
      <c r="P265" s="43">
        <f t="shared" ref="P265:P328" ca="1" si="36">IFERROR(MIN(SUM(E265:I265)/C265,12%),0)</f>
        <v>0</v>
      </c>
      <c r="R265" s="116" t="str">
        <f t="shared" ref="R265:R328" ca="1" si="37">IF(C265="","",B265)</f>
        <v/>
      </c>
      <c r="S265" s="100" t="str">
        <f ca="1">IF(C265="","",S264+(E265+J265-IF(RESULTADOS!$C$17="Normal",K265,0)-L265)/2+(F265+G265+H265+I265-IF(RESULTADOS!$C$17="Normal",0,K265)))</f>
        <v/>
      </c>
      <c r="T265" s="100" t="str">
        <f ca="1">IF(C265="","",T264+(E265+J265-IF(RESULTADOS!$C$17="Normal",K265,0)-L265)/2)</f>
        <v/>
      </c>
      <c r="U265" s="100">
        <f t="shared" ca="1" si="32"/>
        <v>0</v>
      </c>
      <c r="W265" s="116" t="str">
        <f t="shared" ca="1" si="33"/>
        <v/>
      </c>
      <c r="X265" s="116" t="str">
        <f t="shared" ref="X265:X328" ca="1" si="38">IF(AC265&lt;&gt;"",W265,"")</f>
        <v/>
      </c>
      <c r="Y265" s="100">
        <f ca="1">IF(OR((Y264-13/12*AB264)*(1+PREMISSAS!$C$16)&lt;0,Y264=""),0,(Y264-13/12*AB264)*(1+PREMISSAS!$C$16))</f>
        <v>0</v>
      </c>
      <c r="Z265" s="100">
        <f ca="1">IF(OR((Z264-13/12*AC264)*(1+PREMISSAS!$C$16)&lt;0,Z264=""),0,(Z264-13/12*AC264)*(1+PREMISSAS!$C$16))</f>
        <v>0</v>
      </c>
      <c r="AA265" s="100">
        <f t="shared" ref="AA265:AA317" ca="1" si="39">SUM(Y265:Z265)</f>
        <v>0</v>
      </c>
      <c r="AB265" s="119">
        <f t="shared" ca="1" si="34"/>
        <v>0</v>
      </c>
      <c r="AC265" s="119">
        <f t="shared" ca="1" si="35"/>
        <v>0</v>
      </c>
    </row>
    <row r="266" spans="2:29" x14ac:dyDescent="0.25">
      <c r="B266" s="20" t="str">
        <f t="shared" ref="B266:B329" ca="1" si="40">IF(B265="","",IF(EOMONTH(B265,1)&gt;EOMONTH($D$4,0),"",EOMONTH(B265,1)))</f>
        <v/>
      </c>
      <c r="C266" s="21" t="str">
        <f ca="1">IF(B266="","",IF(MONTH(B266)=1,C265*(1+PREMISSAS!$C$58),C265))</f>
        <v/>
      </c>
      <c r="D266" s="21" t="str">
        <f ca="1">IF(B266="","",IF(RESULTADOS!$C$17="Normal",IFERROR(MAX(C266-PREMISSAS!$C$13,0),0),MAX(10*PREMISSAS!$C$39,IF(MONTH(B266)=1,D265*(1+PREMISSAS!$C$58),D265))))</f>
        <v/>
      </c>
      <c r="E266" s="4">
        <f ca="1">IFERROR(D266*IF(RESULTADOS!$C$17="Normal",$D$3,0),0)</f>
        <v>0</v>
      </c>
      <c r="F266" s="4">
        <f>IF(AND(Painel!$I$47="Sim",Painel!$I$49=PREMISSAS!$O$23),Painel!$I$51,0)</f>
        <v>0</v>
      </c>
      <c r="G266" s="100">
        <f>IF(AND(Painel!$I$47="Sim",Painel!$I$49=PREMISSAS!$O$22),IF(MOD(MONTH(B266),6)=0,Painel!$I$51,0),0)</f>
        <v>0</v>
      </c>
      <c r="H266" s="100">
        <f>IF(AND(Painel!$I$47="Sim",Painel!$I$49=PREMISSAS!$O$21),IF(MOD(MONTH(B266),12)=0,Painel!$I$51,0),0)</f>
        <v>0</v>
      </c>
      <c r="I266" s="4">
        <f ca="1">IFERROR(IF(RESULTADOS!$C$17="Normal",0,D266)*IF(RESULTADOS!$C$17="Normal",0,$D$3),0)</f>
        <v>0</v>
      </c>
      <c r="J266" s="4">
        <f>IF(RESULTADOS!$C$17="Normal",E266,0)</f>
        <v>0</v>
      </c>
      <c r="K266" s="4">
        <f ca="1">(E266+J266+I266)*PREMISSAS!$C$61</f>
        <v>0</v>
      </c>
      <c r="L266" s="4">
        <f ca="1">IFERROR(D266*IF(RESULTADOS!$C$17="Normal",IF(Painel!$G$8=PREMISSAS!$M$18,PREMISSAS!$C$63,PREMISSAS!$D$63),0),0)</f>
        <v>0</v>
      </c>
      <c r="M266" s="85">
        <f ca="1">IFERROR(M265*(1+$E$2)+(E266+J266-IF(RESULTADOS!$C$17="Normal",K266,0)-L266)*IF(MONTH(B266)=12,2,1),0)</f>
        <v>0</v>
      </c>
      <c r="N266" s="85">
        <f ca="1">IFERROR(N265*(1+$E$2)+(F266+I266-IF(RESULTADOS!$C$17="Normal",0,K266))*IF(MONTH(B266)=12,2,1)+G266+H266,0)</f>
        <v>0</v>
      </c>
      <c r="P266" s="43">
        <f t="shared" ca="1" si="36"/>
        <v>0</v>
      </c>
      <c r="R266" s="116" t="str">
        <f t="shared" ca="1" si="37"/>
        <v/>
      </c>
      <c r="S266" s="100" t="str">
        <f ca="1">IF(C266="","",S265+(E266+J266-IF(RESULTADOS!$C$17="Normal",K266,0)-L266)/2+(F266+G266+H266+I266-IF(RESULTADOS!$C$17="Normal",0,K266)))</f>
        <v/>
      </c>
      <c r="T266" s="100" t="str">
        <f ca="1">IF(C266="","",T265+(E266+J266-IF(RESULTADOS!$C$17="Normal",K266,0)-L266)/2)</f>
        <v/>
      </c>
      <c r="U266" s="100">
        <f t="shared" ref="U266:U329" ca="1" si="41">SUM(M266:N266)-SUM(S266:T266)</f>
        <v>0</v>
      </c>
      <c r="W266" s="116" t="str">
        <f t="shared" ref="W266:W329" ca="1" si="42">IF(AA266=0,"",EOMONTH(W265,1))</f>
        <v/>
      </c>
      <c r="X266" s="116" t="str">
        <f t="shared" ca="1" si="38"/>
        <v/>
      </c>
      <c r="Y266" s="100">
        <f ca="1">IF(OR((Y265-13/12*AB265)*(1+PREMISSAS!$C$16)&lt;0,Y265=""),0,(Y265-13/12*AB265)*(1+PREMISSAS!$C$16))</f>
        <v>0</v>
      </c>
      <c r="Z266" s="100">
        <f ca="1">IF(OR((Z265-13/12*AC265)*(1+PREMISSAS!$C$16)&lt;0,Z265=""),0,(Z265-13/12*AC265)*(1+PREMISSAS!$C$16))</f>
        <v>0</v>
      </c>
      <c r="AA266" s="100">
        <f t="shared" ca="1" si="39"/>
        <v>0</v>
      </c>
      <c r="AB266" s="119">
        <f t="shared" ref="AB266:AB329" ca="1" si="43">IF(Y266&lt;&gt;0,AB265,0)</f>
        <v>0</v>
      </c>
      <c r="AC266" s="119">
        <f t="shared" ref="AC266:AC329" ca="1" si="44">IF(Z266&lt;&gt;0,AC265,0)</f>
        <v>0</v>
      </c>
    </row>
    <row r="267" spans="2:29" x14ac:dyDescent="0.25">
      <c r="B267" s="20" t="str">
        <f t="shared" ca="1" si="40"/>
        <v/>
      </c>
      <c r="C267" s="21" t="str">
        <f ca="1">IF(B267="","",IF(MONTH(B267)=1,C266*(1+PREMISSAS!$C$58),C266))</f>
        <v/>
      </c>
      <c r="D267" s="21" t="str">
        <f ca="1">IF(B267="","",IF(RESULTADOS!$C$17="Normal",IFERROR(MAX(C267-PREMISSAS!$C$13,0),0),MAX(10*PREMISSAS!$C$39,IF(MONTH(B267)=1,D266*(1+PREMISSAS!$C$58),D266))))</f>
        <v/>
      </c>
      <c r="E267" s="4">
        <f ca="1">IFERROR(D267*IF(RESULTADOS!$C$17="Normal",$D$3,0),0)</f>
        <v>0</v>
      </c>
      <c r="F267" s="4">
        <f>IF(AND(Painel!$I$47="Sim",Painel!$I$49=PREMISSAS!$O$23),Painel!$I$51,0)</f>
        <v>0</v>
      </c>
      <c r="G267" s="100">
        <f>IF(AND(Painel!$I$47="Sim",Painel!$I$49=PREMISSAS!$O$22),IF(MOD(MONTH(B267),6)=0,Painel!$I$51,0),0)</f>
        <v>0</v>
      </c>
      <c r="H267" s="100">
        <f>IF(AND(Painel!$I$47="Sim",Painel!$I$49=PREMISSAS!$O$21),IF(MOD(MONTH(B267),12)=0,Painel!$I$51,0),0)</f>
        <v>0</v>
      </c>
      <c r="I267" s="4">
        <f ca="1">IFERROR(IF(RESULTADOS!$C$17="Normal",0,D267)*IF(RESULTADOS!$C$17="Normal",0,$D$3),0)</f>
        <v>0</v>
      </c>
      <c r="J267" s="4">
        <f>IF(RESULTADOS!$C$17="Normal",E267,0)</f>
        <v>0</v>
      </c>
      <c r="K267" s="4">
        <f ca="1">(E267+J267+I267)*PREMISSAS!$C$61</f>
        <v>0</v>
      </c>
      <c r="L267" s="4">
        <f ca="1">IFERROR(D267*IF(RESULTADOS!$C$17="Normal",IF(Painel!$G$8=PREMISSAS!$M$18,PREMISSAS!$C$63,PREMISSAS!$D$63),0),0)</f>
        <v>0</v>
      </c>
      <c r="M267" s="85">
        <f ca="1">IFERROR(M266*(1+$E$2)+(E267+J267-IF(RESULTADOS!$C$17="Normal",K267,0)-L267)*IF(MONTH(B267)=12,2,1),0)</f>
        <v>0</v>
      </c>
      <c r="N267" s="85">
        <f ca="1">IFERROR(N266*(1+$E$2)+(F267+I267-IF(RESULTADOS!$C$17="Normal",0,K267))*IF(MONTH(B267)=12,2,1)+G267+H267,0)</f>
        <v>0</v>
      </c>
      <c r="P267" s="43">
        <f t="shared" ca="1" si="36"/>
        <v>0</v>
      </c>
      <c r="R267" s="116" t="str">
        <f t="shared" ca="1" si="37"/>
        <v/>
      </c>
      <c r="S267" s="100" t="str">
        <f ca="1">IF(C267="","",S266+(E267+J267-IF(RESULTADOS!$C$17="Normal",K267,0)-L267)/2+(F267+G267+H267+I267-IF(RESULTADOS!$C$17="Normal",0,K267)))</f>
        <v/>
      </c>
      <c r="T267" s="100" t="str">
        <f ca="1">IF(C267="","",T266+(E267+J267-IF(RESULTADOS!$C$17="Normal",K267,0)-L267)/2)</f>
        <v/>
      </c>
      <c r="U267" s="100">
        <f t="shared" ca="1" si="41"/>
        <v>0</v>
      </c>
      <c r="W267" s="116" t="str">
        <f t="shared" ca="1" si="42"/>
        <v/>
      </c>
      <c r="X267" s="116" t="str">
        <f t="shared" ca="1" si="38"/>
        <v/>
      </c>
      <c r="Y267" s="100">
        <f ca="1">IF(OR((Y266-13/12*AB266)*(1+PREMISSAS!$C$16)&lt;0,Y266=""),0,(Y266-13/12*AB266)*(1+PREMISSAS!$C$16))</f>
        <v>0</v>
      </c>
      <c r="Z267" s="100">
        <f ca="1">IF(OR((Z266-13/12*AC266)*(1+PREMISSAS!$C$16)&lt;0,Z266=""),0,(Z266-13/12*AC266)*(1+PREMISSAS!$C$16))</f>
        <v>0</v>
      </c>
      <c r="AA267" s="100">
        <f t="shared" ca="1" si="39"/>
        <v>0</v>
      </c>
      <c r="AB267" s="119">
        <f t="shared" ca="1" si="43"/>
        <v>0</v>
      </c>
      <c r="AC267" s="119">
        <f t="shared" ca="1" si="44"/>
        <v>0</v>
      </c>
    </row>
    <row r="268" spans="2:29" x14ac:dyDescent="0.25">
      <c r="B268" s="20" t="str">
        <f t="shared" ca="1" si="40"/>
        <v/>
      </c>
      <c r="C268" s="21" t="str">
        <f ca="1">IF(B268="","",IF(MONTH(B268)=1,C267*(1+PREMISSAS!$C$58),C267))</f>
        <v/>
      </c>
      <c r="D268" s="21" t="str">
        <f ca="1">IF(B268="","",IF(RESULTADOS!$C$17="Normal",IFERROR(MAX(C268-PREMISSAS!$C$13,0),0),MAX(10*PREMISSAS!$C$39,IF(MONTH(B268)=1,D267*(1+PREMISSAS!$C$58),D267))))</f>
        <v/>
      </c>
      <c r="E268" s="4">
        <f ca="1">IFERROR(D268*IF(RESULTADOS!$C$17="Normal",$D$3,0),0)</f>
        <v>0</v>
      </c>
      <c r="F268" s="4">
        <f>IF(AND(Painel!$I$47="Sim",Painel!$I$49=PREMISSAS!$O$23),Painel!$I$51,0)</f>
        <v>0</v>
      </c>
      <c r="G268" s="100">
        <f>IF(AND(Painel!$I$47="Sim",Painel!$I$49=PREMISSAS!$O$22),IF(MOD(MONTH(B268),6)=0,Painel!$I$51,0),0)</f>
        <v>0</v>
      </c>
      <c r="H268" s="100">
        <f>IF(AND(Painel!$I$47="Sim",Painel!$I$49=PREMISSAS!$O$21),IF(MOD(MONTH(B268),12)=0,Painel!$I$51,0),0)</f>
        <v>0</v>
      </c>
      <c r="I268" s="4">
        <f ca="1">IFERROR(IF(RESULTADOS!$C$17="Normal",0,D268)*IF(RESULTADOS!$C$17="Normal",0,$D$3),0)</f>
        <v>0</v>
      </c>
      <c r="J268" s="4">
        <f>IF(RESULTADOS!$C$17="Normal",E268,0)</f>
        <v>0</v>
      </c>
      <c r="K268" s="4">
        <f ca="1">(E268+J268+I268)*PREMISSAS!$C$61</f>
        <v>0</v>
      </c>
      <c r="L268" s="4">
        <f ca="1">IFERROR(D268*IF(RESULTADOS!$C$17="Normal",IF(Painel!$G$8=PREMISSAS!$M$18,PREMISSAS!$C$63,PREMISSAS!$D$63),0),0)</f>
        <v>0</v>
      </c>
      <c r="M268" s="85">
        <f ca="1">IFERROR(M267*(1+$E$2)+(E268+J268-IF(RESULTADOS!$C$17="Normal",K268,0)-L268)*IF(MONTH(B268)=12,2,1),0)</f>
        <v>0</v>
      </c>
      <c r="N268" s="85">
        <f ca="1">IFERROR(N267*(1+$E$2)+(F268+I268-IF(RESULTADOS!$C$17="Normal",0,K268))*IF(MONTH(B268)=12,2,1)+G268+H268,0)</f>
        <v>0</v>
      </c>
      <c r="P268" s="43">
        <f t="shared" ca="1" si="36"/>
        <v>0</v>
      </c>
      <c r="R268" s="116" t="str">
        <f t="shared" ca="1" si="37"/>
        <v/>
      </c>
      <c r="S268" s="100" t="str">
        <f ca="1">IF(C268="","",S267+(E268+J268-IF(RESULTADOS!$C$17="Normal",K268,0)-L268)/2+(F268+G268+H268+I268-IF(RESULTADOS!$C$17="Normal",0,K268)))</f>
        <v/>
      </c>
      <c r="T268" s="100" t="str">
        <f ca="1">IF(C268="","",T267+(E268+J268-IF(RESULTADOS!$C$17="Normal",K268,0)-L268)/2)</f>
        <v/>
      </c>
      <c r="U268" s="100">
        <f t="shared" ca="1" si="41"/>
        <v>0</v>
      </c>
      <c r="W268" s="116" t="str">
        <f t="shared" ca="1" si="42"/>
        <v/>
      </c>
      <c r="X268" s="116" t="str">
        <f t="shared" ca="1" si="38"/>
        <v/>
      </c>
      <c r="Y268" s="100">
        <f ca="1">IF(OR((Y267-13/12*AB267)*(1+PREMISSAS!$C$16)&lt;0,Y267=""),0,(Y267-13/12*AB267)*(1+PREMISSAS!$C$16))</f>
        <v>0</v>
      </c>
      <c r="Z268" s="100">
        <f ca="1">IF(OR((Z267-13/12*AC267)*(1+PREMISSAS!$C$16)&lt;0,Z267=""),0,(Z267-13/12*AC267)*(1+PREMISSAS!$C$16))</f>
        <v>0</v>
      </c>
      <c r="AA268" s="100">
        <f t="shared" ca="1" si="39"/>
        <v>0</v>
      </c>
      <c r="AB268" s="119">
        <f t="shared" ca="1" si="43"/>
        <v>0</v>
      </c>
      <c r="AC268" s="119">
        <f t="shared" ca="1" si="44"/>
        <v>0</v>
      </c>
    </row>
    <row r="269" spans="2:29" x14ac:dyDescent="0.25">
      <c r="B269" s="20" t="str">
        <f t="shared" ca="1" si="40"/>
        <v/>
      </c>
      <c r="C269" s="21" t="str">
        <f ca="1">IF(B269="","",IF(MONTH(B269)=1,C268*(1+PREMISSAS!$C$58),C268))</f>
        <v/>
      </c>
      <c r="D269" s="21" t="str">
        <f ca="1">IF(B269="","",IF(RESULTADOS!$C$17="Normal",IFERROR(MAX(C269-PREMISSAS!$C$13,0),0),MAX(10*PREMISSAS!$C$39,IF(MONTH(B269)=1,D268*(1+PREMISSAS!$C$58),D268))))</f>
        <v/>
      </c>
      <c r="E269" s="4">
        <f ca="1">IFERROR(D269*IF(RESULTADOS!$C$17="Normal",$D$3,0),0)</f>
        <v>0</v>
      </c>
      <c r="F269" s="4">
        <f>IF(AND(Painel!$I$47="Sim",Painel!$I$49=PREMISSAS!$O$23),Painel!$I$51,0)</f>
        <v>0</v>
      </c>
      <c r="G269" s="100">
        <f>IF(AND(Painel!$I$47="Sim",Painel!$I$49=PREMISSAS!$O$22),IF(MOD(MONTH(B269),6)=0,Painel!$I$51,0),0)</f>
        <v>0</v>
      </c>
      <c r="H269" s="100">
        <f>IF(AND(Painel!$I$47="Sim",Painel!$I$49=PREMISSAS!$O$21),IF(MOD(MONTH(B269),12)=0,Painel!$I$51,0),0)</f>
        <v>0</v>
      </c>
      <c r="I269" s="4">
        <f ca="1">IFERROR(IF(RESULTADOS!$C$17="Normal",0,D269)*IF(RESULTADOS!$C$17="Normal",0,$D$3),0)</f>
        <v>0</v>
      </c>
      <c r="J269" s="4">
        <f>IF(RESULTADOS!$C$17="Normal",E269,0)</f>
        <v>0</v>
      </c>
      <c r="K269" s="4">
        <f ca="1">(E269+J269+I269)*PREMISSAS!$C$61</f>
        <v>0</v>
      </c>
      <c r="L269" s="4">
        <f ca="1">IFERROR(D269*IF(RESULTADOS!$C$17="Normal",IF(Painel!$G$8=PREMISSAS!$M$18,PREMISSAS!$C$63,PREMISSAS!$D$63),0),0)</f>
        <v>0</v>
      </c>
      <c r="M269" s="85">
        <f ca="1">IFERROR(M268*(1+$E$2)+(E269+J269-IF(RESULTADOS!$C$17="Normal",K269,0)-L269)*IF(MONTH(B269)=12,2,1),0)</f>
        <v>0</v>
      </c>
      <c r="N269" s="85">
        <f ca="1">IFERROR(N268*(1+$E$2)+(F269+I269-IF(RESULTADOS!$C$17="Normal",0,K269))*IF(MONTH(B269)=12,2,1)+G269+H269,0)</f>
        <v>0</v>
      </c>
      <c r="P269" s="43">
        <f t="shared" ca="1" si="36"/>
        <v>0</v>
      </c>
      <c r="R269" s="116" t="str">
        <f t="shared" ca="1" si="37"/>
        <v/>
      </c>
      <c r="S269" s="100" t="str">
        <f ca="1">IF(C269="","",S268+(E269+J269-IF(RESULTADOS!$C$17="Normal",K269,0)-L269)/2+(F269+G269+H269+I269-IF(RESULTADOS!$C$17="Normal",0,K269)))</f>
        <v/>
      </c>
      <c r="T269" s="100" t="str">
        <f ca="1">IF(C269="","",T268+(E269+J269-IF(RESULTADOS!$C$17="Normal",K269,0)-L269)/2)</f>
        <v/>
      </c>
      <c r="U269" s="100">
        <f t="shared" ca="1" si="41"/>
        <v>0</v>
      </c>
      <c r="W269" s="116" t="str">
        <f t="shared" ca="1" si="42"/>
        <v/>
      </c>
      <c r="X269" s="116" t="str">
        <f t="shared" ca="1" si="38"/>
        <v/>
      </c>
      <c r="Y269" s="100">
        <f ca="1">IF(OR((Y268-13/12*AB268)*(1+PREMISSAS!$C$16)&lt;0,Y268=""),0,(Y268-13/12*AB268)*(1+PREMISSAS!$C$16))</f>
        <v>0</v>
      </c>
      <c r="Z269" s="100">
        <f ca="1">IF(OR((Z268-13/12*AC268)*(1+PREMISSAS!$C$16)&lt;0,Z268=""),0,(Z268-13/12*AC268)*(1+PREMISSAS!$C$16))</f>
        <v>0</v>
      </c>
      <c r="AA269" s="100">
        <f t="shared" ca="1" si="39"/>
        <v>0</v>
      </c>
      <c r="AB269" s="119">
        <f t="shared" ca="1" si="43"/>
        <v>0</v>
      </c>
      <c r="AC269" s="119">
        <f t="shared" ca="1" si="44"/>
        <v>0</v>
      </c>
    </row>
    <row r="270" spans="2:29" x14ac:dyDescent="0.25">
      <c r="B270" s="20" t="str">
        <f t="shared" ca="1" si="40"/>
        <v/>
      </c>
      <c r="C270" s="21" t="str">
        <f ca="1">IF(B270="","",IF(MONTH(B270)=1,C269*(1+PREMISSAS!$C$58),C269))</f>
        <v/>
      </c>
      <c r="D270" s="21" t="str">
        <f ca="1">IF(B270="","",IF(RESULTADOS!$C$17="Normal",IFERROR(MAX(C270-PREMISSAS!$C$13,0),0),MAX(10*PREMISSAS!$C$39,IF(MONTH(B270)=1,D269*(1+PREMISSAS!$C$58),D269))))</f>
        <v/>
      </c>
      <c r="E270" s="4">
        <f ca="1">IFERROR(D270*IF(RESULTADOS!$C$17="Normal",$D$3,0),0)</f>
        <v>0</v>
      </c>
      <c r="F270" s="4">
        <f>IF(AND(Painel!$I$47="Sim",Painel!$I$49=PREMISSAS!$O$23),Painel!$I$51,0)</f>
        <v>0</v>
      </c>
      <c r="G270" s="100">
        <f>IF(AND(Painel!$I$47="Sim",Painel!$I$49=PREMISSAS!$O$22),IF(MOD(MONTH(B270),6)=0,Painel!$I$51,0),0)</f>
        <v>0</v>
      </c>
      <c r="H270" s="100">
        <f>IF(AND(Painel!$I$47="Sim",Painel!$I$49=PREMISSAS!$O$21),IF(MOD(MONTH(B270),12)=0,Painel!$I$51,0),0)</f>
        <v>0</v>
      </c>
      <c r="I270" s="4">
        <f ca="1">IFERROR(IF(RESULTADOS!$C$17="Normal",0,D270)*IF(RESULTADOS!$C$17="Normal",0,$D$3),0)</f>
        <v>0</v>
      </c>
      <c r="J270" s="4">
        <f>IF(RESULTADOS!$C$17="Normal",E270,0)</f>
        <v>0</v>
      </c>
      <c r="K270" s="4">
        <f ca="1">(E270+J270+I270)*PREMISSAS!$C$61</f>
        <v>0</v>
      </c>
      <c r="L270" s="4">
        <f ca="1">IFERROR(D270*IF(RESULTADOS!$C$17="Normal",IF(Painel!$G$8=PREMISSAS!$M$18,PREMISSAS!$C$63,PREMISSAS!$D$63),0),0)</f>
        <v>0</v>
      </c>
      <c r="M270" s="85">
        <f ca="1">IFERROR(M269*(1+$E$2)+(E270+J270-IF(RESULTADOS!$C$17="Normal",K270,0)-L270)*IF(MONTH(B270)=12,2,1),0)</f>
        <v>0</v>
      </c>
      <c r="N270" s="85">
        <f ca="1">IFERROR(N269*(1+$E$2)+(F270+I270-IF(RESULTADOS!$C$17="Normal",0,K270))*IF(MONTH(B270)=12,2,1)+G270+H270,0)</f>
        <v>0</v>
      </c>
      <c r="P270" s="43">
        <f t="shared" ca="1" si="36"/>
        <v>0</v>
      </c>
      <c r="R270" s="116" t="str">
        <f t="shared" ca="1" si="37"/>
        <v/>
      </c>
      <c r="S270" s="100" t="str">
        <f ca="1">IF(C270="","",S269+(E270+J270-IF(RESULTADOS!$C$17="Normal",K270,0)-L270)/2+(F270+G270+H270+I270-IF(RESULTADOS!$C$17="Normal",0,K270)))</f>
        <v/>
      </c>
      <c r="T270" s="100" t="str">
        <f ca="1">IF(C270="","",T269+(E270+J270-IF(RESULTADOS!$C$17="Normal",K270,0)-L270)/2)</f>
        <v/>
      </c>
      <c r="U270" s="100">
        <f t="shared" ca="1" si="41"/>
        <v>0</v>
      </c>
      <c r="W270" s="116" t="str">
        <f t="shared" ca="1" si="42"/>
        <v/>
      </c>
      <c r="X270" s="116" t="str">
        <f t="shared" ca="1" si="38"/>
        <v/>
      </c>
      <c r="Y270" s="100">
        <f ca="1">IF(OR((Y269-13/12*AB269)*(1+PREMISSAS!$C$16)&lt;0,Y269=""),0,(Y269-13/12*AB269)*(1+PREMISSAS!$C$16))</f>
        <v>0</v>
      </c>
      <c r="Z270" s="100">
        <f ca="1">IF(OR((Z269-13/12*AC269)*(1+PREMISSAS!$C$16)&lt;0,Z269=""),0,(Z269-13/12*AC269)*(1+PREMISSAS!$C$16))</f>
        <v>0</v>
      </c>
      <c r="AA270" s="100">
        <f t="shared" ca="1" si="39"/>
        <v>0</v>
      </c>
      <c r="AB270" s="119">
        <f t="shared" ca="1" si="43"/>
        <v>0</v>
      </c>
      <c r="AC270" s="119">
        <f t="shared" ca="1" si="44"/>
        <v>0</v>
      </c>
    </row>
    <row r="271" spans="2:29" x14ac:dyDescent="0.25">
      <c r="B271" s="20" t="str">
        <f t="shared" ca="1" si="40"/>
        <v/>
      </c>
      <c r="C271" s="21" t="str">
        <f ca="1">IF(B271="","",IF(MONTH(B271)=1,C270*(1+PREMISSAS!$C$58),C270))</f>
        <v/>
      </c>
      <c r="D271" s="21" t="str">
        <f ca="1">IF(B271="","",IF(RESULTADOS!$C$17="Normal",IFERROR(MAX(C271-PREMISSAS!$C$13,0),0),MAX(10*PREMISSAS!$C$39,IF(MONTH(B271)=1,D270*(1+PREMISSAS!$C$58),D270))))</f>
        <v/>
      </c>
      <c r="E271" s="4">
        <f ca="1">IFERROR(D271*IF(RESULTADOS!$C$17="Normal",$D$3,0),0)</f>
        <v>0</v>
      </c>
      <c r="F271" s="4">
        <f>IF(AND(Painel!$I$47="Sim",Painel!$I$49=PREMISSAS!$O$23),Painel!$I$51,0)</f>
        <v>0</v>
      </c>
      <c r="G271" s="100">
        <f>IF(AND(Painel!$I$47="Sim",Painel!$I$49=PREMISSAS!$O$22),IF(MOD(MONTH(B271),6)=0,Painel!$I$51,0),0)</f>
        <v>0</v>
      </c>
      <c r="H271" s="100">
        <f>IF(AND(Painel!$I$47="Sim",Painel!$I$49=PREMISSAS!$O$21),IF(MOD(MONTH(B271),12)=0,Painel!$I$51,0),0)</f>
        <v>0</v>
      </c>
      <c r="I271" s="4">
        <f ca="1">IFERROR(IF(RESULTADOS!$C$17="Normal",0,D271)*IF(RESULTADOS!$C$17="Normal",0,$D$3),0)</f>
        <v>0</v>
      </c>
      <c r="J271" s="4">
        <f>IF(RESULTADOS!$C$17="Normal",E271,0)</f>
        <v>0</v>
      </c>
      <c r="K271" s="4">
        <f ca="1">(E271+J271+I271)*PREMISSAS!$C$61</f>
        <v>0</v>
      </c>
      <c r="L271" s="4">
        <f ca="1">IFERROR(D271*IF(RESULTADOS!$C$17="Normal",IF(Painel!$G$8=PREMISSAS!$M$18,PREMISSAS!$C$63,PREMISSAS!$D$63),0),0)</f>
        <v>0</v>
      </c>
      <c r="M271" s="85">
        <f ca="1">IFERROR(M270*(1+$E$2)+(E271+J271-IF(RESULTADOS!$C$17="Normal",K271,0)-L271)*IF(MONTH(B271)=12,2,1),0)</f>
        <v>0</v>
      </c>
      <c r="N271" s="85">
        <f ca="1">IFERROR(N270*(1+$E$2)+(F271+I271-IF(RESULTADOS!$C$17="Normal",0,K271))*IF(MONTH(B271)=12,2,1)+G271+H271,0)</f>
        <v>0</v>
      </c>
      <c r="P271" s="43">
        <f t="shared" ca="1" si="36"/>
        <v>0</v>
      </c>
      <c r="R271" s="116" t="str">
        <f t="shared" ca="1" si="37"/>
        <v/>
      </c>
      <c r="S271" s="100" t="str">
        <f ca="1">IF(C271="","",S270+(E271+J271-IF(RESULTADOS!$C$17="Normal",K271,0)-L271)/2+(F271+G271+H271+I271-IF(RESULTADOS!$C$17="Normal",0,K271)))</f>
        <v/>
      </c>
      <c r="T271" s="100" t="str">
        <f ca="1">IF(C271="","",T270+(E271+J271-IF(RESULTADOS!$C$17="Normal",K271,0)-L271)/2)</f>
        <v/>
      </c>
      <c r="U271" s="100">
        <f t="shared" ca="1" si="41"/>
        <v>0</v>
      </c>
      <c r="W271" s="116" t="str">
        <f t="shared" ca="1" si="42"/>
        <v/>
      </c>
      <c r="X271" s="116" t="str">
        <f t="shared" ca="1" si="38"/>
        <v/>
      </c>
      <c r="Y271" s="100">
        <f ca="1">IF(OR((Y270-13/12*AB270)*(1+PREMISSAS!$C$16)&lt;0,Y270=""),0,(Y270-13/12*AB270)*(1+PREMISSAS!$C$16))</f>
        <v>0</v>
      </c>
      <c r="Z271" s="100">
        <f ca="1">IF(OR((Z270-13/12*AC270)*(1+PREMISSAS!$C$16)&lt;0,Z270=""),0,(Z270-13/12*AC270)*(1+PREMISSAS!$C$16))</f>
        <v>0</v>
      </c>
      <c r="AA271" s="100">
        <f t="shared" ca="1" si="39"/>
        <v>0</v>
      </c>
      <c r="AB271" s="119">
        <f t="shared" ca="1" si="43"/>
        <v>0</v>
      </c>
      <c r="AC271" s="119">
        <f t="shared" ca="1" si="44"/>
        <v>0</v>
      </c>
    </row>
    <row r="272" spans="2:29" x14ac:dyDescent="0.25">
      <c r="B272" s="20" t="str">
        <f t="shared" ca="1" si="40"/>
        <v/>
      </c>
      <c r="C272" s="21" t="str">
        <f ca="1">IF(B272="","",IF(MONTH(B272)=1,C271*(1+PREMISSAS!$C$58),C271))</f>
        <v/>
      </c>
      <c r="D272" s="21" t="str">
        <f ca="1">IF(B272="","",IF(RESULTADOS!$C$17="Normal",IFERROR(MAX(C272-PREMISSAS!$C$13,0),0),MAX(10*PREMISSAS!$C$39,IF(MONTH(B272)=1,D271*(1+PREMISSAS!$C$58),D271))))</f>
        <v/>
      </c>
      <c r="E272" s="4">
        <f ca="1">IFERROR(D272*IF(RESULTADOS!$C$17="Normal",$D$3,0),0)</f>
        <v>0</v>
      </c>
      <c r="F272" s="4">
        <f>IF(AND(Painel!$I$47="Sim",Painel!$I$49=PREMISSAS!$O$23),Painel!$I$51,0)</f>
        <v>0</v>
      </c>
      <c r="G272" s="100">
        <f>IF(AND(Painel!$I$47="Sim",Painel!$I$49=PREMISSAS!$O$22),IF(MOD(MONTH(B272),6)=0,Painel!$I$51,0),0)</f>
        <v>0</v>
      </c>
      <c r="H272" s="100">
        <f>IF(AND(Painel!$I$47="Sim",Painel!$I$49=PREMISSAS!$O$21),IF(MOD(MONTH(B272),12)=0,Painel!$I$51,0),0)</f>
        <v>0</v>
      </c>
      <c r="I272" s="4">
        <f ca="1">IFERROR(IF(RESULTADOS!$C$17="Normal",0,D272)*IF(RESULTADOS!$C$17="Normal",0,$D$3),0)</f>
        <v>0</v>
      </c>
      <c r="J272" s="4">
        <f>IF(RESULTADOS!$C$17="Normal",E272,0)</f>
        <v>0</v>
      </c>
      <c r="K272" s="4">
        <f ca="1">(E272+J272+I272)*PREMISSAS!$C$61</f>
        <v>0</v>
      </c>
      <c r="L272" s="4">
        <f ca="1">IFERROR(D272*IF(RESULTADOS!$C$17="Normal",IF(Painel!$G$8=PREMISSAS!$M$18,PREMISSAS!$C$63,PREMISSAS!$D$63),0),0)</f>
        <v>0</v>
      </c>
      <c r="M272" s="85">
        <f ca="1">IFERROR(M271*(1+$E$2)+(E272+J272-IF(RESULTADOS!$C$17="Normal",K272,0)-L272)*IF(MONTH(B272)=12,2,1),0)</f>
        <v>0</v>
      </c>
      <c r="N272" s="85">
        <f ca="1">IFERROR(N271*(1+$E$2)+(F272+I272-IF(RESULTADOS!$C$17="Normal",0,K272))*IF(MONTH(B272)=12,2,1)+G272+H272,0)</f>
        <v>0</v>
      </c>
      <c r="P272" s="43">
        <f t="shared" ca="1" si="36"/>
        <v>0</v>
      </c>
      <c r="R272" s="116" t="str">
        <f t="shared" ca="1" si="37"/>
        <v/>
      </c>
      <c r="S272" s="100" t="str">
        <f ca="1">IF(C272="","",S271+(E272+J272-IF(RESULTADOS!$C$17="Normal",K272,0)-L272)/2+(F272+G272+H272+I272-IF(RESULTADOS!$C$17="Normal",0,K272)))</f>
        <v/>
      </c>
      <c r="T272" s="100" t="str">
        <f ca="1">IF(C272="","",T271+(E272+J272-IF(RESULTADOS!$C$17="Normal",K272,0)-L272)/2)</f>
        <v/>
      </c>
      <c r="U272" s="100">
        <f t="shared" ca="1" si="41"/>
        <v>0</v>
      </c>
      <c r="W272" s="116" t="str">
        <f t="shared" ca="1" si="42"/>
        <v/>
      </c>
      <c r="X272" s="116" t="str">
        <f t="shared" ca="1" si="38"/>
        <v/>
      </c>
      <c r="Y272" s="100">
        <f ca="1">IF(OR((Y271-13/12*AB271)*(1+PREMISSAS!$C$16)&lt;0,Y271=""),0,(Y271-13/12*AB271)*(1+PREMISSAS!$C$16))</f>
        <v>0</v>
      </c>
      <c r="Z272" s="100">
        <f ca="1">IF(OR((Z271-13/12*AC271)*(1+PREMISSAS!$C$16)&lt;0,Z271=""),0,(Z271-13/12*AC271)*(1+PREMISSAS!$C$16))</f>
        <v>0</v>
      </c>
      <c r="AA272" s="100">
        <f t="shared" ca="1" si="39"/>
        <v>0</v>
      </c>
      <c r="AB272" s="119">
        <f t="shared" ca="1" si="43"/>
        <v>0</v>
      </c>
      <c r="AC272" s="119">
        <f t="shared" ca="1" si="44"/>
        <v>0</v>
      </c>
    </row>
    <row r="273" spans="2:29" x14ac:dyDescent="0.25">
      <c r="B273" s="20" t="str">
        <f t="shared" ca="1" si="40"/>
        <v/>
      </c>
      <c r="C273" s="21" t="str">
        <f ca="1">IF(B273="","",IF(MONTH(B273)=1,C272*(1+PREMISSAS!$C$58),C272))</f>
        <v/>
      </c>
      <c r="D273" s="21" t="str">
        <f ca="1">IF(B273="","",IF(RESULTADOS!$C$17="Normal",IFERROR(MAX(C273-PREMISSAS!$C$13,0),0),MAX(10*PREMISSAS!$C$39,IF(MONTH(B273)=1,D272*(1+PREMISSAS!$C$58),D272))))</f>
        <v/>
      </c>
      <c r="E273" s="4">
        <f ca="1">IFERROR(D273*IF(RESULTADOS!$C$17="Normal",$D$3,0),0)</f>
        <v>0</v>
      </c>
      <c r="F273" s="4">
        <f>IF(AND(Painel!$I$47="Sim",Painel!$I$49=PREMISSAS!$O$23),Painel!$I$51,0)</f>
        <v>0</v>
      </c>
      <c r="G273" s="100">
        <f>IF(AND(Painel!$I$47="Sim",Painel!$I$49=PREMISSAS!$O$22),IF(MOD(MONTH(B273),6)=0,Painel!$I$51,0),0)</f>
        <v>0</v>
      </c>
      <c r="H273" s="100">
        <f>IF(AND(Painel!$I$47="Sim",Painel!$I$49=PREMISSAS!$O$21),IF(MOD(MONTH(B273),12)=0,Painel!$I$51,0),0)</f>
        <v>0</v>
      </c>
      <c r="I273" s="4">
        <f ca="1">IFERROR(IF(RESULTADOS!$C$17="Normal",0,D273)*IF(RESULTADOS!$C$17="Normal",0,$D$3),0)</f>
        <v>0</v>
      </c>
      <c r="J273" s="4">
        <f>IF(RESULTADOS!$C$17="Normal",E273,0)</f>
        <v>0</v>
      </c>
      <c r="K273" s="4">
        <f ca="1">(E273+J273+I273)*PREMISSAS!$C$61</f>
        <v>0</v>
      </c>
      <c r="L273" s="4">
        <f ca="1">IFERROR(D273*IF(RESULTADOS!$C$17="Normal",IF(Painel!$G$8=PREMISSAS!$M$18,PREMISSAS!$C$63,PREMISSAS!$D$63),0),0)</f>
        <v>0</v>
      </c>
      <c r="M273" s="85">
        <f ca="1">IFERROR(M272*(1+$E$2)+(E273+J273-IF(RESULTADOS!$C$17="Normal",K273,0)-L273)*IF(MONTH(B273)=12,2,1),0)</f>
        <v>0</v>
      </c>
      <c r="N273" s="85">
        <f ca="1">IFERROR(N272*(1+$E$2)+(F273+I273-IF(RESULTADOS!$C$17="Normal",0,K273))*IF(MONTH(B273)=12,2,1)+G273+H273,0)</f>
        <v>0</v>
      </c>
      <c r="P273" s="43">
        <f t="shared" ca="1" si="36"/>
        <v>0</v>
      </c>
      <c r="R273" s="116" t="str">
        <f t="shared" ca="1" si="37"/>
        <v/>
      </c>
      <c r="S273" s="100" t="str">
        <f ca="1">IF(C273="","",S272+(E273+J273-IF(RESULTADOS!$C$17="Normal",K273,0)-L273)/2+(F273+G273+H273+I273-IF(RESULTADOS!$C$17="Normal",0,K273)))</f>
        <v/>
      </c>
      <c r="T273" s="100" t="str">
        <f ca="1">IF(C273="","",T272+(E273+J273-IF(RESULTADOS!$C$17="Normal",K273,0)-L273)/2)</f>
        <v/>
      </c>
      <c r="U273" s="100">
        <f t="shared" ca="1" si="41"/>
        <v>0</v>
      </c>
      <c r="W273" s="116" t="str">
        <f t="shared" ca="1" si="42"/>
        <v/>
      </c>
      <c r="X273" s="116" t="str">
        <f t="shared" ca="1" si="38"/>
        <v/>
      </c>
      <c r="Y273" s="100">
        <f ca="1">IF(OR((Y272-13/12*AB272)*(1+PREMISSAS!$C$16)&lt;0,Y272=""),0,(Y272-13/12*AB272)*(1+PREMISSAS!$C$16))</f>
        <v>0</v>
      </c>
      <c r="Z273" s="100">
        <f ca="1">IF(OR((Z272-13/12*AC272)*(1+PREMISSAS!$C$16)&lt;0,Z272=""),0,(Z272-13/12*AC272)*(1+PREMISSAS!$C$16))</f>
        <v>0</v>
      </c>
      <c r="AA273" s="100">
        <f t="shared" ca="1" si="39"/>
        <v>0</v>
      </c>
      <c r="AB273" s="119">
        <f t="shared" ca="1" si="43"/>
        <v>0</v>
      </c>
      <c r="AC273" s="119">
        <f t="shared" ca="1" si="44"/>
        <v>0</v>
      </c>
    </row>
    <row r="274" spans="2:29" x14ac:dyDescent="0.25">
      <c r="B274" s="20" t="str">
        <f t="shared" ca="1" si="40"/>
        <v/>
      </c>
      <c r="C274" s="21" t="str">
        <f ca="1">IF(B274="","",IF(MONTH(B274)=1,C273*(1+PREMISSAS!$C$58),C273))</f>
        <v/>
      </c>
      <c r="D274" s="21" t="str">
        <f ca="1">IF(B274="","",IF(RESULTADOS!$C$17="Normal",IFERROR(MAX(C274-PREMISSAS!$C$13,0),0),MAX(10*PREMISSAS!$C$39,IF(MONTH(B274)=1,D273*(1+PREMISSAS!$C$58),D273))))</f>
        <v/>
      </c>
      <c r="E274" s="4">
        <f ca="1">IFERROR(D274*IF(RESULTADOS!$C$17="Normal",$D$3,0),0)</f>
        <v>0</v>
      </c>
      <c r="F274" s="4">
        <f>IF(AND(Painel!$I$47="Sim",Painel!$I$49=PREMISSAS!$O$23),Painel!$I$51,0)</f>
        <v>0</v>
      </c>
      <c r="G274" s="100">
        <f>IF(AND(Painel!$I$47="Sim",Painel!$I$49=PREMISSAS!$O$22),IF(MOD(MONTH(B274),6)=0,Painel!$I$51,0),0)</f>
        <v>0</v>
      </c>
      <c r="H274" s="100">
        <f>IF(AND(Painel!$I$47="Sim",Painel!$I$49=PREMISSAS!$O$21),IF(MOD(MONTH(B274),12)=0,Painel!$I$51,0),0)</f>
        <v>0</v>
      </c>
      <c r="I274" s="4">
        <f ca="1">IFERROR(IF(RESULTADOS!$C$17="Normal",0,D274)*IF(RESULTADOS!$C$17="Normal",0,$D$3),0)</f>
        <v>0</v>
      </c>
      <c r="J274" s="4">
        <f>IF(RESULTADOS!$C$17="Normal",E274,0)</f>
        <v>0</v>
      </c>
      <c r="K274" s="4">
        <f ca="1">(E274+J274+I274)*PREMISSAS!$C$61</f>
        <v>0</v>
      </c>
      <c r="L274" s="4">
        <f ca="1">IFERROR(D274*IF(RESULTADOS!$C$17="Normal",IF(Painel!$G$8=PREMISSAS!$M$18,PREMISSAS!$C$63,PREMISSAS!$D$63),0),0)</f>
        <v>0</v>
      </c>
      <c r="M274" s="85">
        <f ca="1">IFERROR(M273*(1+$E$2)+(E274+J274-IF(RESULTADOS!$C$17="Normal",K274,0)-L274)*IF(MONTH(B274)=12,2,1),0)</f>
        <v>0</v>
      </c>
      <c r="N274" s="85">
        <f ca="1">IFERROR(N273*(1+$E$2)+(F274+I274-IF(RESULTADOS!$C$17="Normal",0,K274))*IF(MONTH(B274)=12,2,1)+G274+H274,0)</f>
        <v>0</v>
      </c>
      <c r="P274" s="43">
        <f t="shared" ca="1" si="36"/>
        <v>0</v>
      </c>
      <c r="R274" s="116" t="str">
        <f t="shared" ca="1" si="37"/>
        <v/>
      </c>
      <c r="S274" s="100" t="str">
        <f ca="1">IF(C274="","",S273+(E274+J274-IF(RESULTADOS!$C$17="Normal",K274,0)-L274)/2+(F274+G274+H274+I274-IF(RESULTADOS!$C$17="Normal",0,K274)))</f>
        <v/>
      </c>
      <c r="T274" s="100" t="str">
        <f ca="1">IF(C274="","",T273+(E274+J274-IF(RESULTADOS!$C$17="Normal",K274,0)-L274)/2)</f>
        <v/>
      </c>
      <c r="U274" s="100">
        <f t="shared" ca="1" si="41"/>
        <v>0</v>
      </c>
      <c r="W274" s="116" t="str">
        <f t="shared" ca="1" si="42"/>
        <v/>
      </c>
      <c r="X274" s="116" t="str">
        <f t="shared" ca="1" si="38"/>
        <v/>
      </c>
      <c r="Y274" s="100">
        <f ca="1">IF(OR((Y273-13/12*AB273)*(1+PREMISSAS!$C$16)&lt;0,Y273=""),0,(Y273-13/12*AB273)*(1+PREMISSAS!$C$16))</f>
        <v>0</v>
      </c>
      <c r="Z274" s="100">
        <f ca="1">IF(OR((Z273-13/12*AC273)*(1+PREMISSAS!$C$16)&lt;0,Z273=""),0,(Z273-13/12*AC273)*(1+PREMISSAS!$C$16))</f>
        <v>0</v>
      </c>
      <c r="AA274" s="100">
        <f t="shared" ca="1" si="39"/>
        <v>0</v>
      </c>
      <c r="AB274" s="119">
        <f t="shared" ca="1" si="43"/>
        <v>0</v>
      </c>
      <c r="AC274" s="119">
        <f t="shared" ca="1" si="44"/>
        <v>0</v>
      </c>
    </row>
    <row r="275" spans="2:29" x14ac:dyDescent="0.25">
      <c r="B275" s="20" t="str">
        <f t="shared" ca="1" si="40"/>
        <v/>
      </c>
      <c r="C275" s="21" t="str">
        <f ca="1">IF(B275="","",IF(MONTH(B275)=1,C274*(1+PREMISSAS!$C$58),C274))</f>
        <v/>
      </c>
      <c r="D275" s="21" t="str">
        <f ca="1">IF(B275="","",IF(RESULTADOS!$C$17="Normal",IFERROR(MAX(C275-PREMISSAS!$C$13,0),0),MAX(10*PREMISSAS!$C$39,IF(MONTH(B275)=1,D274*(1+PREMISSAS!$C$58),D274))))</f>
        <v/>
      </c>
      <c r="E275" s="4">
        <f ca="1">IFERROR(D275*IF(RESULTADOS!$C$17="Normal",$D$3,0),0)</f>
        <v>0</v>
      </c>
      <c r="F275" s="4">
        <f>IF(AND(Painel!$I$47="Sim",Painel!$I$49=PREMISSAS!$O$23),Painel!$I$51,0)</f>
        <v>0</v>
      </c>
      <c r="G275" s="100">
        <f>IF(AND(Painel!$I$47="Sim",Painel!$I$49=PREMISSAS!$O$22),IF(MOD(MONTH(B275),6)=0,Painel!$I$51,0),0)</f>
        <v>0</v>
      </c>
      <c r="H275" s="100">
        <f>IF(AND(Painel!$I$47="Sim",Painel!$I$49=PREMISSAS!$O$21),IF(MOD(MONTH(B275),12)=0,Painel!$I$51,0),0)</f>
        <v>0</v>
      </c>
      <c r="I275" s="4">
        <f ca="1">IFERROR(IF(RESULTADOS!$C$17="Normal",0,D275)*IF(RESULTADOS!$C$17="Normal",0,$D$3),0)</f>
        <v>0</v>
      </c>
      <c r="J275" s="4">
        <f>IF(RESULTADOS!$C$17="Normal",E275,0)</f>
        <v>0</v>
      </c>
      <c r="K275" s="4">
        <f ca="1">(E275+J275+I275)*PREMISSAS!$C$61</f>
        <v>0</v>
      </c>
      <c r="L275" s="4">
        <f ca="1">IFERROR(D275*IF(RESULTADOS!$C$17="Normal",IF(Painel!$G$8=PREMISSAS!$M$18,PREMISSAS!$C$63,PREMISSAS!$D$63),0),0)</f>
        <v>0</v>
      </c>
      <c r="M275" s="85">
        <f ca="1">IFERROR(M274*(1+$E$2)+(E275+J275-IF(RESULTADOS!$C$17="Normal",K275,0)-L275)*IF(MONTH(B275)=12,2,1),0)</f>
        <v>0</v>
      </c>
      <c r="N275" s="85">
        <f ca="1">IFERROR(N274*(1+$E$2)+(F275+I275-IF(RESULTADOS!$C$17="Normal",0,K275))*IF(MONTH(B275)=12,2,1)+G275+H275,0)</f>
        <v>0</v>
      </c>
      <c r="P275" s="43">
        <f t="shared" ca="1" si="36"/>
        <v>0</v>
      </c>
      <c r="R275" s="116" t="str">
        <f t="shared" ca="1" si="37"/>
        <v/>
      </c>
      <c r="S275" s="100" t="str">
        <f ca="1">IF(C275="","",S274+(E275+J275-IF(RESULTADOS!$C$17="Normal",K275,0)-L275)/2+(F275+G275+H275+I275-IF(RESULTADOS!$C$17="Normal",0,K275)))</f>
        <v/>
      </c>
      <c r="T275" s="100" t="str">
        <f ca="1">IF(C275="","",T274+(E275+J275-IF(RESULTADOS!$C$17="Normal",K275,0)-L275)/2)</f>
        <v/>
      </c>
      <c r="U275" s="100">
        <f t="shared" ca="1" si="41"/>
        <v>0</v>
      </c>
      <c r="W275" s="116" t="str">
        <f t="shared" ca="1" si="42"/>
        <v/>
      </c>
      <c r="X275" s="116" t="str">
        <f t="shared" ca="1" si="38"/>
        <v/>
      </c>
      <c r="Y275" s="100">
        <f ca="1">IF(OR((Y274-13/12*AB274)*(1+PREMISSAS!$C$16)&lt;0,Y274=""),0,(Y274-13/12*AB274)*(1+PREMISSAS!$C$16))</f>
        <v>0</v>
      </c>
      <c r="Z275" s="100">
        <f ca="1">IF(OR((Z274-13/12*AC274)*(1+PREMISSAS!$C$16)&lt;0,Z274=""),0,(Z274-13/12*AC274)*(1+PREMISSAS!$C$16))</f>
        <v>0</v>
      </c>
      <c r="AA275" s="100">
        <f t="shared" ca="1" si="39"/>
        <v>0</v>
      </c>
      <c r="AB275" s="119">
        <f t="shared" ca="1" si="43"/>
        <v>0</v>
      </c>
      <c r="AC275" s="119">
        <f t="shared" ca="1" si="44"/>
        <v>0</v>
      </c>
    </row>
    <row r="276" spans="2:29" x14ac:dyDescent="0.25">
      <c r="B276" s="20" t="str">
        <f t="shared" ca="1" si="40"/>
        <v/>
      </c>
      <c r="C276" s="21" t="str">
        <f ca="1">IF(B276="","",IF(MONTH(B276)=1,C275*(1+PREMISSAS!$C$58),C275))</f>
        <v/>
      </c>
      <c r="D276" s="21" t="str">
        <f ca="1">IF(B276="","",IF(RESULTADOS!$C$17="Normal",IFERROR(MAX(C276-PREMISSAS!$C$13,0),0),MAX(10*PREMISSAS!$C$39,IF(MONTH(B276)=1,D275*(1+PREMISSAS!$C$58),D275))))</f>
        <v/>
      </c>
      <c r="E276" s="4">
        <f ca="1">IFERROR(D276*IF(RESULTADOS!$C$17="Normal",$D$3,0),0)</f>
        <v>0</v>
      </c>
      <c r="F276" s="4">
        <f>IF(AND(Painel!$I$47="Sim",Painel!$I$49=PREMISSAS!$O$23),Painel!$I$51,0)</f>
        <v>0</v>
      </c>
      <c r="G276" s="100">
        <f>IF(AND(Painel!$I$47="Sim",Painel!$I$49=PREMISSAS!$O$22),IF(MOD(MONTH(B276),6)=0,Painel!$I$51,0),0)</f>
        <v>0</v>
      </c>
      <c r="H276" s="100">
        <f>IF(AND(Painel!$I$47="Sim",Painel!$I$49=PREMISSAS!$O$21),IF(MOD(MONTH(B276),12)=0,Painel!$I$51,0),0)</f>
        <v>0</v>
      </c>
      <c r="I276" s="4">
        <f ca="1">IFERROR(IF(RESULTADOS!$C$17="Normal",0,D276)*IF(RESULTADOS!$C$17="Normal",0,$D$3),0)</f>
        <v>0</v>
      </c>
      <c r="J276" s="4">
        <f>IF(RESULTADOS!$C$17="Normal",E276,0)</f>
        <v>0</v>
      </c>
      <c r="K276" s="4">
        <f ca="1">(E276+J276+I276)*PREMISSAS!$C$61</f>
        <v>0</v>
      </c>
      <c r="L276" s="4">
        <f ca="1">IFERROR(D276*IF(RESULTADOS!$C$17="Normal",IF(Painel!$G$8=PREMISSAS!$M$18,PREMISSAS!$C$63,PREMISSAS!$D$63),0),0)</f>
        <v>0</v>
      </c>
      <c r="M276" s="85">
        <f ca="1">IFERROR(M275*(1+$E$2)+(E276+J276-IF(RESULTADOS!$C$17="Normal",K276,0)-L276)*IF(MONTH(B276)=12,2,1),0)</f>
        <v>0</v>
      </c>
      <c r="N276" s="85">
        <f ca="1">IFERROR(N275*(1+$E$2)+(F276+I276-IF(RESULTADOS!$C$17="Normal",0,K276))*IF(MONTH(B276)=12,2,1)+G276+H276,0)</f>
        <v>0</v>
      </c>
      <c r="P276" s="43">
        <f t="shared" ca="1" si="36"/>
        <v>0</v>
      </c>
      <c r="R276" s="116" t="str">
        <f t="shared" ca="1" si="37"/>
        <v/>
      </c>
      <c r="S276" s="100" t="str">
        <f ca="1">IF(C276="","",S275+(E276+J276-IF(RESULTADOS!$C$17="Normal",K276,0)-L276)/2+(F276+G276+H276+I276-IF(RESULTADOS!$C$17="Normal",0,K276)))</f>
        <v/>
      </c>
      <c r="T276" s="100" t="str">
        <f ca="1">IF(C276="","",T275+(E276+J276-IF(RESULTADOS!$C$17="Normal",K276,0)-L276)/2)</f>
        <v/>
      </c>
      <c r="U276" s="100">
        <f t="shared" ca="1" si="41"/>
        <v>0</v>
      </c>
      <c r="W276" s="116" t="str">
        <f t="shared" ca="1" si="42"/>
        <v/>
      </c>
      <c r="X276" s="116" t="str">
        <f t="shared" ca="1" si="38"/>
        <v/>
      </c>
      <c r="Y276" s="100">
        <f ca="1">IF(OR((Y275-13/12*AB275)*(1+PREMISSAS!$C$16)&lt;0,Y275=""),0,(Y275-13/12*AB275)*(1+PREMISSAS!$C$16))</f>
        <v>0</v>
      </c>
      <c r="Z276" s="100">
        <f ca="1">IF(OR((Z275-13/12*AC275)*(1+PREMISSAS!$C$16)&lt;0,Z275=""),0,(Z275-13/12*AC275)*(1+PREMISSAS!$C$16))</f>
        <v>0</v>
      </c>
      <c r="AA276" s="100">
        <f t="shared" ca="1" si="39"/>
        <v>0</v>
      </c>
      <c r="AB276" s="119">
        <f t="shared" ca="1" si="43"/>
        <v>0</v>
      </c>
      <c r="AC276" s="119">
        <f t="shared" ca="1" si="44"/>
        <v>0</v>
      </c>
    </row>
    <row r="277" spans="2:29" x14ac:dyDescent="0.25">
      <c r="B277" s="20" t="str">
        <f t="shared" ca="1" si="40"/>
        <v/>
      </c>
      <c r="C277" s="21" t="str">
        <f ca="1">IF(B277="","",IF(MONTH(B277)=1,C276*(1+PREMISSAS!$C$58),C276))</f>
        <v/>
      </c>
      <c r="D277" s="21" t="str">
        <f ca="1">IF(B277="","",IF(RESULTADOS!$C$17="Normal",IFERROR(MAX(C277-PREMISSAS!$C$13,0),0),MAX(10*PREMISSAS!$C$39,IF(MONTH(B277)=1,D276*(1+PREMISSAS!$C$58),D276))))</f>
        <v/>
      </c>
      <c r="E277" s="4">
        <f ca="1">IFERROR(D277*IF(RESULTADOS!$C$17="Normal",$D$3,0),0)</f>
        <v>0</v>
      </c>
      <c r="F277" s="4">
        <f>IF(AND(Painel!$I$47="Sim",Painel!$I$49=PREMISSAS!$O$23),Painel!$I$51,0)</f>
        <v>0</v>
      </c>
      <c r="G277" s="100">
        <f>IF(AND(Painel!$I$47="Sim",Painel!$I$49=PREMISSAS!$O$22),IF(MOD(MONTH(B277),6)=0,Painel!$I$51,0),0)</f>
        <v>0</v>
      </c>
      <c r="H277" s="100">
        <f>IF(AND(Painel!$I$47="Sim",Painel!$I$49=PREMISSAS!$O$21),IF(MOD(MONTH(B277),12)=0,Painel!$I$51,0),0)</f>
        <v>0</v>
      </c>
      <c r="I277" s="4">
        <f ca="1">IFERROR(IF(RESULTADOS!$C$17="Normal",0,D277)*IF(RESULTADOS!$C$17="Normal",0,$D$3),0)</f>
        <v>0</v>
      </c>
      <c r="J277" s="4">
        <f>IF(RESULTADOS!$C$17="Normal",E277,0)</f>
        <v>0</v>
      </c>
      <c r="K277" s="4">
        <f ca="1">(E277+J277+I277)*PREMISSAS!$C$61</f>
        <v>0</v>
      </c>
      <c r="L277" s="4">
        <f ca="1">IFERROR(D277*IF(RESULTADOS!$C$17="Normal",IF(Painel!$G$8=PREMISSAS!$M$18,PREMISSAS!$C$63,PREMISSAS!$D$63),0),0)</f>
        <v>0</v>
      </c>
      <c r="M277" s="85">
        <f ca="1">IFERROR(M276*(1+$E$2)+(E277+J277-IF(RESULTADOS!$C$17="Normal",K277,0)-L277)*IF(MONTH(B277)=12,2,1),0)</f>
        <v>0</v>
      </c>
      <c r="N277" s="85">
        <f ca="1">IFERROR(N276*(1+$E$2)+(F277+I277-IF(RESULTADOS!$C$17="Normal",0,K277))*IF(MONTH(B277)=12,2,1)+G277+H277,0)</f>
        <v>0</v>
      </c>
      <c r="P277" s="43">
        <f t="shared" ca="1" si="36"/>
        <v>0</v>
      </c>
      <c r="R277" s="116" t="str">
        <f t="shared" ca="1" si="37"/>
        <v/>
      </c>
      <c r="S277" s="100" t="str">
        <f ca="1">IF(C277="","",S276+(E277+J277-IF(RESULTADOS!$C$17="Normal",K277,0)-L277)/2+(F277+G277+H277+I277-IF(RESULTADOS!$C$17="Normal",0,K277)))</f>
        <v/>
      </c>
      <c r="T277" s="100" t="str">
        <f ca="1">IF(C277="","",T276+(E277+J277-IF(RESULTADOS!$C$17="Normal",K277,0)-L277)/2)</f>
        <v/>
      </c>
      <c r="U277" s="100">
        <f t="shared" ca="1" si="41"/>
        <v>0</v>
      </c>
      <c r="W277" s="116" t="str">
        <f t="shared" ca="1" si="42"/>
        <v/>
      </c>
      <c r="X277" s="116" t="str">
        <f t="shared" ca="1" si="38"/>
        <v/>
      </c>
      <c r="Y277" s="100">
        <f ca="1">IF(OR((Y276-13/12*AB276)*(1+PREMISSAS!$C$16)&lt;0,Y276=""),0,(Y276-13/12*AB276)*(1+PREMISSAS!$C$16))</f>
        <v>0</v>
      </c>
      <c r="Z277" s="100">
        <f ca="1">IF(OR((Z276-13/12*AC276)*(1+PREMISSAS!$C$16)&lt;0,Z276=""),0,(Z276-13/12*AC276)*(1+PREMISSAS!$C$16))</f>
        <v>0</v>
      </c>
      <c r="AA277" s="100">
        <f t="shared" ca="1" si="39"/>
        <v>0</v>
      </c>
      <c r="AB277" s="119">
        <f t="shared" ca="1" si="43"/>
        <v>0</v>
      </c>
      <c r="AC277" s="119">
        <f t="shared" ca="1" si="44"/>
        <v>0</v>
      </c>
    </row>
    <row r="278" spans="2:29" x14ac:dyDescent="0.25">
      <c r="B278" s="20" t="str">
        <f t="shared" ca="1" si="40"/>
        <v/>
      </c>
      <c r="C278" s="21" t="str">
        <f ca="1">IF(B278="","",IF(MONTH(B278)=1,C277*(1+PREMISSAS!$C$58),C277))</f>
        <v/>
      </c>
      <c r="D278" s="21" t="str">
        <f ca="1">IF(B278="","",IF(RESULTADOS!$C$17="Normal",IFERROR(MAX(C278-PREMISSAS!$C$13,0),0),MAX(10*PREMISSAS!$C$39,IF(MONTH(B278)=1,D277*(1+PREMISSAS!$C$58),D277))))</f>
        <v/>
      </c>
      <c r="E278" s="4">
        <f ca="1">IFERROR(D278*IF(RESULTADOS!$C$17="Normal",$D$3,0),0)</f>
        <v>0</v>
      </c>
      <c r="F278" s="4">
        <f>IF(AND(Painel!$I$47="Sim",Painel!$I$49=PREMISSAS!$O$23),Painel!$I$51,0)</f>
        <v>0</v>
      </c>
      <c r="G278" s="100">
        <f>IF(AND(Painel!$I$47="Sim",Painel!$I$49=PREMISSAS!$O$22),IF(MOD(MONTH(B278),6)=0,Painel!$I$51,0),0)</f>
        <v>0</v>
      </c>
      <c r="H278" s="100">
        <f>IF(AND(Painel!$I$47="Sim",Painel!$I$49=PREMISSAS!$O$21),IF(MOD(MONTH(B278),12)=0,Painel!$I$51,0),0)</f>
        <v>0</v>
      </c>
      <c r="I278" s="4">
        <f ca="1">IFERROR(IF(RESULTADOS!$C$17="Normal",0,D278)*IF(RESULTADOS!$C$17="Normal",0,$D$3),0)</f>
        <v>0</v>
      </c>
      <c r="J278" s="4">
        <f>IF(RESULTADOS!$C$17="Normal",E278,0)</f>
        <v>0</v>
      </c>
      <c r="K278" s="4">
        <f ca="1">(E278+J278+I278)*PREMISSAS!$C$61</f>
        <v>0</v>
      </c>
      <c r="L278" s="4">
        <f ca="1">IFERROR(D278*IF(RESULTADOS!$C$17="Normal",IF(Painel!$G$8=PREMISSAS!$M$18,PREMISSAS!$C$63,PREMISSAS!$D$63),0),0)</f>
        <v>0</v>
      </c>
      <c r="M278" s="85">
        <f ca="1">IFERROR(M277*(1+$E$2)+(E278+J278-IF(RESULTADOS!$C$17="Normal",K278,0)-L278)*IF(MONTH(B278)=12,2,1),0)</f>
        <v>0</v>
      </c>
      <c r="N278" s="85">
        <f ca="1">IFERROR(N277*(1+$E$2)+(F278+I278-IF(RESULTADOS!$C$17="Normal",0,K278))*IF(MONTH(B278)=12,2,1)+G278+H278,0)</f>
        <v>0</v>
      </c>
      <c r="P278" s="43">
        <f t="shared" ca="1" si="36"/>
        <v>0</v>
      </c>
      <c r="R278" s="116" t="str">
        <f t="shared" ca="1" si="37"/>
        <v/>
      </c>
      <c r="S278" s="100" t="str">
        <f ca="1">IF(C278="","",S277+(E278+J278-IF(RESULTADOS!$C$17="Normal",K278,0)-L278)/2+(F278+G278+H278+I278-IF(RESULTADOS!$C$17="Normal",0,K278)))</f>
        <v/>
      </c>
      <c r="T278" s="100" t="str">
        <f ca="1">IF(C278="","",T277+(E278+J278-IF(RESULTADOS!$C$17="Normal",K278,0)-L278)/2)</f>
        <v/>
      </c>
      <c r="U278" s="100">
        <f t="shared" ca="1" si="41"/>
        <v>0</v>
      </c>
      <c r="W278" s="116" t="str">
        <f t="shared" ca="1" si="42"/>
        <v/>
      </c>
      <c r="X278" s="116" t="str">
        <f t="shared" ca="1" si="38"/>
        <v/>
      </c>
      <c r="Y278" s="100">
        <f ca="1">IF(OR((Y277-13/12*AB277)*(1+PREMISSAS!$C$16)&lt;0,Y277=""),0,(Y277-13/12*AB277)*(1+PREMISSAS!$C$16))</f>
        <v>0</v>
      </c>
      <c r="Z278" s="100">
        <f ca="1">IF(OR((Z277-13/12*AC277)*(1+PREMISSAS!$C$16)&lt;0,Z277=""),0,(Z277-13/12*AC277)*(1+PREMISSAS!$C$16))</f>
        <v>0</v>
      </c>
      <c r="AA278" s="100">
        <f t="shared" ca="1" si="39"/>
        <v>0</v>
      </c>
      <c r="AB278" s="119">
        <f t="shared" ca="1" si="43"/>
        <v>0</v>
      </c>
      <c r="AC278" s="119">
        <f t="shared" ca="1" si="44"/>
        <v>0</v>
      </c>
    </row>
    <row r="279" spans="2:29" x14ac:dyDescent="0.25">
      <c r="B279" s="20" t="str">
        <f t="shared" ca="1" si="40"/>
        <v/>
      </c>
      <c r="C279" s="21" t="str">
        <f ca="1">IF(B279="","",IF(MONTH(B279)=1,C278*(1+PREMISSAS!$C$58),C278))</f>
        <v/>
      </c>
      <c r="D279" s="21" t="str">
        <f ca="1">IF(B279="","",IF(RESULTADOS!$C$17="Normal",IFERROR(MAX(C279-PREMISSAS!$C$13,0),0),MAX(10*PREMISSAS!$C$39,IF(MONTH(B279)=1,D278*(1+PREMISSAS!$C$58),D278))))</f>
        <v/>
      </c>
      <c r="E279" s="4">
        <f ca="1">IFERROR(D279*IF(RESULTADOS!$C$17="Normal",$D$3,0),0)</f>
        <v>0</v>
      </c>
      <c r="F279" s="4">
        <f>IF(AND(Painel!$I$47="Sim",Painel!$I$49=PREMISSAS!$O$23),Painel!$I$51,0)</f>
        <v>0</v>
      </c>
      <c r="G279" s="100">
        <f>IF(AND(Painel!$I$47="Sim",Painel!$I$49=PREMISSAS!$O$22),IF(MOD(MONTH(B279),6)=0,Painel!$I$51,0),0)</f>
        <v>0</v>
      </c>
      <c r="H279" s="100">
        <f>IF(AND(Painel!$I$47="Sim",Painel!$I$49=PREMISSAS!$O$21),IF(MOD(MONTH(B279),12)=0,Painel!$I$51,0),0)</f>
        <v>0</v>
      </c>
      <c r="I279" s="4">
        <f ca="1">IFERROR(IF(RESULTADOS!$C$17="Normal",0,D279)*IF(RESULTADOS!$C$17="Normal",0,$D$3),0)</f>
        <v>0</v>
      </c>
      <c r="J279" s="4">
        <f>IF(RESULTADOS!$C$17="Normal",E279,0)</f>
        <v>0</v>
      </c>
      <c r="K279" s="4">
        <f ca="1">(E279+J279+I279)*PREMISSAS!$C$61</f>
        <v>0</v>
      </c>
      <c r="L279" s="4">
        <f ca="1">IFERROR(D279*IF(RESULTADOS!$C$17="Normal",IF(Painel!$G$8=PREMISSAS!$M$18,PREMISSAS!$C$63,PREMISSAS!$D$63),0),0)</f>
        <v>0</v>
      </c>
      <c r="M279" s="85">
        <f ca="1">IFERROR(M278*(1+$E$2)+(E279+J279-IF(RESULTADOS!$C$17="Normal",K279,0)-L279)*IF(MONTH(B279)=12,2,1),0)</f>
        <v>0</v>
      </c>
      <c r="N279" s="85">
        <f ca="1">IFERROR(N278*(1+$E$2)+(F279+I279-IF(RESULTADOS!$C$17="Normal",0,K279))*IF(MONTH(B279)=12,2,1)+G279+H279,0)</f>
        <v>0</v>
      </c>
      <c r="P279" s="43">
        <f t="shared" ca="1" si="36"/>
        <v>0</v>
      </c>
      <c r="R279" s="116" t="str">
        <f t="shared" ca="1" si="37"/>
        <v/>
      </c>
      <c r="S279" s="100" t="str">
        <f ca="1">IF(C279="","",S278+(E279+J279-IF(RESULTADOS!$C$17="Normal",K279,0)-L279)/2+(F279+G279+H279+I279-IF(RESULTADOS!$C$17="Normal",0,K279)))</f>
        <v/>
      </c>
      <c r="T279" s="100" t="str">
        <f ca="1">IF(C279="","",T278+(E279+J279-IF(RESULTADOS!$C$17="Normal",K279,0)-L279)/2)</f>
        <v/>
      </c>
      <c r="U279" s="100">
        <f t="shared" ca="1" si="41"/>
        <v>0</v>
      </c>
      <c r="W279" s="116" t="str">
        <f t="shared" ca="1" si="42"/>
        <v/>
      </c>
      <c r="X279" s="116" t="str">
        <f t="shared" ca="1" si="38"/>
        <v/>
      </c>
      <c r="Y279" s="100">
        <f ca="1">IF(OR((Y278-13/12*AB278)*(1+PREMISSAS!$C$16)&lt;0,Y278=""),0,(Y278-13/12*AB278)*(1+PREMISSAS!$C$16))</f>
        <v>0</v>
      </c>
      <c r="Z279" s="100">
        <f ca="1">IF(OR((Z278-13/12*AC278)*(1+PREMISSAS!$C$16)&lt;0,Z278=""),0,(Z278-13/12*AC278)*(1+PREMISSAS!$C$16))</f>
        <v>0</v>
      </c>
      <c r="AA279" s="100">
        <f t="shared" ca="1" si="39"/>
        <v>0</v>
      </c>
      <c r="AB279" s="119">
        <f t="shared" ca="1" si="43"/>
        <v>0</v>
      </c>
      <c r="AC279" s="119">
        <f t="shared" ca="1" si="44"/>
        <v>0</v>
      </c>
    </row>
    <row r="280" spans="2:29" x14ac:dyDescent="0.25">
      <c r="B280" s="20" t="str">
        <f t="shared" ca="1" si="40"/>
        <v/>
      </c>
      <c r="C280" s="21" t="str">
        <f ca="1">IF(B280="","",IF(MONTH(B280)=1,C279*(1+PREMISSAS!$C$58),C279))</f>
        <v/>
      </c>
      <c r="D280" s="21" t="str">
        <f ca="1">IF(B280="","",IF(RESULTADOS!$C$17="Normal",IFERROR(MAX(C280-PREMISSAS!$C$13,0),0),MAX(10*PREMISSAS!$C$39,IF(MONTH(B280)=1,D279*(1+PREMISSAS!$C$58),D279))))</f>
        <v/>
      </c>
      <c r="E280" s="4">
        <f ca="1">IFERROR(D280*IF(RESULTADOS!$C$17="Normal",$D$3,0),0)</f>
        <v>0</v>
      </c>
      <c r="F280" s="4">
        <f>IF(AND(Painel!$I$47="Sim",Painel!$I$49=PREMISSAS!$O$23),Painel!$I$51,0)</f>
        <v>0</v>
      </c>
      <c r="G280" s="100">
        <f>IF(AND(Painel!$I$47="Sim",Painel!$I$49=PREMISSAS!$O$22),IF(MOD(MONTH(B280),6)=0,Painel!$I$51,0),0)</f>
        <v>0</v>
      </c>
      <c r="H280" s="100">
        <f>IF(AND(Painel!$I$47="Sim",Painel!$I$49=PREMISSAS!$O$21),IF(MOD(MONTH(B280),12)=0,Painel!$I$51,0),0)</f>
        <v>0</v>
      </c>
      <c r="I280" s="4">
        <f ca="1">IFERROR(IF(RESULTADOS!$C$17="Normal",0,D280)*IF(RESULTADOS!$C$17="Normal",0,$D$3),0)</f>
        <v>0</v>
      </c>
      <c r="J280" s="4">
        <f>IF(RESULTADOS!$C$17="Normal",E280,0)</f>
        <v>0</v>
      </c>
      <c r="K280" s="4">
        <f ca="1">(E280+J280+I280)*PREMISSAS!$C$61</f>
        <v>0</v>
      </c>
      <c r="L280" s="4">
        <f ca="1">IFERROR(D280*IF(RESULTADOS!$C$17="Normal",IF(Painel!$G$8=PREMISSAS!$M$18,PREMISSAS!$C$63,PREMISSAS!$D$63),0),0)</f>
        <v>0</v>
      </c>
      <c r="M280" s="85">
        <f ca="1">IFERROR(M279*(1+$E$2)+(E280+J280-IF(RESULTADOS!$C$17="Normal",K280,0)-L280)*IF(MONTH(B280)=12,2,1),0)</f>
        <v>0</v>
      </c>
      <c r="N280" s="85">
        <f ca="1">IFERROR(N279*(1+$E$2)+(F280+I280-IF(RESULTADOS!$C$17="Normal",0,K280))*IF(MONTH(B280)=12,2,1)+G280+H280,0)</f>
        <v>0</v>
      </c>
      <c r="P280" s="43">
        <f t="shared" ca="1" si="36"/>
        <v>0</v>
      </c>
      <c r="R280" s="116" t="str">
        <f t="shared" ca="1" si="37"/>
        <v/>
      </c>
      <c r="S280" s="100" t="str">
        <f ca="1">IF(C280="","",S279+(E280+J280-IF(RESULTADOS!$C$17="Normal",K280,0)-L280)/2+(F280+G280+H280+I280-IF(RESULTADOS!$C$17="Normal",0,K280)))</f>
        <v/>
      </c>
      <c r="T280" s="100" t="str">
        <f ca="1">IF(C280="","",T279+(E280+J280-IF(RESULTADOS!$C$17="Normal",K280,0)-L280)/2)</f>
        <v/>
      </c>
      <c r="U280" s="100">
        <f t="shared" ca="1" si="41"/>
        <v>0</v>
      </c>
      <c r="W280" s="116" t="str">
        <f t="shared" ca="1" si="42"/>
        <v/>
      </c>
      <c r="X280" s="116" t="str">
        <f t="shared" ca="1" si="38"/>
        <v/>
      </c>
      <c r="Y280" s="100">
        <f ca="1">IF(OR((Y279-13/12*AB279)*(1+PREMISSAS!$C$16)&lt;0,Y279=""),0,(Y279-13/12*AB279)*(1+PREMISSAS!$C$16))</f>
        <v>0</v>
      </c>
      <c r="Z280" s="100">
        <f ca="1">IF(OR((Z279-13/12*AC279)*(1+PREMISSAS!$C$16)&lt;0,Z279=""),0,(Z279-13/12*AC279)*(1+PREMISSAS!$C$16))</f>
        <v>0</v>
      </c>
      <c r="AA280" s="100">
        <f t="shared" ca="1" si="39"/>
        <v>0</v>
      </c>
      <c r="AB280" s="119">
        <f t="shared" ca="1" si="43"/>
        <v>0</v>
      </c>
      <c r="AC280" s="119">
        <f t="shared" ca="1" si="44"/>
        <v>0</v>
      </c>
    </row>
    <row r="281" spans="2:29" x14ac:dyDescent="0.25">
      <c r="B281" s="20" t="str">
        <f t="shared" ca="1" si="40"/>
        <v/>
      </c>
      <c r="C281" s="21" t="str">
        <f ca="1">IF(B281="","",IF(MONTH(B281)=1,C280*(1+PREMISSAS!$C$58),C280))</f>
        <v/>
      </c>
      <c r="D281" s="21" t="str">
        <f ca="1">IF(B281="","",IF(RESULTADOS!$C$17="Normal",IFERROR(MAX(C281-PREMISSAS!$C$13,0),0),MAX(10*PREMISSAS!$C$39,IF(MONTH(B281)=1,D280*(1+PREMISSAS!$C$58),D280))))</f>
        <v/>
      </c>
      <c r="E281" s="4">
        <f ca="1">IFERROR(D281*IF(RESULTADOS!$C$17="Normal",$D$3,0),0)</f>
        <v>0</v>
      </c>
      <c r="F281" s="4">
        <f>IF(AND(Painel!$I$47="Sim",Painel!$I$49=PREMISSAS!$O$23),Painel!$I$51,0)</f>
        <v>0</v>
      </c>
      <c r="G281" s="100">
        <f>IF(AND(Painel!$I$47="Sim",Painel!$I$49=PREMISSAS!$O$22),IF(MOD(MONTH(B281),6)=0,Painel!$I$51,0),0)</f>
        <v>0</v>
      </c>
      <c r="H281" s="100">
        <f>IF(AND(Painel!$I$47="Sim",Painel!$I$49=PREMISSAS!$O$21),IF(MOD(MONTH(B281),12)=0,Painel!$I$51,0),0)</f>
        <v>0</v>
      </c>
      <c r="I281" s="4">
        <f ca="1">IFERROR(IF(RESULTADOS!$C$17="Normal",0,D281)*IF(RESULTADOS!$C$17="Normal",0,$D$3),0)</f>
        <v>0</v>
      </c>
      <c r="J281" s="4">
        <f>IF(RESULTADOS!$C$17="Normal",E281,0)</f>
        <v>0</v>
      </c>
      <c r="K281" s="4">
        <f ca="1">(E281+J281+I281)*PREMISSAS!$C$61</f>
        <v>0</v>
      </c>
      <c r="L281" s="4">
        <f ca="1">IFERROR(D281*IF(RESULTADOS!$C$17="Normal",IF(Painel!$G$8=PREMISSAS!$M$18,PREMISSAS!$C$63,PREMISSAS!$D$63),0),0)</f>
        <v>0</v>
      </c>
      <c r="M281" s="85">
        <f ca="1">IFERROR(M280*(1+$E$2)+(E281+J281-IF(RESULTADOS!$C$17="Normal",K281,0)-L281)*IF(MONTH(B281)=12,2,1),0)</f>
        <v>0</v>
      </c>
      <c r="N281" s="85">
        <f ca="1">IFERROR(N280*(1+$E$2)+(F281+I281-IF(RESULTADOS!$C$17="Normal",0,K281))*IF(MONTH(B281)=12,2,1)+G281+H281,0)</f>
        <v>0</v>
      </c>
      <c r="P281" s="43">
        <f t="shared" ca="1" si="36"/>
        <v>0</v>
      </c>
      <c r="R281" s="116" t="str">
        <f t="shared" ca="1" si="37"/>
        <v/>
      </c>
      <c r="S281" s="100" t="str">
        <f ca="1">IF(C281="","",S280+(E281+J281-IF(RESULTADOS!$C$17="Normal",K281,0)-L281)/2+(F281+G281+H281+I281-IF(RESULTADOS!$C$17="Normal",0,K281)))</f>
        <v/>
      </c>
      <c r="T281" s="100" t="str">
        <f ca="1">IF(C281="","",T280+(E281+J281-IF(RESULTADOS!$C$17="Normal",K281,0)-L281)/2)</f>
        <v/>
      </c>
      <c r="U281" s="100">
        <f t="shared" ca="1" si="41"/>
        <v>0</v>
      </c>
      <c r="W281" s="116" t="str">
        <f t="shared" ca="1" si="42"/>
        <v/>
      </c>
      <c r="X281" s="116" t="str">
        <f t="shared" ca="1" si="38"/>
        <v/>
      </c>
      <c r="Y281" s="100">
        <f ca="1">IF(OR((Y280-13/12*AB280)*(1+PREMISSAS!$C$16)&lt;0,Y280=""),0,(Y280-13/12*AB280)*(1+PREMISSAS!$C$16))</f>
        <v>0</v>
      </c>
      <c r="Z281" s="100">
        <f ca="1">IF(OR((Z280-13/12*AC280)*(1+PREMISSAS!$C$16)&lt;0,Z280=""),0,(Z280-13/12*AC280)*(1+PREMISSAS!$C$16))</f>
        <v>0</v>
      </c>
      <c r="AA281" s="100">
        <f t="shared" ca="1" si="39"/>
        <v>0</v>
      </c>
      <c r="AB281" s="119">
        <f t="shared" ca="1" si="43"/>
        <v>0</v>
      </c>
      <c r="AC281" s="119">
        <f t="shared" ca="1" si="44"/>
        <v>0</v>
      </c>
    </row>
    <row r="282" spans="2:29" x14ac:dyDescent="0.25">
      <c r="B282" s="20" t="str">
        <f t="shared" ca="1" si="40"/>
        <v/>
      </c>
      <c r="C282" s="21" t="str">
        <f ca="1">IF(B282="","",IF(MONTH(B282)=1,C281*(1+PREMISSAS!$C$58),C281))</f>
        <v/>
      </c>
      <c r="D282" s="21" t="str">
        <f ca="1">IF(B282="","",IF(RESULTADOS!$C$17="Normal",IFERROR(MAX(C282-PREMISSAS!$C$13,0),0),MAX(10*PREMISSAS!$C$39,IF(MONTH(B282)=1,D281*(1+PREMISSAS!$C$58),D281))))</f>
        <v/>
      </c>
      <c r="E282" s="4">
        <f ca="1">IFERROR(D282*IF(RESULTADOS!$C$17="Normal",$D$3,0),0)</f>
        <v>0</v>
      </c>
      <c r="F282" s="4">
        <f>IF(AND(Painel!$I$47="Sim",Painel!$I$49=PREMISSAS!$O$23),Painel!$I$51,0)</f>
        <v>0</v>
      </c>
      <c r="G282" s="100">
        <f>IF(AND(Painel!$I$47="Sim",Painel!$I$49=PREMISSAS!$O$22),IF(MOD(MONTH(B282),6)=0,Painel!$I$51,0),0)</f>
        <v>0</v>
      </c>
      <c r="H282" s="100">
        <f>IF(AND(Painel!$I$47="Sim",Painel!$I$49=PREMISSAS!$O$21),IF(MOD(MONTH(B282),12)=0,Painel!$I$51,0),0)</f>
        <v>0</v>
      </c>
      <c r="I282" s="4">
        <f ca="1">IFERROR(IF(RESULTADOS!$C$17="Normal",0,D282)*IF(RESULTADOS!$C$17="Normal",0,$D$3),0)</f>
        <v>0</v>
      </c>
      <c r="J282" s="4">
        <f>IF(RESULTADOS!$C$17="Normal",E282,0)</f>
        <v>0</v>
      </c>
      <c r="K282" s="4">
        <f ca="1">(E282+J282+I282)*PREMISSAS!$C$61</f>
        <v>0</v>
      </c>
      <c r="L282" s="4">
        <f ca="1">IFERROR(D282*IF(RESULTADOS!$C$17="Normal",IF(Painel!$G$8=PREMISSAS!$M$18,PREMISSAS!$C$63,PREMISSAS!$D$63),0),0)</f>
        <v>0</v>
      </c>
      <c r="M282" s="85">
        <f ca="1">IFERROR(M281*(1+$E$2)+(E282+J282-IF(RESULTADOS!$C$17="Normal",K282,0)-L282)*IF(MONTH(B282)=12,2,1),0)</f>
        <v>0</v>
      </c>
      <c r="N282" s="85">
        <f ca="1">IFERROR(N281*(1+$E$2)+(F282+I282-IF(RESULTADOS!$C$17="Normal",0,K282))*IF(MONTH(B282)=12,2,1)+G282+H282,0)</f>
        <v>0</v>
      </c>
      <c r="P282" s="43">
        <f t="shared" ca="1" si="36"/>
        <v>0</v>
      </c>
      <c r="R282" s="116" t="str">
        <f t="shared" ca="1" si="37"/>
        <v/>
      </c>
      <c r="S282" s="100" t="str">
        <f ca="1">IF(C282="","",S281+(E282+J282-IF(RESULTADOS!$C$17="Normal",K282,0)-L282)/2+(F282+G282+H282+I282-IF(RESULTADOS!$C$17="Normal",0,K282)))</f>
        <v/>
      </c>
      <c r="T282" s="100" t="str">
        <f ca="1">IF(C282="","",T281+(E282+J282-IF(RESULTADOS!$C$17="Normal",K282,0)-L282)/2)</f>
        <v/>
      </c>
      <c r="U282" s="100">
        <f t="shared" ca="1" si="41"/>
        <v>0</v>
      </c>
      <c r="W282" s="116" t="str">
        <f t="shared" ca="1" si="42"/>
        <v/>
      </c>
      <c r="X282" s="116" t="str">
        <f t="shared" ca="1" si="38"/>
        <v/>
      </c>
      <c r="Y282" s="100">
        <f ca="1">IF(OR((Y281-13/12*AB281)*(1+PREMISSAS!$C$16)&lt;0,Y281=""),0,(Y281-13/12*AB281)*(1+PREMISSAS!$C$16))</f>
        <v>0</v>
      </c>
      <c r="Z282" s="100">
        <f ca="1">IF(OR((Z281-13/12*AC281)*(1+PREMISSAS!$C$16)&lt;0,Z281=""),0,(Z281-13/12*AC281)*(1+PREMISSAS!$C$16))</f>
        <v>0</v>
      </c>
      <c r="AA282" s="100">
        <f t="shared" ca="1" si="39"/>
        <v>0</v>
      </c>
      <c r="AB282" s="119">
        <f t="shared" ca="1" si="43"/>
        <v>0</v>
      </c>
      <c r="AC282" s="119">
        <f t="shared" ca="1" si="44"/>
        <v>0</v>
      </c>
    </row>
    <row r="283" spans="2:29" x14ac:dyDescent="0.25">
      <c r="B283" s="20" t="str">
        <f t="shared" ca="1" si="40"/>
        <v/>
      </c>
      <c r="C283" s="21" t="str">
        <f ca="1">IF(B283="","",IF(MONTH(B283)=1,C282*(1+PREMISSAS!$C$58),C282))</f>
        <v/>
      </c>
      <c r="D283" s="21" t="str">
        <f ca="1">IF(B283="","",IF(RESULTADOS!$C$17="Normal",IFERROR(MAX(C283-PREMISSAS!$C$13,0),0),MAX(10*PREMISSAS!$C$39,IF(MONTH(B283)=1,D282*(1+PREMISSAS!$C$58),D282))))</f>
        <v/>
      </c>
      <c r="E283" s="4">
        <f ca="1">IFERROR(D283*IF(RESULTADOS!$C$17="Normal",$D$3,0),0)</f>
        <v>0</v>
      </c>
      <c r="F283" s="4">
        <f>IF(AND(Painel!$I$47="Sim",Painel!$I$49=PREMISSAS!$O$23),Painel!$I$51,0)</f>
        <v>0</v>
      </c>
      <c r="G283" s="100">
        <f>IF(AND(Painel!$I$47="Sim",Painel!$I$49=PREMISSAS!$O$22),IF(MOD(MONTH(B283),6)=0,Painel!$I$51,0),0)</f>
        <v>0</v>
      </c>
      <c r="H283" s="100">
        <f>IF(AND(Painel!$I$47="Sim",Painel!$I$49=PREMISSAS!$O$21),IF(MOD(MONTH(B283),12)=0,Painel!$I$51,0),0)</f>
        <v>0</v>
      </c>
      <c r="I283" s="4">
        <f ca="1">IFERROR(IF(RESULTADOS!$C$17="Normal",0,D283)*IF(RESULTADOS!$C$17="Normal",0,$D$3),0)</f>
        <v>0</v>
      </c>
      <c r="J283" s="4">
        <f>IF(RESULTADOS!$C$17="Normal",E283,0)</f>
        <v>0</v>
      </c>
      <c r="K283" s="4">
        <f ca="1">(E283+J283+I283)*PREMISSAS!$C$61</f>
        <v>0</v>
      </c>
      <c r="L283" s="4">
        <f ca="1">IFERROR(D283*IF(RESULTADOS!$C$17="Normal",IF(Painel!$G$8=PREMISSAS!$M$18,PREMISSAS!$C$63,PREMISSAS!$D$63),0),0)</f>
        <v>0</v>
      </c>
      <c r="M283" s="85">
        <f ca="1">IFERROR(M282*(1+$E$2)+(E283+J283-IF(RESULTADOS!$C$17="Normal",K283,0)-L283)*IF(MONTH(B283)=12,2,1),0)</f>
        <v>0</v>
      </c>
      <c r="N283" s="85">
        <f ca="1">IFERROR(N282*(1+$E$2)+(F283+I283-IF(RESULTADOS!$C$17="Normal",0,K283))*IF(MONTH(B283)=12,2,1)+G283+H283,0)</f>
        <v>0</v>
      </c>
      <c r="P283" s="43">
        <f t="shared" ca="1" si="36"/>
        <v>0</v>
      </c>
      <c r="R283" s="116" t="str">
        <f t="shared" ca="1" si="37"/>
        <v/>
      </c>
      <c r="S283" s="100" t="str">
        <f ca="1">IF(C283="","",S282+(E283+J283-IF(RESULTADOS!$C$17="Normal",K283,0)-L283)/2+(F283+G283+H283+I283-IF(RESULTADOS!$C$17="Normal",0,K283)))</f>
        <v/>
      </c>
      <c r="T283" s="100" t="str">
        <f ca="1">IF(C283="","",T282+(E283+J283-IF(RESULTADOS!$C$17="Normal",K283,0)-L283)/2)</f>
        <v/>
      </c>
      <c r="U283" s="100">
        <f t="shared" ca="1" si="41"/>
        <v>0</v>
      </c>
      <c r="W283" s="116" t="str">
        <f t="shared" ca="1" si="42"/>
        <v/>
      </c>
      <c r="X283" s="116" t="str">
        <f t="shared" ca="1" si="38"/>
        <v/>
      </c>
      <c r="Y283" s="100">
        <f ca="1">IF(OR((Y282-13/12*AB282)*(1+PREMISSAS!$C$16)&lt;0,Y282=""),0,(Y282-13/12*AB282)*(1+PREMISSAS!$C$16))</f>
        <v>0</v>
      </c>
      <c r="Z283" s="100">
        <f ca="1">IF(OR((Z282-13/12*AC282)*(1+PREMISSAS!$C$16)&lt;0,Z282=""),0,(Z282-13/12*AC282)*(1+PREMISSAS!$C$16))</f>
        <v>0</v>
      </c>
      <c r="AA283" s="100">
        <f t="shared" ca="1" si="39"/>
        <v>0</v>
      </c>
      <c r="AB283" s="119">
        <f t="shared" ca="1" si="43"/>
        <v>0</v>
      </c>
      <c r="AC283" s="119">
        <f t="shared" ca="1" si="44"/>
        <v>0</v>
      </c>
    </row>
    <row r="284" spans="2:29" x14ac:dyDescent="0.25">
      <c r="B284" s="20" t="str">
        <f t="shared" ca="1" si="40"/>
        <v/>
      </c>
      <c r="C284" s="21" t="str">
        <f ca="1">IF(B284="","",IF(MONTH(B284)=1,C283*(1+PREMISSAS!$C$58),C283))</f>
        <v/>
      </c>
      <c r="D284" s="21" t="str">
        <f ca="1">IF(B284="","",IF(RESULTADOS!$C$17="Normal",IFERROR(MAX(C284-PREMISSAS!$C$13,0),0),MAX(10*PREMISSAS!$C$39,IF(MONTH(B284)=1,D283*(1+PREMISSAS!$C$58),D283))))</f>
        <v/>
      </c>
      <c r="E284" s="4">
        <f ca="1">IFERROR(D284*IF(RESULTADOS!$C$17="Normal",$D$3,0),0)</f>
        <v>0</v>
      </c>
      <c r="F284" s="4">
        <f>IF(AND(Painel!$I$47="Sim",Painel!$I$49=PREMISSAS!$O$23),Painel!$I$51,0)</f>
        <v>0</v>
      </c>
      <c r="G284" s="100">
        <f>IF(AND(Painel!$I$47="Sim",Painel!$I$49=PREMISSAS!$O$22),IF(MOD(MONTH(B284),6)=0,Painel!$I$51,0),0)</f>
        <v>0</v>
      </c>
      <c r="H284" s="100">
        <f>IF(AND(Painel!$I$47="Sim",Painel!$I$49=PREMISSAS!$O$21),IF(MOD(MONTH(B284),12)=0,Painel!$I$51,0),0)</f>
        <v>0</v>
      </c>
      <c r="I284" s="4">
        <f ca="1">IFERROR(IF(RESULTADOS!$C$17="Normal",0,D284)*IF(RESULTADOS!$C$17="Normal",0,$D$3),0)</f>
        <v>0</v>
      </c>
      <c r="J284" s="4">
        <f>IF(RESULTADOS!$C$17="Normal",E284,0)</f>
        <v>0</v>
      </c>
      <c r="K284" s="4">
        <f ca="1">(E284+J284+I284)*PREMISSAS!$C$61</f>
        <v>0</v>
      </c>
      <c r="L284" s="4">
        <f ca="1">IFERROR(D284*IF(RESULTADOS!$C$17="Normal",IF(Painel!$G$8=PREMISSAS!$M$18,PREMISSAS!$C$63,PREMISSAS!$D$63),0),0)</f>
        <v>0</v>
      </c>
      <c r="M284" s="85">
        <f ca="1">IFERROR(M283*(1+$E$2)+(E284+J284-IF(RESULTADOS!$C$17="Normal",K284,0)-L284)*IF(MONTH(B284)=12,2,1),0)</f>
        <v>0</v>
      </c>
      <c r="N284" s="85">
        <f ca="1">IFERROR(N283*(1+$E$2)+(F284+I284-IF(RESULTADOS!$C$17="Normal",0,K284))*IF(MONTH(B284)=12,2,1)+G284+H284,0)</f>
        <v>0</v>
      </c>
      <c r="P284" s="43">
        <f t="shared" ca="1" si="36"/>
        <v>0</v>
      </c>
      <c r="R284" s="116" t="str">
        <f t="shared" ca="1" si="37"/>
        <v/>
      </c>
      <c r="S284" s="100" t="str">
        <f ca="1">IF(C284="","",S283+(E284+J284-IF(RESULTADOS!$C$17="Normal",K284,0)-L284)/2+(F284+G284+H284+I284-IF(RESULTADOS!$C$17="Normal",0,K284)))</f>
        <v/>
      </c>
      <c r="T284" s="100" t="str">
        <f ca="1">IF(C284="","",T283+(E284+J284-IF(RESULTADOS!$C$17="Normal",K284,0)-L284)/2)</f>
        <v/>
      </c>
      <c r="U284" s="100">
        <f t="shared" ca="1" si="41"/>
        <v>0</v>
      </c>
      <c r="W284" s="116" t="str">
        <f t="shared" ca="1" si="42"/>
        <v/>
      </c>
      <c r="X284" s="116" t="str">
        <f t="shared" ca="1" si="38"/>
        <v/>
      </c>
      <c r="Y284" s="100">
        <f ca="1">IF(OR((Y283-13/12*AB283)*(1+PREMISSAS!$C$16)&lt;0,Y283=""),0,(Y283-13/12*AB283)*(1+PREMISSAS!$C$16))</f>
        <v>0</v>
      </c>
      <c r="Z284" s="100">
        <f ca="1">IF(OR((Z283-13/12*AC283)*(1+PREMISSAS!$C$16)&lt;0,Z283=""),0,(Z283-13/12*AC283)*(1+PREMISSAS!$C$16))</f>
        <v>0</v>
      </c>
      <c r="AA284" s="100">
        <f t="shared" ca="1" si="39"/>
        <v>0</v>
      </c>
      <c r="AB284" s="119">
        <f t="shared" ca="1" si="43"/>
        <v>0</v>
      </c>
      <c r="AC284" s="119">
        <f t="shared" ca="1" si="44"/>
        <v>0</v>
      </c>
    </row>
    <row r="285" spans="2:29" x14ac:dyDescent="0.25">
      <c r="B285" s="20" t="str">
        <f t="shared" ca="1" si="40"/>
        <v/>
      </c>
      <c r="C285" s="21" t="str">
        <f ca="1">IF(B285="","",IF(MONTH(B285)=1,C284*(1+PREMISSAS!$C$58),C284))</f>
        <v/>
      </c>
      <c r="D285" s="21" t="str">
        <f ca="1">IF(B285="","",IF(RESULTADOS!$C$17="Normal",IFERROR(MAX(C285-PREMISSAS!$C$13,0),0),MAX(10*PREMISSAS!$C$39,IF(MONTH(B285)=1,D284*(1+PREMISSAS!$C$58),D284))))</f>
        <v/>
      </c>
      <c r="E285" s="4">
        <f ca="1">IFERROR(D285*IF(RESULTADOS!$C$17="Normal",$D$3,0),0)</f>
        <v>0</v>
      </c>
      <c r="F285" s="4">
        <f>IF(AND(Painel!$I$47="Sim",Painel!$I$49=PREMISSAS!$O$23),Painel!$I$51,0)</f>
        <v>0</v>
      </c>
      <c r="G285" s="100">
        <f>IF(AND(Painel!$I$47="Sim",Painel!$I$49=PREMISSAS!$O$22),IF(MOD(MONTH(B285),6)=0,Painel!$I$51,0),0)</f>
        <v>0</v>
      </c>
      <c r="H285" s="100">
        <f>IF(AND(Painel!$I$47="Sim",Painel!$I$49=PREMISSAS!$O$21),IF(MOD(MONTH(B285),12)=0,Painel!$I$51,0),0)</f>
        <v>0</v>
      </c>
      <c r="I285" s="4">
        <f ca="1">IFERROR(IF(RESULTADOS!$C$17="Normal",0,D285)*IF(RESULTADOS!$C$17="Normal",0,$D$3),0)</f>
        <v>0</v>
      </c>
      <c r="J285" s="4">
        <f>IF(RESULTADOS!$C$17="Normal",E285,0)</f>
        <v>0</v>
      </c>
      <c r="K285" s="4">
        <f ca="1">(E285+J285+I285)*PREMISSAS!$C$61</f>
        <v>0</v>
      </c>
      <c r="L285" s="4">
        <f ca="1">IFERROR(D285*IF(RESULTADOS!$C$17="Normal",IF(Painel!$G$8=PREMISSAS!$M$18,PREMISSAS!$C$63,PREMISSAS!$D$63),0),0)</f>
        <v>0</v>
      </c>
      <c r="M285" s="85">
        <f ca="1">IFERROR(M284*(1+$E$2)+(E285+J285-IF(RESULTADOS!$C$17="Normal",K285,0)-L285)*IF(MONTH(B285)=12,2,1),0)</f>
        <v>0</v>
      </c>
      <c r="N285" s="85">
        <f ca="1">IFERROR(N284*(1+$E$2)+(F285+I285-IF(RESULTADOS!$C$17="Normal",0,K285))*IF(MONTH(B285)=12,2,1)+G285+H285,0)</f>
        <v>0</v>
      </c>
      <c r="P285" s="43">
        <f t="shared" ca="1" si="36"/>
        <v>0</v>
      </c>
      <c r="R285" s="116" t="str">
        <f t="shared" ca="1" si="37"/>
        <v/>
      </c>
      <c r="S285" s="100" t="str">
        <f ca="1">IF(C285="","",S284+(E285+J285-IF(RESULTADOS!$C$17="Normal",K285,0)-L285)/2+(F285+G285+H285+I285-IF(RESULTADOS!$C$17="Normal",0,K285)))</f>
        <v/>
      </c>
      <c r="T285" s="100" t="str">
        <f ca="1">IF(C285="","",T284+(E285+J285-IF(RESULTADOS!$C$17="Normal",K285,0)-L285)/2)</f>
        <v/>
      </c>
      <c r="U285" s="100">
        <f t="shared" ca="1" si="41"/>
        <v>0</v>
      </c>
      <c r="W285" s="116" t="str">
        <f t="shared" ca="1" si="42"/>
        <v/>
      </c>
      <c r="X285" s="116" t="str">
        <f t="shared" ca="1" si="38"/>
        <v/>
      </c>
      <c r="Y285" s="100">
        <f ca="1">IF(OR((Y284-13/12*AB284)*(1+PREMISSAS!$C$16)&lt;0,Y284=""),0,(Y284-13/12*AB284)*(1+PREMISSAS!$C$16))</f>
        <v>0</v>
      </c>
      <c r="Z285" s="100">
        <f ca="1">IF(OR((Z284-13/12*AC284)*(1+PREMISSAS!$C$16)&lt;0,Z284=""),0,(Z284-13/12*AC284)*(1+PREMISSAS!$C$16))</f>
        <v>0</v>
      </c>
      <c r="AA285" s="100">
        <f t="shared" ca="1" si="39"/>
        <v>0</v>
      </c>
      <c r="AB285" s="119">
        <f t="shared" ca="1" si="43"/>
        <v>0</v>
      </c>
      <c r="AC285" s="119">
        <f t="shared" ca="1" si="44"/>
        <v>0</v>
      </c>
    </row>
    <row r="286" spans="2:29" x14ac:dyDescent="0.25">
      <c r="B286" s="20" t="str">
        <f t="shared" ca="1" si="40"/>
        <v/>
      </c>
      <c r="C286" s="21" t="str">
        <f ca="1">IF(B286="","",IF(MONTH(B286)=1,C285*(1+PREMISSAS!$C$58),C285))</f>
        <v/>
      </c>
      <c r="D286" s="21" t="str">
        <f ca="1">IF(B286="","",IF(RESULTADOS!$C$17="Normal",IFERROR(MAX(C286-PREMISSAS!$C$13,0),0),MAX(10*PREMISSAS!$C$39,IF(MONTH(B286)=1,D285*(1+PREMISSAS!$C$58),D285))))</f>
        <v/>
      </c>
      <c r="E286" s="4">
        <f ca="1">IFERROR(D286*IF(RESULTADOS!$C$17="Normal",$D$3,0),0)</f>
        <v>0</v>
      </c>
      <c r="F286" s="4">
        <f>IF(AND(Painel!$I$47="Sim",Painel!$I$49=PREMISSAS!$O$23),Painel!$I$51,0)</f>
        <v>0</v>
      </c>
      <c r="G286" s="100">
        <f>IF(AND(Painel!$I$47="Sim",Painel!$I$49=PREMISSAS!$O$22),IF(MOD(MONTH(B286),6)=0,Painel!$I$51,0),0)</f>
        <v>0</v>
      </c>
      <c r="H286" s="100">
        <f>IF(AND(Painel!$I$47="Sim",Painel!$I$49=PREMISSAS!$O$21),IF(MOD(MONTH(B286),12)=0,Painel!$I$51,0),0)</f>
        <v>0</v>
      </c>
      <c r="I286" s="4">
        <f ca="1">IFERROR(IF(RESULTADOS!$C$17="Normal",0,D286)*IF(RESULTADOS!$C$17="Normal",0,$D$3),0)</f>
        <v>0</v>
      </c>
      <c r="J286" s="4">
        <f>IF(RESULTADOS!$C$17="Normal",E286,0)</f>
        <v>0</v>
      </c>
      <c r="K286" s="4">
        <f ca="1">(E286+J286+I286)*PREMISSAS!$C$61</f>
        <v>0</v>
      </c>
      <c r="L286" s="4">
        <f ca="1">IFERROR(D286*IF(RESULTADOS!$C$17="Normal",IF(Painel!$G$8=PREMISSAS!$M$18,PREMISSAS!$C$63,PREMISSAS!$D$63),0),0)</f>
        <v>0</v>
      </c>
      <c r="M286" s="85">
        <f ca="1">IFERROR(M285*(1+$E$2)+(E286+J286-IF(RESULTADOS!$C$17="Normal",K286,0)-L286)*IF(MONTH(B286)=12,2,1),0)</f>
        <v>0</v>
      </c>
      <c r="N286" s="85">
        <f ca="1">IFERROR(N285*(1+$E$2)+(F286+I286-IF(RESULTADOS!$C$17="Normal",0,K286))*IF(MONTH(B286)=12,2,1)+G286+H286,0)</f>
        <v>0</v>
      </c>
      <c r="P286" s="43">
        <f t="shared" ca="1" si="36"/>
        <v>0</v>
      </c>
      <c r="R286" s="116" t="str">
        <f t="shared" ca="1" si="37"/>
        <v/>
      </c>
      <c r="S286" s="100" t="str">
        <f ca="1">IF(C286="","",S285+(E286+J286-IF(RESULTADOS!$C$17="Normal",K286,0)-L286)/2+(F286+G286+H286+I286-IF(RESULTADOS!$C$17="Normal",0,K286)))</f>
        <v/>
      </c>
      <c r="T286" s="100" t="str">
        <f ca="1">IF(C286="","",T285+(E286+J286-IF(RESULTADOS!$C$17="Normal",K286,0)-L286)/2)</f>
        <v/>
      </c>
      <c r="U286" s="100">
        <f t="shared" ca="1" si="41"/>
        <v>0</v>
      </c>
      <c r="W286" s="116" t="str">
        <f t="shared" ca="1" si="42"/>
        <v/>
      </c>
      <c r="X286" s="116" t="str">
        <f t="shared" ca="1" si="38"/>
        <v/>
      </c>
      <c r="Y286" s="100">
        <f ca="1">IF(OR((Y285-13/12*AB285)*(1+PREMISSAS!$C$16)&lt;0,Y285=""),0,(Y285-13/12*AB285)*(1+PREMISSAS!$C$16))</f>
        <v>0</v>
      </c>
      <c r="Z286" s="100">
        <f ca="1">IF(OR((Z285-13/12*AC285)*(1+PREMISSAS!$C$16)&lt;0,Z285=""),0,(Z285-13/12*AC285)*(1+PREMISSAS!$C$16))</f>
        <v>0</v>
      </c>
      <c r="AA286" s="100">
        <f t="shared" ca="1" si="39"/>
        <v>0</v>
      </c>
      <c r="AB286" s="119">
        <f t="shared" ca="1" si="43"/>
        <v>0</v>
      </c>
      <c r="AC286" s="119">
        <f t="shared" ca="1" si="44"/>
        <v>0</v>
      </c>
    </row>
    <row r="287" spans="2:29" x14ac:dyDescent="0.25">
      <c r="B287" s="20" t="str">
        <f t="shared" ca="1" si="40"/>
        <v/>
      </c>
      <c r="C287" s="21" t="str">
        <f ca="1">IF(B287="","",IF(MONTH(B287)=1,C286*(1+PREMISSAS!$C$58),C286))</f>
        <v/>
      </c>
      <c r="D287" s="21" t="str">
        <f ca="1">IF(B287="","",IF(RESULTADOS!$C$17="Normal",IFERROR(MAX(C287-PREMISSAS!$C$13,0),0),MAX(10*PREMISSAS!$C$39,IF(MONTH(B287)=1,D286*(1+PREMISSAS!$C$58),D286))))</f>
        <v/>
      </c>
      <c r="E287" s="4">
        <f ca="1">IFERROR(D287*IF(RESULTADOS!$C$17="Normal",$D$3,0),0)</f>
        <v>0</v>
      </c>
      <c r="F287" s="4">
        <f>IF(AND(Painel!$I$47="Sim",Painel!$I$49=PREMISSAS!$O$23),Painel!$I$51,0)</f>
        <v>0</v>
      </c>
      <c r="G287" s="100">
        <f>IF(AND(Painel!$I$47="Sim",Painel!$I$49=PREMISSAS!$O$22),IF(MOD(MONTH(B287),6)=0,Painel!$I$51,0),0)</f>
        <v>0</v>
      </c>
      <c r="H287" s="100">
        <f>IF(AND(Painel!$I$47="Sim",Painel!$I$49=PREMISSAS!$O$21),IF(MOD(MONTH(B287),12)=0,Painel!$I$51,0),0)</f>
        <v>0</v>
      </c>
      <c r="I287" s="4">
        <f ca="1">IFERROR(IF(RESULTADOS!$C$17="Normal",0,D287)*IF(RESULTADOS!$C$17="Normal",0,$D$3),0)</f>
        <v>0</v>
      </c>
      <c r="J287" s="4">
        <f>IF(RESULTADOS!$C$17="Normal",E287,0)</f>
        <v>0</v>
      </c>
      <c r="K287" s="4">
        <f ca="1">(E287+J287+I287)*PREMISSAS!$C$61</f>
        <v>0</v>
      </c>
      <c r="L287" s="4">
        <f ca="1">IFERROR(D287*IF(RESULTADOS!$C$17="Normal",IF(Painel!$G$8=PREMISSAS!$M$18,PREMISSAS!$C$63,PREMISSAS!$D$63),0),0)</f>
        <v>0</v>
      </c>
      <c r="M287" s="85">
        <f ca="1">IFERROR(M286*(1+$E$2)+(E287+J287-IF(RESULTADOS!$C$17="Normal",K287,0)-L287)*IF(MONTH(B287)=12,2,1),0)</f>
        <v>0</v>
      </c>
      <c r="N287" s="85">
        <f ca="1">IFERROR(N286*(1+$E$2)+(F287+I287-IF(RESULTADOS!$C$17="Normal",0,K287))*IF(MONTH(B287)=12,2,1)+G287+H287,0)</f>
        <v>0</v>
      </c>
      <c r="P287" s="43">
        <f t="shared" ca="1" si="36"/>
        <v>0</v>
      </c>
      <c r="R287" s="116" t="str">
        <f t="shared" ca="1" si="37"/>
        <v/>
      </c>
      <c r="S287" s="100" t="str">
        <f ca="1">IF(C287="","",S286+(E287+J287-IF(RESULTADOS!$C$17="Normal",K287,0)-L287)/2+(F287+G287+H287+I287-IF(RESULTADOS!$C$17="Normal",0,K287)))</f>
        <v/>
      </c>
      <c r="T287" s="100" t="str">
        <f ca="1">IF(C287="","",T286+(E287+J287-IF(RESULTADOS!$C$17="Normal",K287,0)-L287)/2)</f>
        <v/>
      </c>
      <c r="U287" s="100">
        <f t="shared" ca="1" si="41"/>
        <v>0</v>
      </c>
      <c r="W287" s="116" t="str">
        <f t="shared" ca="1" si="42"/>
        <v/>
      </c>
      <c r="X287" s="116" t="str">
        <f t="shared" ca="1" si="38"/>
        <v/>
      </c>
      <c r="Y287" s="100">
        <f ca="1">IF(OR((Y286-13/12*AB286)*(1+PREMISSAS!$C$16)&lt;0,Y286=""),0,(Y286-13/12*AB286)*(1+PREMISSAS!$C$16))</f>
        <v>0</v>
      </c>
      <c r="Z287" s="100">
        <f ca="1">IF(OR((Z286-13/12*AC286)*(1+PREMISSAS!$C$16)&lt;0,Z286=""),0,(Z286-13/12*AC286)*(1+PREMISSAS!$C$16))</f>
        <v>0</v>
      </c>
      <c r="AA287" s="100">
        <f t="shared" ca="1" si="39"/>
        <v>0</v>
      </c>
      <c r="AB287" s="119">
        <f t="shared" ca="1" si="43"/>
        <v>0</v>
      </c>
      <c r="AC287" s="119">
        <f t="shared" ca="1" si="44"/>
        <v>0</v>
      </c>
    </row>
    <row r="288" spans="2:29" x14ac:dyDescent="0.25">
      <c r="B288" s="20" t="str">
        <f t="shared" ca="1" si="40"/>
        <v/>
      </c>
      <c r="C288" s="21" t="str">
        <f ca="1">IF(B288="","",IF(MONTH(B288)=1,C287*(1+PREMISSAS!$C$58),C287))</f>
        <v/>
      </c>
      <c r="D288" s="21" t="str">
        <f ca="1">IF(B288="","",IF(RESULTADOS!$C$17="Normal",IFERROR(MAX(C288-PREMISSAS!$C$13,0),0),MAX(10*PREMISSAS!$C$39,IF(MONTH(B288)=1,D287*(1+PREMISSAS!$C$58),D287))))</f>
        <v/>
      </c>
      <c r="E288" s="4">
        <f ca="1">IFERROR(D288*IF(RESULTADOS!$C$17="Normal",$D$3,0),0)</f>
        <v>0</v>
      </c>
      <c r="F288" s="4">
        <f>IF(AND(Painel!$I$47="Sim",Painel!$I$49=PREMISSAS!$O$23),Painel!$I$51,0)</f>
        <v>0</v>
      </c>
      <c r="G288" s="100">
        <f>IF(AND(Painel!$I$47="Sim",Painel!$I$49=PREMISSAS!$O$22),IF(MOD(MONTH(B288),6)=0,Painel!$I$51,0),0)</f>
        <v>0</v>
      </c>
      <c r="H288" s="100">
        <f>IF(AND(Painel!$I$47="Sim",Painel!$I$49=PREMISSAS!$O$21),IF(MOD(MONTH(B288),12)=0,Painel!$I$51,0),0)</f>
        <v>0</v>
      </c>
      <c r="I288" s="4">
        <f ca="1">IFERROR(IF(RESULTADOS!$C$17="Normal",0,D288)*IF(RESULTADOS!$C$17="Normal",0,$D$3),0)</f>
        <v>0</v>
      </c>
      <c r="J288" s="4">
        <f>IF(RESULTADOS!$C$17="Normal",E288,0)</f>
        <v>0</v>
      </c>
      <c r="K288" s="4">
        <f ca="1">(E288+J288+I288)*PREMISSAS!$C$61</f>
        <v>0</v>
      </c>
      <c r="L288" s="4">
        <f ca="1">IFERROR(D288*IF(RESULTADOS!$C$17="Normal",IF(Painel!$G$8=PREMISSAS!$M$18,PREMISSAS!$C$63,PREMISSAS!$D$63),0),0)</f>
        <v>0</v>
      </c>
      <c r="M288" s="85">
        <f ca="1">IFERROR(M287*(1+$E$2)+(E288+J288-IF(RESULTADOS!$C$17="Normal",K288,0)-L288)*IF(MONTH(B288)=12,2,1),0)</f>
        <v>0</v>
      </c>
      <c r="N288" s="85">
        <f ca="1">IFERROR(N287*(1+$E$2)+(F288+I288-IF(RESULTADOS!$C$17="Normal",0,K288))*IF(MONTH(B288)=12,2,1)+G288+H288,0)</f>
        <v>0</v>
      </c>
      <c r="P288" s="43">
        <f t="shared" ca="1" si="36"/>
        <v>0</v>
      </c>
      <c r="R288" s="116" t="str">
        <f t="shared" ca="1" si="37"/>
        <v/>
      </c>
      <c r="S288" s="100" t="str">
        <f ca="1">IF(C288="","",S287+(E288+J288-IF(RESULTADOS!$C$17="Normal",K288,0)-L288)/2+(F288+G288+H288+I288-IF(RESULTADOS!$C$17="Normal",0,K288)))</f>
        <v/>
      </c>
      <c r="T288" s="100" t="str">
        <f ca="1">IF(C288="","",T287+(E288+J288-IF(RESULTADOS!$C$17="Normal",K288,0)-L288)/2)</f>
        <v/>
      </c>
      <c r="U288" s="100">
        <f t="shared" ca="1" si="41"/>
        <v>0</v>
      </c>
      <c r="W288" s="116" t="str">
        <f t="shared" ca="1" si="42"/>
        <v/>
      </c>
      <c r="X288" s="116" t="str">
        <f t="shared" ca="1" si="38"/>
        <v/>
      </c>
      <c r="Y288" s="100">
        <f ca="1">IF(OR((Y287-13/12*AB287)*(1+PREMISSAS!$C$16)&lt;0,Y287=""),0,(Y287-13/12*AB287)*(1+PREMISSAS!$C$16))</f>
        <v>0</v>
      </c>
      <c r="Z288" s="100">
        <f ca="1">IF(OR((Z287-13/12*AC287)*(1+PREMISSAS!$C$16)&lt;0,Z287=""),0,(Z287-13/12*AC287)*(1+PREMISSAS!$C$16))</f>
        <v>0</v>
      </c>
      <c r="AA288" s="100">
        <f t="shared" ca="1" si="39"/>
        <v>0</v>
      </c>
      <c r="AB288" s="119">
        <f t="shared" ca="1" si="43"/>
        <v>0</v>
      </c>
      <c r="AC288" s="119">
        <f t="shared" ca="1" si="44"/>
        <v>0</v>
      </c>
    </row>
    <row r="289" spans="2:29" x14ac:dyDescent="0.25">
      <c r="B289" s="20" t="str">
        <f t="shared" ca="1" si="40"/>
        <v/>
      </c>
      <c r="C289" s="21" t="str">
        <f ca="1">IF(B289="","",IF(MONTH(B289)=1,C288*(1+PREMISSAS!$C$58),C288))</f>
        <v/>
      </c>
      <c r="D289" s="21" t="str">
        <f ca="1">IF(B289="","",IF(RESULTADOS!$C$17="Normal",IFERROR(MAX(C289-PREMISSAS!$C$13,0),0),MAX(10*PREMISSAS!$C$39,IF(MONTH(B289)=1,D288*(1+PREMISSAS!$C$58),D288))))</f>
        <v/>
      </c>
      <c r="E289" s="4">
        <f ca="1">IFERROR(D289*IF(RESULTADOS!$C$17="Normal",$D$3,0),0)</f>
        <v>0</v>
      </c>
      <c r="F289" s="4">
        <f>IF(AND(Painel!$I$47="Sim",Painel!$I$49=PREMISSAS!$O$23),Painel!$I$51,0)</f>
        <v>0</v>
      </c>
      <c r="G289" s="100">
        <f>IF(AND(Painel!$I$47="Sim",Painel!$I$49=PREMISSAS!$O$22),IF(MOD(MONTH(B289),6)=0,Painel!$I$51,0),0)</f>
        <v>0</v>
      </c>
      <c r="H289" s="100">
        <f>IF(AND(Painel!$I$47="Sim",Painel!$I$49=PREMISSAS!$O$21),IF(MOD(MONTH(B289),12)=0,Painel!$I$51,0),0)</f>
        <v>0</v>
      </c>
      <c r="I289" s="4">
        <f ca="1">IFERROR(IF(RESULTADOS!$C$17="Normal",0,D289)*IF(RESULTADOS!$C$17="Normal",0,$D$3),0)</f>
        <v>0</v>
      </c>
      <c r="J289" s="4">
        <f>IF(RESULTADOS!$C$17="Normal",E289,0)</f>
        <v>0</v>
      </c>
      <c r="K289" s="4">
        <f ca="1">(E289+J289+I289)*PREMISSAS!$C$61</f>
        <v>0</v>
      </c>
      <c r="L289" s="4">
        <f ca="1">IFERROR(D289*IF(RESULTADOS!$C$17="Normal",IF(Painel!$G$8=PREMISSAS!$M$18,PREMISSAS!$C$63,PREMISSAS!$D$63),0),0)</f>
        <v>0</v>
      </c>
      <c r="M289" s="85">
        <f ca="1">IFERROR(M288*(1+$E$2)+(E289+J289-IF(RESULTADOS!$C$17="Normal",K289,0)-L289)*IF(MONTH(B289)=12,2,1),0)</f>
        <v>0</v>
      </c>
      <c r="N289" s="85">
        <f ca="1">IFERROR(N288*(1+$E$2)+(F289+I289-IF(RESULTADOS!$C$17="Normal",0,K289))*IF(MONTH(B289)=12,2,1)+G289+H289,0)</f>
        <v>0</v>
      </c>
      <c r="P289" s="43">
        <f t="shared" ca="1" si="36"/>
        <v>0</v>
      </c>
      <c r="R289" s="116" t="str">
        <f t="shared" ca="1" si="37"/>
        <v/>
      </c>
      <c r="S289" s="100" t="str">
        <f ca="1">IF(C289="","",S288+(E289+J289-IF(RESULTADOS!$C$17="Normal",K289,0)-L289)/2+(F289+G289+H289+I289-IF(RESULTADOS!$C$17="Normal",0,K289)))</f>
        <v/>
      </c>
      <c r="T289" s="100" t="str">
        <f ca="1">IF(C289="","",T288+(E289+J289-IF(RESULTADOS!$C$17="Normal",K289,0)-L289)/2)</f>
        <v/>
      </c>
      <c r="U289" s="100">
        <f t="shared" ca="1" si="41"/>
        <v>0</v>
      </c>
      <c r="W289" s="116" t="str">
        <f t="shared" ca="1" si="42"/>
        <v/>
      </c>
      <c r="X289" s="116" t="str">
        <f t="shared" ca="1" si="38"/>
        <v/>
      </c>
      <c r="Y289" s="100">
        <f ca="1">IF(OR((Y288-13/12*AB288)*(1+PREMISSAS!$C$16)&lt;0,Y288=""),0,(Y288-13/12*AB288)*(1+PREMISSAS!$C$16))</f>
        <v>0</v>
      </c>
      <c r="Z289" s="100">
        <f ca="1">IF(OR((Z288-13/12*AC288)*(1+PREMISSAS!$C$16)&lt;0,Z288=""),0,(Z288-13/12*AC288)*(1+PREMISSAS!$C$16))</f>
        <v>0</v>
      </c>
      <c r="AA289" s="100">
        <f t="shared" ca="1" si="39"/>
        <v>0</v>
      </c>
      <c r="AB289" s="119">
        <f t="shared" ca="1" si="43"/>
        <v>0</v>
      </c>
      <c r="AC289" s="119">
        <f t="shared" ca="1" si="44"/>
        <v>0</v>
      </c>
    </row>
    <row r="290" spans="2:29" x14ac:dyDescent="0.25">
      <c r="B290" s="20" t="str">
        <f t="shared" ca="1" si="40"/>
        <v/>
      </c>
      <c r="C290" s="21" t="str">
        <f ca="1">IF(B290="","",IF(MONTH(B290)=1,C289*(1+PREMISSAS!$C$58),C289))</f>
        <v/>
      </c>
      <c r="D290" s="21" t="str">
        <f ca="1">IF(B290="","",IF(RESULTADOS!$C$17="Normal",IFERROR(MAX(C290-PREMISSAS!$C$13,0),0),MAX(10*PREMISSAS!$C$39,IF(MONTH(B290)=1,D289*(1+PREMISSAS!$C$58),D289))))</f>
        <v/>
      </c>
      <c r="E290" s="4">
        <f ca="1">IFERROR(D290*IF(RESULTADOS!$C$17="Normal",$D$3,0),0)</f>
        <v>0</v>
      </c>
      <c r="F290" s="4">
        <f>IF(AND(Painel!$I$47="Sim",Painel!$I$49=PREMISSAS!$O$23),Painel!$I$51,0)</f>
        <v>0</v>
      </c>
      <c r="G290" s="100">
        <f>IF(AND(Painel!$I$47="Sim",Painel!$I$49=PREMISSAS!$O$22),IF(MOD(MONTH(B290),6)=0,Painel!$I$51,0),0)</f>
        <v>0</v>
      </c>
      <c r="H290" s="100">
        <f>IF(AND(Painel!$I$47="Sim",Painel!$I$49=PREMISSAS!$O$21),IF(MOD(MONTH(B290),12)=0,Painel!$I$51,0),0)</f>
        <v>0</v>
      </c>
      <c r="I290" s="4">
        <f ca="1">IFERROR(IF(RESULTADOS!$C$17="Normal",0,D290)*IF(RESULTADOS!$C$17="Normal",0,$D$3),0)</f>
        <v>0</v>
      </c>
      <c r="J290" s="4">
        <f>IF(RESULTADOS!$C$17="Normal",E290,0)</f>
        <v>0</v>
      </c>
      <c r="K290" s="4">
        <f ca="1">(E290+J290+I290)*PREMISSAS!$C$61</f>
        <v>0</v>
      </c>
      <c r="L290" s="4">
        <f ca="1">IFERROR(D290*IF(RESULTADOS!$C$17="Normal",IF(Painel!$G$8=PREMISSAS!$M$18,PREMISSAS!$C$63,PREMISSAS!$D$63),0),0)</f>
        <v>0</v>
      </c>
      <c r="M290" s="85">
        <f ca="1">IFERROR(M289*(1+$E$2)+(E290+J290-IF(RESULTADOS!$C$17="Normal",K290,0)-L290)*IF(MONTH(B290)=12,2,1),0)</f>
        <v>0</v>
      </c>
      <c r="N290" s="85">
        <f ca="1">IFERROR(N289*(1+$E$2)+(F290+I290-IF(RESULTADOS!$C$17="Normal",0,K290))*IF(MONTH(B290)=12,2,1)+G290+H290,0)</f>
        <v>0</v>
      </c>
      <c r="P290" s="43">
        <f t="shared" ca="1" si="36"/>
        <v>0</v>
      </c>
      <c r="R290" s="116" t="str">
        <f t="shared" ca="1" si="37"/>
        <v/>
      </c>
      <c r="S290" s="100" t="str">
        <f ca="1">IF(C290="","",S289+(E290+J290-IF(RESULTADOS!$C$17="Normal",K290,0)-L290)/2+(F290+G290+H290+I290-IF(RESULTADOS!$C$17="Normal",0,K290)))</f>
        <v/>
      </c>
      <c r="T290" s="100" t="str">
        <f ca="1">IF(C290="","",T289+(E290+J290-IF(RESULTADOS!$C$17="Normal",K290,0)-L290)/2)</f>
        <v/>
      </c>
      <c r="U290" s="100">
        <f t="shared" ca="1" si="41"/>
        <v>0</v>
      </c>
      <c r="W290" s="116" t="str">
        <f t="shared" ca="1" si="42"/>
        <v/>
      </c>
      <c r="X290" s="116" t="str">
        <f t="shared" ca="1" si="38"/>
        <v/>
      </c>
      <c r="Y290" s="100">
        <f ca="1">IF(OR((Y289-13/12*AB289)*(1+PREMISSAS!$C$16)&lt;0,Y289=""),0,(Y289-13/12*AB289)*(1+PREMISSAS!$C$16))</f>
        <v>0</v>
      </c>
      <c r="Z290" s="100">
        <f ca="1">IF(OR((Z289-13/12*AC289)*(1+PREMISSAS!$C$16)&lt;0,Z289=""),0,(Z289-13/12*AC289)*(1+PREMISSAS!$C$16))</f>
        <v>0</v>
      </c>
      <c r="AA290" s="100">
        <f t="shared" ca="1" si="39"/>
        <v>0</v>
      </c>
      <c r="AB290" s="119">
        <f t="shared" ca="1" si="43"/>
        <v>0</v>
      </c>
      <c r="AC290" s="119">
        <f t="shared" ca="1" si="44"/>
        <v>0</v>
      </c>
    </row>
    <row r="291" spans="2:29" x14ac:dyDescent="0.25">
      <c r="B291" s="20" t="str">
        <f t="shared" ca="1" si="40"/>
        <v/>
      </c>
      <c r="C291" s="21" t="str">
        <f ca="1">IF(B291="","",IF(MONTH(B291)=1,C290*(1+PREMISSAS!$C$58),C290))</f>
        <v/>
      </c>
      <c r="D291" s="21" t="str">
        <f ca="1">IF(B291="","",IF(RESULTADOS!$C$17="Normal",IFERROR(MAX(C291-PREMISSAS!$C$13,0),0),MAX(10*PREMISSAS!$C$39,IF(MONTH(B291)=1,D290*(1+PREMISSAS!$C$58),D290))))</f>
        <v/>
      </c>
      <c r="E291" s="4">
        <f ca="1">IFERROR(D291*IF(RESULTADOS!$C$17="Normal",$D$3,0),0)</f>
        <v>0</v>
      </c>
      <c r="F291" s="4">
        <f>IF(AND(Painel!$I$47="Sim",Painel!$I$49=PREMISSAS!$O$23),Painel!$I$51,0)</f>
        <v>0</v>
      </c>
      <c r="G291" s="100">
        <f>IF(AND(Painel!$I$47="Sim",Painel!$I$49=PREMISSAS!$O$22),IF(MOD(MONTH(B291),6)=0,Painel!$I$51,0),0)</f>
        <v>0</v>
      </c>
      <c r="H291" s="100">
        <f>IF(AND(Painel!$I$47="Sim",Painel!$I$49=PREMISSAS!$O$21),IF(MOD(MONTH(B291),12)=0,Painel!$I$51,0),0)</f>
        <v>0</v>
      </c>
      <c r="I291" s="4">
        <f ca="1">IFERROR(IF(RESULTADOS!$C$17="Normal",0,D291)*IF(RESULTADOS!$C$17="Normal",0,$D$3),0)</f>
        <v>0</v>
      </c>
      <c r="J291" s="4">
        <f>IF(RESULTADOS!$C$17="Normal",E291,0)</f>
        <v>0</v>
      </c>
      <c r="K291" s="4">
        <f ca="1">(E291+J291+I291)*PREMISSAS!$C$61</f>
        <v>0</v>
      </c>
      <c r="L291" s="4">
        <f ca="1">IFERROR(D291*IF(RESULTADOS!$C$17="Normal",IF(Painel!$G$8=PREMISSAS!$M$18,PREMISSAS!$C$63,PREMISSAS!$D$63),0),0)</f>
        <v>0</v>
      </c>
      <c r="M291" s="85">
        <f ca="1">IFERROR(M290*(1+$E$2)+(E291+J291-IF(RESULTADOS!$C$17="Normal",K291,0)-L291)*IF(MONTH(B291)=12,2,1),0)</f>
        <v>0</v>
      </c>
      <c r="N291" s="85">
        <f ca="1">IFERROR(N290*(1+$E$2)+(F291+I291-IF(RESULTADOS!$C$17="Normal",0,K291))*IF(MONTH(B291)=12,2,1)+G291+H291,0)</f>
        <v>0</v>
      </c>
      <c r="P291" s="43">
        <f t="shared" ca="1" si="36"/>
        <v>0</v>
      </c>
      <c r="R291" s="116" t="str">
        <f t="shared" ca="1" si="37"/>
        <v/>
      </c>
      <c r="S291" s="100" t="str">
        <f ca="1">IF(C291="","",S290+(E291+J291-IF(RESULTADOS!$C$17="Normal",K291,0)-L291)/2+(F291+G291+H291+I291-IF(RESULTADOS!$C$17="Normal",0,K291)))</f>
        <v/>
      </c>
      <c r="T291" s="100" t="str">
        <f ca="1">IF(C291="","",T290+(E291+J291-IF(RESULTADOS!$C$17="Normal",K291,0)-L291)/2)</f>
        <v/>
      </c>
      <c r="U291" s="100">
        <f t="shared" ca="1" si="41"/>
        <v>0</v>
      </c>
      <c r="W291" s="116" t="str">
        <f t="shared" ca="1" si="42"/>
        <v/>
      </c>
      <c r="X291" s="116" t="str">
        <f t="shared" ca="1" si="38"/>
        <v/>
      </c>
      <c r="Y291" s="100">
        <f ca="1">IF(OR((Y290-13/12*AB290)*(1+PREMISSAS!$C$16)&lt;0,Y290=""),0,(Y290-13/12*AB290)*(1+PREMISSAS!$C$16))</f>
        <v>0</v>
      </c>
      <c r="Z291" s="100">
        <f ca="1">IF(OR((Z290-13/12*AC290)*(1+PREMISSAS!$C$16)&lt;0,Z290=""),0,(Z290-13/12*AC290)*(1+PREMISSAS!$C$16))</f>
        <v>0</v>
      </c>
      <c r="AA291" s="100">
        <f t="shared" ca="1" si="39"/>
        <v>0</v>
      </c>
      <c r="AB291" s="119">
        <f t="shared" ca="1" si="43"/>
        <v>0</v>
      </c>
      <c r="AC291" s="119">
        <f t="shared" ca="1" si="44"/>
        <v>0</v>
      </c>
    </row>
    <row r="292" spans="2:29" x14ac:dyDescent="0.25">
      <c r="B292" s="20" t="str">
        <f t="shared" ca="1" si="40"/>
        <v/>
      </c>
      <c r="C292" s="21" t="str">
        <f ca="1">IF(B292="","",IF(MONTH(B292)=1,C291*(1+PREMISSAS!$C$58),C291))</f>
        <v/>
      </c>
      <c r="D292" s="21" t="str">
        <f ca="1">IF(B292="","",IF(RESULTADOS!$C$17="Normal",IFERROR(MAX(C292-PREMISSAS!$C$13,0),0),MAX(10*PREMISSAS!$C$39,IF(MONTH(B292)=1,D291*(1+PREMISSAS!$C$58),D291))))</f>
        <v/>
      </c>
      <c r="E292" s="4">
        <f ca="1">IFERROR(D292*IF(RESULTADOS!$C$17="Normal",$D$3,0),0)</f>
        <v>0</v>
      </c>
      <c r="F292" s="4">
        <f>IF(AND(Painel!$I$47="Sim",Painel!$I$49=PREMISSAS!$O$23),Painel!$I$51,0)</f>
        <v>0</v>
      </c>
      <c r="G292" s="100">
        <f>IF(AND(Painel!$I$47="Sim",Painel!$I$49=PREMISSAS!$O$22),IF(MOD(MONTH(B292),6)=0,Painel!$I$51,0),0)</f>
        <v>0</v>
      </c>
      <c r="H292" s="100">
        <f>IF(AND(Painel!$I$47="Sim",Painel!$I$49=PREMISSAS!$O$21),IF(MOD(MONTH(B292),12)=0,Painel!$I$51,0),0)</f>
        <v>0</v>
      </c>
      <c r="I292" s="4">
        <f ca="1">IFERROR(IF(RESULTADOS!$C$17="Normal",0,D292)*IF(RESULTADOS!$C$17="Normal",0,$D$3),0)</f>
        <v>0</v>
      </c>
      <c r="J292" s="4">
        <f>IF(RESULTADOS!$C$17="Normal",E292,0)</f>
        <v>0</v>
      </c>
      <c r="K292" s="4">
        <f ca="1">(E292+J292+I292)*PREMISSAS!$C$61</f>
        <v>0</v>
      </c>
      <c r="L292" s="4">
        <f ca="1">IFERROR(D292*IF(RESULTADOS!$C$17="Normal",IF(Painel!$G$8=PREMISSAS!$M$18,PREMISSAS!$C$63,PREMISSAS!$D$63),0),0)</f>
        <v>0</v>
      </c>
      <c r="M292" s="85">
        <f ca="1">IFERROR(M291*(1+$E$2)+(E292+J292-IF(RESULTADOS!$C$17="Normal",K292,0)-L292)*IF(MONTH(B292)=12,2,1),0)</f>
        <v>0</v>
      </c>
      <c r="N292" s="85">
        <f ca="1">IFERROR(N291*(1+$E$2)+(F292+I292-IF(RESULTADOS!$C$17="Normal",0,K292))*IF(MONTH(B292)=12,2,1)+G292+H292,0)</f>
        <v>0</v>
      </c>
      <c r="P292" s="43">
        <f t="shared" ca="1" si="36"/>
        <v>0</v>
      </c>
      <c r="R292" s="116" t="str">
        <f t="shared" ca="1" si="37"/>
        <v/>
      </c>
      <c r="S292" s="100" t="str">
        <f ca="1">IF(C292="","",S291+(E292+J292-IF(RESULTADOS!$C$17="Normal",K292,0)-L292)/2+(F292+G292+H292+I292-IF(RESULTADOS!$C$17="Normal",0,K292)))</f>
        <v/>
      </c>
      <c r="T292" s="100" t="str">
        <f ca="1">IF(C292="","",T291+(E292+J292-IF(RESULTADOS!$C$17="Normal",K292,0)-L292)/2)</f>
        <v/>
      </c>
      <c r="U292" s="100">
        <f t="shared" ca="1" si="41"/>
        <v>0</v>
      </c>
      <c r="W292" s="116" t="str">
        <f t="shared" ca="1" si="42"/>
        <v/>
      </c>
      <c r="X292" s="116" t="str">
        <f t="shared" ca="1" si="38"/>
        <v/>
      </c>
      <c r="Y292" s="100">
        <f ca="1">IF(OR((Y291-13/12*AB291)*(1+PREMISSAS!$C$16)&lt;0,Y291=""),0,(Y291-13/12*AB291)*(1+PREMISSAS!$C$16))</f>
        <v>0</v>
      </c>
      <c r="Z292" s="100">
        <f ca="1">IF(OR((Z291-13/12*AC291)*(1+PREMISSAS!$C$16)&lt;0,Z291=""),0,(Z291-13/12*AC291)*(1+PREMISSAS!$C$16))</f>
        <v>0</v>
      </c>
      <c r="AA292" s="100">
        <f t="shared" ca="1" si="39"/>
        <v>0</v>
      </c>
      <c r="AB292" s="119">
        <f t="shared" ca="1" si="43"/>
        <v>0</v>
      </c>
      <c r="AC292" s="119">
        <f t="shared" ca="1" si="44"/>
        <v>0</v>
      </c>
    </row>
    <row r="293" spans="2:29" x14ac:dyDescent="0.25">
      <c r="B293" s="20" t="str">
        <f t="shared" ca="1" si="40"/>
        <v/>
      </c>
      <c r="C293" s="21" t="str">
        <f ca="1">IF(B293="","",IF(MONTH(B293)=1,C292*(1+PREMISSAS!$C$58),C292))</f>
        <v/>
      </c>
      <c r="D293" s="21" t="str">
        <f ca="1">IF(B293="","",IF(RESULTADOS!$C$17="Normal",IFERROR(MAX(C293-PREMISSAS!$C$13,0),0),MAX(10*PREMISSAS!$C$39,IF(MONTH(B293)=1,D292*(1+PREMISSAS!$C$58),D292))))</f>
        <v/>
      </c>
      <c r="E293" s="4">
        <f ca="1">IFERROR(D293*IF(RESULTADOS!$C$17="Normal",$D$3,0),0)</f>
        <v>0</v>
      </c>
      <c r="F293" s="4">
        <f>IF(AND(Painel!$I$47="Sim",Painel!$I$49=PREMISSAS!$O$23),Painel!$I$51,0)</f>
        <v>0</v>
      </c>
      <c r="G293" s="100">
        <f>IF(AND(Painel!$I$47="Sim",Painel!$I$49=PREMISSAS!$O$22),IF(MOD(MONTH(B293),6)=0,Painel!$I$51,0),0)</f>
        <v>0</v>
      </c>
      <c r="H293" s="100">
        <f>IF(AND(Painel!$I$47="Sim",Painel!$I$49=PREMISSAS!$O$21),IF(MOD(MONTH(B293),12)=0,Painel!$I$51,0),0)</f>
        <v>0</v>
      </c>
      <c r="I293" s="4">
        <f ca="1">IFERROR(IF(RESULTADOS!$C$17="Normal",0,D293)*IF(RESULTADOS!$C$17="Normal",0,$D$3),0)</f>
        <v>0</v>
      </c>
      <c r="J293" s="4">
        <f>IF(RESULTADOS!$C$17="Normal",E293,0)</f>
        <v>0</v>
      </c>
      <c r="K293" s="4">
        <f ca="1">(E293+J293+I293)*PREMISSAS!$C$61</f>
        <v>0</v>
      </c>
      <c r="L293" s="4">
        <f ca="1">IFERROR(D293*IF(RESULTADOS!$C$17="Normal",IF(Painel!$G$8=PREMISSAS!$M$18,PREMISSAS!$C$63,PREMISSAS!$D$63),0),0)</f>
        <v>0</v>
      </c>
      <c r="M293" s="85">
        <f ca="1">IFERROR(M292*(1+$E$2)+(E293+J293-IF(RESULTADOS!$C$17="Normal",K293,0)-L293)*IF(MONTH(B293)=12,2,1),0)</f>
        <v>0</v>
      </c>
      <c r="N293" s="85">
        <f ca="1">IFERROR(N292*(1+$E$2)+(F293+I293-IF(RESULTADOS!$C$17="Normal",0,K293))*IF(MONTH(B293)=12,2,1)+G293+H293,0)</f>
        <v>0</v>
      </c>
      <c r="P293" s="43">
        <f t="shared" ca="1" si="36"/>
        <v>0</v>
      </c>
      <c r="R293" s="116" t="str">
        <f t="shared" ca="1" si="37"/>
        <v/>
      </c>
      <c r="S293" s="100" t="str">
        <f ca="1">IF(C293="","",S292+(E293+J293-IF(RESULTADOS!$C$17="Normal",K293,0)-L293)/2+(F293+G293+H293+I293-IF(RESULTADOS!$C$17="Normal",0,K293)))</f>
        <v/>
      </c>
      <c r="T293" s="100" t="str">
        <f ca="1">IF(C293="","",T292+(E293+J293-IF(RESULTADOS!$C$17="Normal",K293,0)-L293)/2)</f>
        <v/>
      </c>
      <c r="U293" s="100">
        <f t="shared" ca="1" si="41"/>
        <v>0</v>
      </c>
      <c r="W293" s="116" t="str">
        <f t="shared" ca="1" si="42"/>
        <v/>
      </c>
      <c r="X293" s="116" t="str">
        <f t="shared" ca="1" si="38"/>
        <v/>
      </c>
      <c r="Y293" s="100">
        <f ca="1">IF(OR((Y292-13/12*AB292)*(1+PREMISSAS!$C$16)&lt;0,Y292=""),0,(Y292-13/12*AB292)*(1+PREMISSAS!$C$16))</f>
        <v>0</v>
      </c>
      <c r="Z293" s="100">
        <f ca="1">IF(OR((Z292-13/12*AC292)*(1+PREMISSAS!$C$16)&lt;0,Z292=""),0,(Z292-13/12*AC292)*(1+PREMISSAS!$C$16))</f>
        <v>0</v>
      </c>
      <c r="AA293" s="100">
        <f t="shared" ca="1" si="39"/>
        <v>0</v>
      </c>
      <c r="AB293" s="119">
        <f t="shared" ca="1" si="43"/>
        <v>0</v>
      </c>
      <c r="AC293" s="119">
        <f t="shared" ca="1" si="44"/>
        <v>0</v>
      </c>
    </row>
    <row r="294" spans="2:29" x14ac:dyDescent="0.25">
      <c r="B294" s="20" t="str">
        <f t="shared" ca="1" si="40"/>
        <v/>
      </c>
      <c r="C294" s="21" t="str">
        <f ca="1">IF(B294="","",IF(MONTH(B294)=1,C293*(1+PREMISSAS!$C$58),C293))</f>
        <v/>
      </c>
      <c r="D294" s="21" t="str">
        <f ca="1">IF(B294="","",IF(RESULTADOS!$C$17="Normal",IFERROR(MAX(C294-PREMISSAS!$C$13,0),0),MAX(10*PREMISSAS!$C$39,IF(MONTH(B294)=1,D293*(1+PREMISSAS!$C$58),D293))))</f>
        <v/>
      </c>
      <c r="E294" s="4">
        <f ca="1">IFERROR(D294*IF(RESULTADOS!$C$17="Normal",$D$3,0),0)</f>
        <v>0</v>
      </c>
      <c r="F294" s="4">
        <f>IF(AND(Painel!$I$47="Sim",Painel!$I$49=PREMISSAS!$O$23),Painel!$I$51,0)</f>
        <v>0</v>
      </c>
      <c r="G294" s="100">
        <f>IF(AND(Painel!$I$47="Sim",Painel!$I$49=PREMISSAS!$O$22),IF(MOD(MONTH(B294),6)=0,Painel!$I$51,0),0)</f>
        <v>0</v>
      </c>
      <c r="H294" s="100">
        <f>IF(AND(Painel!$I$47="Sim",Painel!$I$49=PREMISSAS!$O$21),IF(MOD(MONTH(B294),12)=0,Painel!$I$51,0),0)</f>
        <v>0</v>
      </c>
      <c r="I294" s="4">
        <f ca="1">IFERROR(IF(RESULTADOS!$C$17="Normal",0,D294)*IF(RESULTADOS!$C$17="Normal",0,$D$3),0)</f>
        <v>0</v>
      </c>
      <c r="J294" s="4">
        <f>IF(RESULTADOS!$C$17="Normal",E294,0)</f>
        <v>0</v>
      </c>
      <c r="K294" s="4">
        <f ca="1">(E294+J294+I294)*PREMISSAS!$C$61</f>
        <v>0</v>
      </c>
      <c r="L294" s="4">
        <f ca="1">IFERROR(D294*IF(RESULTADOS!$C$17="Normal",IF(Painel!$G$8=PREMISSAS!$M$18,PREMISSAS!$C$63,PREMISSAS!$D$63),0),0)</f>
        <v>0</v>
      </c>
      <c r="M294" s="85">
        <f ca="1">IFERROR(M293*(1+$E$2)+(E294+J294-IF(RESULTADOS!$C$17="Normal",K294,0)-L294)*IF(MONTH(B294)=12,2,1),0)</f>
        <v>0</v>
      </c>
      <c r="N294" s="85">
        <f ca="1">IFERROR(N293*(1+$E$2)+(F294+I294-IF(RESULTADOS!$C$17="Normal",0,K294))*IF(MONTH(B294)=12,2,1)+G294+H294,0)</f>
        <v>0</v>
      </c>
      <c r="P294" s="43">
        <f t="shared" ca="1" si="36"/>
        <v>0</v>
      </c>
      <c r="R294" s="116" t="str">
        <f t="shared" ca="1" si="37"/>
        <v/>
      </c>
      <c r="S294" s="100" t="str">
        <f ca="1">IF(C294="","",S293+(E294+J294-IF(RESULTADOS!$C$17="Normal",K294,0)-L294)/2+(F294+G294+H294+I294-IF(RESULTADOS!$C$17="Normal",0,K294)))</f>
        <v/>
      </c>
      <c r="T294" s="100" t="str">
        <f ca="1">IF(C294="","",T293+(E294+J294-IF(RESULTADOS!$C$17="Normal",K294,0)-L294)/2)</f>
        <v/>
      </c>
      <c r="U294" s="100">
        <f t="shared" ca="1" si="41"/>
        <v>0</v>
      </c>
      <c r="W294" s="116" t="str">
        <f t="shared" ca="1" si="42"/>
        <v/>
      </c>
      <c r="X294" s="116" t="str">
        <f t="shared" ca="1" si="38"/>
        <v/>
      </c>
      <c r="Y294" s="100">
        <f ca="1">IF(OR((Y293-13/12*AB293)*(1+PREMISSAS!$C$16)&lt;0,Y293=""),0,(Y293-13/12*AB293)*(1+PREMISSAS!$C$16))</f>
        <v>0</v>
      </c>
      <c r="Z294" s="100">
        <f ca="1">IF(OR((Z293-13/12*AC293)*(1+PREMISSAS!$C$16)&lt;0,Z293=""),0,(Z293-13/12*AC293)*(1+PREMISSAS!$C$16))</f>
        <v>0</v>
      </c>
      <c r="AA294" s="100">
        <f t="shared" ca="1" si="39"/>
        <v>0</v>
      </c>
      <c r="AB294" s="119">
        <f t="shared" ca="1" si="43"/>
        <v>0</v>
      </c>
      <c r="AC294" s="119">
        <f t="shared" ca="1" si="44"/>
        <v>0</v>
      </c>
    </row>
    <row r="295" spans="2:29" x14ac:dyDescent="0.25">
      <c r="B295" s="20" t="str">
        <f t="shared" ca="1" si="40"/>
        <v/>
      </c>
      <c r="C295" s="21" t="str">
        <f ca="1">IF(B295="","",IF(MONTH(B295)=1,C294*(1+PREMISSAS!$C$58),C294))</f>
        <v/>
      </c>
      <c r="D295" s="21" t="str">
        <f ca="1">IF(B295="","",IF(RESULTADOS!$C$17="Normal",IFERROR(MAX(C295-PREMISSAS!$C$13,0),0),MAX(10*PREMISSAS!$C$39,IF(MONTH(B295)=1,D294*(1+PREMISSAS!$C$58),D294))))</f>
        <v/>
      </c>
      <c r="E295" s="4">
        <f ca="1">IFERROR(D295*IF(RESULTADOS!$C$17="Normal",$D$3,0),0)</f>
        <v>0</v>
      </c>
      <c r="F295" s="4">
        <f>IF(AND(Painel!$I$47="Sim",Painel!$I$49=PREMISSAS!$O$23),Painel!$I$51,0)</f>
        <v>0</v>
      </c>
      <c r="G295" s="100">
        <f>IF(AND(Painel!$I$47="Sim",Painel!$I$49=PREMISSAS!$O$22),IF(MOD(MONTH(B295),6)=0,Painel!$I$51,0),0)</f>
        <v>0</v>
      </c>
      <c r="H295" s="100">
        <f>IF(AND(Painel!$I$47="Sim",Painel!$I$49=PREMISSAS!$O$21),IF(MOD(MONTH(B295),12)=0,Painel!$I$51,0),0)</f>
        <v>0</v>
      </c>
      <c r="I295" s="4">
        <f ca="1">IFERROR(IF(RESULTADOS!$C$17="Normal",0,D295)*IF(RESULTADOS!$C$17="Normal",0,$D$3),0)</f>
        <v>0</v>
      </c>
      <c r="J295" s="4">
        <f>IF(RESULTADOS!$C$17="Normal",E295,0)</f>
        <v>0</v>
      </c>
      <c r="K295" s="4">
        <f ca="1">(E295+J295+I295)*PREMISSAS!$C$61</f>
        <v>0</v>
      </c>
      <c r="L295" s="4">
        <f ca="1">IFERROR(D295*IF(RESULTADOS!$C$17="Normal",IF(Painel!$G$8=PREMISSAS!$M$18,PREMISSAS!$C$63,PREMISSAS!$D$63),0),0)</f>
        <v>0</v>
      </c>
      <c r="M295" s="85">
        <f ca="1">IFERROR(M294*(1+$E$2)+(E295+J295-IF(RESULTADOS!$C$17="Normal",K295,0)-L295)*IF(MONTH(B295)=12,2,1),0)</f>
        <v>0</v>
      </c>
      <c r="N295" s="85">
        <f ca="1">IFERROR(N294*(1+$E$2)+(F295+I295-IF(RESULTADOS!$C$17="Normal",0,K295))*IF(MONTH(B295)=12,2,1)+G295+H295,0)</f>
        <v>0</v>
      </c>
      <c r="P295" s="43">
        <f t="shared" ca="1" si="36"/>
        <v>0</v>
      </c>
      <c r="R295" s="116" t="str">
        <f t="shared" ca="1" si="37"/>
        <v/>
      </c>
      <c r="S295" s="100" t="str">
        <f ca="1">IF(C295="","",S294+(E295+J295-IF(RESULTADOS!$C$17="Normal",K295,0)-L295)/2+(F295+G295+H295+I295-IF(RESULTADOS!$C$17="Normal",0,K295)))</f>
        <v/>
      </c>
      <c r="T295" s="100" t="str">
        <f ca="1">IF(C295="","",T294+(E295+J295-IF(RESULTADOS!$C$17="Normal",K295,0)-L295)/2)</f>
        <v/>
      </c>
      <c r="U295" s="100">
        <f t="shared" ca="1" si="41"/>
        <v>0</v>
      </c>
      <c r="W295" s="116" t="str">
        <f t="shared" ca="1" si="42"/>
        <v/>
      </c>
      <c r="X295" s="116" t="str">
        <f t="shared" ca="1" si="38"/>
        <v/>
      </c>
      <c r="Y295" s="100">
        <f ca="1">IF(OR((Y294-13/12*AB294)*(1+PREMISSAS!$C$16)&lt;0,Y294=""),0,(Y294-13/12*AB294)*(1+PREMISSAS!$C$16))</f>
        <v>0</v>
      </c>
      <c r="Z295" s="100">
        <f ca="1">IF(OR((Z294-13/12*AC294)*(1+PREMISSAS!$C$16)&lt;0,Z294=""),0,(Z294-13/12*AC294)*(1+PREMISSAS!$C$16))</f>
        <v>0</v>
      </c>
      <c r="AA295" s="100">
        <f t="shared" ca="1" si="39"/>
        <v>0</v>
      </c>
      <c r="AB295" s="119">
        <f t="shared" ca="1" si="43"/>
        <v>0</v>
      </c>
      <c r="AC295" s="119">
        <f t="shared" ca="1" si="44"/>
        <v>0</v>
      </c>
    </row>
    <row r="296" spans="2:29" x14ac:dyDescent="0.25">
      <c r="B296" s="20" t="str">
        <f t="shared" ca="1" si="40"/>
        <v/>
      </c>
      <c r="C296" s="21" t="str">
        <f ca="1">IF(B296="","",IF(MONTH(B296)=1,C295*(1+PREMISSAS!$C$58),C295))</f>
        <v/>
      </c>
      <c r="D296" s="21" t="str">
        <f ca="1">IF(B296="","",IF(RESULTADOS!$C$17="Normal",IFERROR(MAX(C296-PREMISSAS!$C$13,0),0),MAX(10*PREMISSAS!$C$39,IF(MONTH(B296)=1,D295*(1+PREMISSAS!$C$58),D295))))</f>
        <v/>
      </c>
      <c r="E296" s="4">
        <f ca="1">IFERROR(D296*IF(RESULTADOS!$C$17="Normal",$D$3,0),0)</f>
        <v>0</v>
      </c>
      <c r="F296" s="4">
        <f>IF(AND(Painel!$I$47="Sim",Painel!$I$49=PREMISSAS!$O$23),Painel!$I$51,0)</f>
        <v>0</v>
      </c>
      <c r="G296" s="100">
        <f>IF(AND(Painel!$I$47="Sim",Painel!$I$49=PREMISSAS!$O$22),IF(MOD(MONTH(B296),6)=0,Painel!$I$51,0),0)</f>
        <v>0</v>
      </c>
      <c r="H296" s="100">
        <f>IF(AND(Painel!$I$47="Sim",Painel!$I$49=PREMISSAS!$O$21),IF(MOD(MONTH(B296),12)=0,Painel!$I$51,0),0)</f>
        <v>0</v>
      </c>
      <c r="I296" s="4">
        <f ca="1">IFERROR(IF(RESULTADOS!$C$17="Normal",0,D296)*IF(RESULTADOS!$C$17="Normal",0,$D$3),0)</f>
        <v>0</v>
      </c>
      <c r="J296" s="4">
        <f>IF(RESULTADOS!$C$17="Normal",E296,0)</f>
        <v>0</v>
      </c>
      <c r="K296" s="4">
        <f ca="1">(E296+J296+I296)*PREMISSAS!$C$61</f>
        <v>0</v>
      </c>
      <c r="L296" s="4">
        <f ca="1">IFERROR(D296*IF(RESULTADOS!$C$17="Normal",IF(Painel!$G$8=PREMISSAS!$M$18,PREMISSAS!$C$63,PREMISSAS!$D$63),0),0)</f>
        <v>0</v>
      </c>
      <c r="M296" s="85">
        <f ca="1">IFERROR(M295*(1+$E$2)+(E296+J296-IF(RESULTADOS!$C$17="Normal",K296,0)-L296)*IF(MONTH(B296)=12,2,1),0)</f>
        <v>0</v>
      </c>
      <c r="N296" s="85">
        <f ca="1">IFERROR(N295*(1+$E$2)+(F296+I296-IF(RESULTADOS!$C$17="Normal",0,K296))*IF(MONTH(B296)=12,2,1)+G296+H296,0)</f>
        <v>0</v>
      </c>
      <c r="P296" s="43">
        <f t="shared" ca="1" si="36"/>
        <v>0</v>
      </c>
      <c r="R296" s="116" t="str">
        <f t="shared" ca="1" si="37"/>
        <v/>
      </c>
      <c r="S296" s="100" t="str">
        <f ca="1">IF(C296="","",S295+(E296+J296-IF(RESULTADOS!$C$17="Normal",K296,0)-L296)/2+(F296+G296+H296+I296-IF(RESULTADOS!$C$17="Normal",0,K296)))</f>
        <v/>
      </c>
      <c r="T296" s="100" t="str">
        <f ca="1">IF(C296="","",T295+(E296+J296-IF(RESULTADOS!$C$17="Normal",K296,0)-L296)/2)</f>
        <v/>
      </c>
      <c r="U296" s="100">
        <f t="shared" ca="1" si="41"/>
        <v>0</v>
      </c>
      <c r="W296" s="116" t="str">
        <f t="shared" ca="1" si="42"/>
        <v/>
      </c>
      <c r="X296" s="116" t="str">
        <f t="shared" ca="1" si="38"/>
        <v/>
      </c>
      <c r="Y296" s="100">
        <f ca="1">IF(OR((Y295-13/12*AB295)*(1+PREMISSAS!$C$16)&lt;0,Y295=""),0,(Y295-13/12*AB295)*(1+PREMISSAS!$C$16))</f>
        <v>0</v>
      </c>
      <c r="Z296" s="100">
        <f ca="1">IF(OR((Z295-13/12*AC295)*(1+PREMISSAS!$C$16)&lt;0,Z295=""),0,(Z295-13/12*AC295)*(1+PREMISSAS!$C$16))</f>
        <v>0</v>
      </c>
      <c r="AA296" s="100">
        <f t="shared" ca="1" si="39"/>
        <v>0</v>
      </c>
      <c r="AB296" s="119">
        <f t="shared" ca="1" si="43"/>
        <v>0</v>
      </c>
      <c r="AC296" s="119">
        <f t="shared" ca="1" si="44"/>
        <v>0</v>
      </c>
    </row>
    <row r="297" spans="2:29" x14ac:dyDescent="0.25">
      <c r="B297" s="20" t="str">
        <f t="shared" ca="1" si="40"/>
        <v/>
      </c>
      <c r="C297" s="21" t="str">
        <f ca="1">IF(B297="","",IF(MONTH(B297)=1,C296*(1+PREMISSAS!$C$58),C296))</f>
        <v/>
      </c>
      <c r="D297" s="21" t="str">
        <f ca="1">IF(B297="","",IF(RESULTADOS!$C$17="Normal",IFERROR(MAX(C297-PREMISSAS!$C$13,0),0),MAX(10*PREMISSAS!$C$39,IF(MONTH(B297)=1,D296*(1+PREMISSAS!$C$58),D296))))</f>
        <v/>
      </c>
      <c r="E297" s="4">
        <f ca="1">IFERROR(D297*IF(RESULTADOS!$C$17="Normal",$D$3,0),0)</f>
        <v>0</v>
      </c>
      <c r="F297" s="4">
        <f>IF(AND(Painel!$I$47="Sim",Painel!$I$49=PREMISSAS!$O$23),Painel!$I$51,0)</f>
        <v>0</v>
      </c>
      <c r="G297" s="100">
        <f>IF(AND(Painel!$I$47="Sim",Painel!$I$49=PREMISSAS!$O$22),IF(MOD(MONTH(B297),6)=0,Painel!$I$51,0),0)</f>
        <v>0</v>
      </c>
      <c r="H297" s="100">
        <f>IF(AND(Painel!$I$47="Sim",Painel!$I$49=PREMISSAS!$O$21),IF(MOD(MONTH(B297),12)=0,Painel!$I$51,0),0)</f>
        <v>0</v>
      </c>
      <c r="I297" s="4">
        <f ca="1">IFERROR(IF(RESULTADOS!$C$17="Normal",0,D297)*IF(RESULTADOS!$C$17="Normal",0,$D$3),0)</f>
        <v>0</v>
      </c>
      <c r="J297" s="4">
        <f>IF(RESULTADOS!$C$17="Normal",E297,0)</f>
        <v>0</v>
      </c>
      <c r="K297" s="4">
        <f ca="1">(E297+J297+I297)*PREMISSAS!$C$61</f>
        <v>0</v>
      </c>
      <c r="L297" s="4">
        <f ca="1">IFERROR(D297*IF(RESULTADOS!$C$17="Normal",IF(Painel!$G$8=PREMISSAS!$M$18,PREMISSAS!$C$63,PREMISSAS!$D$63),0),0)</f>
        <v>0</v>
      </c>
      <c r="M297" s="85">
        <f ca="1">IFERROR(M296*(1+$E$2)+(E297+J297-IF(RESULTADOS!$C$17="Normal",K297,0)-L297)*IF(MONTH(B297)=12,2,1),0)</f>
        <v>0</v>
      </c>
      <c r="N297" s="85">
        <f ca="1">IFERROR(N296*(1+$E$2)+(F297+I297-IF(RESULTADOS!$C$17="Normal",0,K297))*IF(MONTH(B297)=12,2,1)+G297+H297,0)</f>
        <v>0</v>
      </c>
      <c r="P297" s="43">
        <f t="shared" ca="1" si="36"/>
        <v>0</v>
      </c>
      <c r="R297" s="116" t="str">
        <f t="shared" ca="1" si="37"/>
        <v/>
      </c>
      <c r="S297" s="100" t="str">
        <f ca="1">IF(C297="","",S296+(E297+J297-IF(RESULTADOS!$C$17="Normal",K297,0)-L297)/2+(F297+G297+H297+I297-IF(RESULTADOS!$C$17="Normal",0,K297)))</f>
        <v/>
      </c>
      <c r="T297" s="100" t="str">
        <f ca="1">IF(C297="","",T296+(E297+J297-IF(RESULTADOS!$C$17="Normal",K297,0)-L297)/2)</f>
        <v/>
      </c>
      <c r="U297" s="100">
        <f t="shared" ca="1" si="41"/>
        <v>0</v>
      </c>
      <c r="W297" s="116" t="str">
        <f t="shared" ca="1" si="42"/>
        <v/>
      </c>
      <c r="X297" s="116" t="str">
        <f t="shared" ca="1" si="38"/>
        <v/>
      </c>
      <c r="Y297" s="100">
        <f ca="1">IF(OR((Y296-13/12*AB296)*(1+PREMISSAS!$C$16)&lt;0,Y296=""),0,(Y296-13/12*AB296)*(1+PREMISSAS!$C$16))</f>
        <v>0</v>
      </c>
      <c r="Z297" s="100">
        <f ca="1">IF(OR((Z296-13/12*AC296)*(1+PREMISSAS!$C$16)&lt;0,Z296=""),0,(Z296-13/12*AC296)*(1+PREMISSAS!$C$16))</f>
        <v>0</v>
      </c>
      <c r="AA297" s="100">
        <f t="shared" ca="1" si="39"/>
        <v>0</v>
      </c>
      <c r="AB297" s="119">
        <f t="shared" ca="1" si="43"/>
        <v>0</v>
      </c>
      <c r="AC297" s="119">
        <f t="shared" ca="1" si="44"/>
        <v>0</v>
      </c>
    </row>
    <row r="298" spans="2:29" x14ac:dyDescent="0.25">
      <c r="B298" s="20" t="str">
        <f t="shared" ca="1" si="40"/>
        <v/>
      </c>
      <c r="C298" s="21" t="str">
        <f ca="1">IF(B298="","",IF(MONTH(B298)=1,C297*(1+PREMISSAS!$C$58),C297))</f>
        <v/>
      </c>
      <c r="D298" s="21" t="str">
        <f ca="1">IF(B298="","",IF(RESULTADOS!$C$17="Normal",IFERROR(MAX(C298-PREMISSAS!$C$13,0),0),MAX(10*PREMISSAS!$C$39,IF(MONTH(B298)=1,D297*(1+PREMISSAS!$C$58),D297))))</f>
        <v/>
      </c>
      <c r="E298" s="4">
        <f ca="1">IFERROR(D298*IF(RESULTADOS!$C$17="Normal",$D$3,0),0)</f>
        <v>0</v>
      </c>
      <c r="F298" s="4">
        <f>IF(AND(Painel!$I$47="Sim",Painel!$I$49=PREMISSAS!$O$23),Painel!$I$51,0)</f>
        <v>0</v>
      </c>
      <c r="G298" s="100">
        <f>IF(AND(Painel!$I$47="Sim",Painel!$I$49=PREMISSAS!$O$22),IF(MOD(MONTH(B298),6)=0,Painel!$I$51,0),0)</f>
        <v>0</v>
      </c>
      <c r="H298" s="100">
        <f>IF(AND(Painel!$I$47="Sim",Painel!$I$49=PREMISSAS!$O$21),IF(MOD(MONTH(B298),12)=0,Painel!$I$51,0),0)</f>
        <v>0</v>
      </c>
      <c r="I298" s="4">
        <f ca="1">IFERROR(IF(RESULTADOS!$C$17="Normal",0,D298)*IF(RESULTADOS!$C$17="Normal",0,$D$3),0)</f>
        <v>0</v>
      </c>
      <c r="J298" s="4">
        <f>IF(RESULTADOS!$C$17="Normal",E298,0)</f>
        <v>0</v>
      </c>
      <c r="K298" s="4">
        <f ca="1">(E298+J298+I298)*PREMISSAS!$C$61</f>
        <v>0</v>
      </c>
      <c r="L298" s="4">
        <f ca="1">IFERROR(D298*IF(RESULTADOS!$C$17="Normal",IF(Painel!$G$8=PREMISSAS!$M$18,PREMISSAS!$C$63,PREMISSAS!$D$63),0),0)</f>
        <v>0</v>
      </c>
      <c r="M298" s="85">
        <f ca="1">IFERROR(M297*(1+$E$2)+(E298+J298-IF(RESULTADOS!$C$17="Normal",K298,0)-L298)*IF(MONTH(B298)=12,2,1),0)</f>
        <v>0</v>
      </c>
      <c r="N298" s="85">
        <f ca="1">IFERROR(N297*(1+$E$2)+(F298+I298-IF(RESULTADOS!$C$17="Normal",0,K298))*IF(MONTH(B298)=12,2,1)+G298+H298,0)</f>
        <v>0</v>
      </c>
      <c r="P298" s="43">
        <f t="shared" ca="1" si="36"/>
        <v>0</v>
      </c>
      <c r="R298" s="116" t="str">
        <f t="shared" ca="1" si="37"/>
        <v/>
      </c>
      <c r="S298" s="100" t="str">
        <f ca="1">IF(C298="","",S297+(E298+J298-IF(RESULTADOS!$C$17="Normal",K298,0)-L298)/2+(F298+G298+H298+I298-IF(RESULTADOS!$C$17="Normal",0,K298)))</f>
        <v/>
      </c>
      <c r="T298" s="100" t="str">
        <f ca="1">IF(C298="","",T297+(E298+J298-IF(RESULTADOS!$C$17="Normal",K298,0)-L298)/2)</f>
        <v/>
      </c>
      <c r="U298" s="100">
        <f t="shared" ca="1" si="41"/>
        <v>0</v>
      </c>
      <c r="W298" s="116" t="str">
        <f t="shared" ca="1" si="42"/>
        <v/>
      </c>
      <c r="X298" s="116" t="str">
        <f t="shared" ca="1" si="38"/>
        <v/>
      </c>
      <c r="Y298" s="100">
        <f ca="1">IF(OR((Y297-13/12*AB297)*(1+PREMISSAS!$C$16)&lt;0,Y297=""),0,(Y297-13/12*AB297)*(1+PREMISSAS!$C$16))</f>
        <v>0</v>
      </c>
      <c r="Z298" s="100">
        <f ca="1">IF(OR((Z297-13/12*AC297)*(1+PREMISSAS!$C$16)&lt;0,Z297=""),0,(Z297-13/12*AC297)*(1+PREMISSAS!$C$16))</f>
        <v>0</v>
      </c>
      <c r="AA298" s="100">
        <f t="shared" ca="1" si="39"/>
        <v>0</v>
      </c>
      <c r="AB298" s="119">
        <f t="shared" ca="1" si="43"/>
        <v>0</v>
      </c>
      <c r="AC298" s="119">
        <f t="shared" ca="1" si="44"/>
        <v>0</v>
      </c>
    </row>
    <row r="299" spans="2:29" x14ac:dyDescent="0.25">
      <c r="B299" s="20" t="str">
        <f t="shared" ca="1" si="40"/>
        <v/>
      </c>
      <c r="C299" s="21" t="str">
        <f ca="1">IF(B299="","",IF(MONTH(B299)=1,C298*(1+PREMISSAS!$C$58),C298))</f>
        <v/>
      </c>
      <c r="D299" s="21" t="str">
        <f ca="1">IF(B299="","",IF(RESULTADOS!$C$17="Normal",IFERROR(MAX(C299-PREMISSAS!$C$13,0),0),MAX(10*PREMISSAS!$C$39,IF(MONTH(B299)=1,D298*(1+PREMISSAS!$C$58),D298))))</f>
        <v/>
      </c>
      <c r="E299" s="4">
        <f ca="1">IFERROR(D299*IF(RESULTADOS!$C$17="Normal",$D$3,0),0)</f>
        <v>0</v>
      </c>
      <c r="F299" s="4">
        <f>IF(AND(Painel!$I$47="Sim",Painel!$I$49=PREMISSAS!$O$23),Painel!$I$51,0)</f>
        <v>0</v>
      </c>
      <c r="G299" s="100">
        <f>IF(AND(Painel!$I$47="Sim",Painel!$I$49=PREMISSAS!$O$22),IF(MOD(MONTH(B299),6)=0,Painel!$I$51,0),0)</f>
        <v>0</v>
      </c>
      <c r="H299" s="100">
        <f>IF(AND(Painel!$I$47="Sim",Painel!$I$49=PREMISSAS!$O$21),IF(MOD(MONTH(B299),12)=0,Painel!$I$51,0),0)</f>
        <v>0</v>
      </c>
      <c r="I299" s="4">
        <f ca="1">IFERROR(IF(RESULTADOS!$C$17="Normal",0,D299)*IF(RESULTADOS!$C$17="Normal",0,$D$3),0)</f>
        <v>0</v>
      </c>
      <c r="J299" s="4">
        <f>IF(RESULTADOS!$C$17="Normal",E299,0)</f>
        <v>0</v>
      </c>
      <c r="K299" s="4">
        <f ca="1">(E299+J299+I299)*PREMISSAS!$C$61</f>
        <v>0</v>
      </c>
      <c r="L299" s="4">
        <f ca="1">IFERROR(D299*IF(RESULTADOS!$C$17="Normal",IF(Painel!$G$8=PREMISSAS!$M$18,PREMISSAS!$C$63,PREMISSAS!$D$63),0),0)</f>
        <v>0</v>
      </c>
      <c r="M299" s="85">
        <f ca="1">IFERROR(M298*(1+$E$2)+(E299+J299-IF(RESULTADOS!$C$17="Normal",K299,0)-L299)*IF(MONTH(B299)=12,2,1),0)</f>
        <v>0</v>
      </c>
      <c r="N299" s="85">
        <f ca="1">IFERROR(N298*(1+$E$2)+(F299+I299-IF(RESULTADOS!$C$17="Normal",0,K299))*IF(MONTH(B299)=12,2,1)+G299+H299,0)</f>
        <v>0</v>
      </c>
      <c r="P299" s="43">
        <f t="shared" ca="1" si="36"/>
        <v>0</v>
      </c>
      <c r="R299" s="116" t="str">
        <f t="shared" ca="1" si="37"/>
        <v/>
      </c>
      <c r="S299" s="100" t="str">
        <f ca="1">IF(C299="","",S298+(E299+J299-IF(RESULTADOS!$C$17="Normal",K299,0)-L299)/2+(F299+G299+H299+I299-IF(RESULTADOS!$C$17="Normal",0,K299)))</f>
        <v/>
      </c>
      <c r="T299" s="100" t="str">
        <f ca="1">IF(C299="","",T298+(E299+J299-IF(RESULTADOS!$C$17="Normal",K299,0)-L299)/2)</f>
        <v/>
      </c>
      <c r="U299" s="100">
        <f t="shared" ca="1" si="41"/>
        <v>0</v>
      </c>
      <c r="W299" s="116" t="str">
        <f t="shared" ca="1" si="42"/>
        <v/>
      </c>
      <c r="X299" s="116" t="str">
        <f t="shared" ca="1" si="38"/>
        <v/>
      </c>
      <c r="Y299" s="100">
        <f ca="1">IF(OR((Y298-13/12*AB298)*(1+PREMISSAS!$C$16)&lt;0,Y298=""),0,(Y298-13/12*AB298)*(1+PREMISSAS!$C$16))</f>
        <v>0</v>
      </c>
      <c r="Z299" s="100">
        <f ca="1">IF(OR((Z298-13/12*AC298)*(1+PREMISSAS!$C$16)&lt;0,Z298=""),0,(Z298-13/12*AC298)*(1+PREMISSAS!$C$16))</f>
        <v>0</v>
      </c>
      <c r="AA299" s="100">
        <f t="shared" ca="1" si="39"/>
        <v>0</v>
      </c>
      <c r="AB299" s="119">
        <f t="shared" ca="1" si="43"/>
        <v>0</v>
      </c>
      <c r="AC299" s="119">
        <f t="shared" ca="1" si="44"/>
        <v>0</v>
      </c>
    </row>
    <row r="300" spans="2:29" x14ac:dyDescent="0.25">
      <c r="B300" s="20" t="str">
        <f t="shared" ca="1" si="40"/>
        <v/>
      </c>
      <c r="C300" s="21" t="str">
        <f ca="1">IF(B300="","",IF(MONTH(B300)=1,C299*(1+PREMISSAS!$C$58),C299))</f>
        <v/>
      </c>
      <c r="D300" s="21" t="str">
        <f ca="1">IF(B300="","",IF(RESULTADOS!$C$17="Normal",IFERROR(MAX(C300-PREMISSAS!$C$13,0),0),MAX(10*PREMISSAS!$C$39,IF(MONTH(B300)=1,D299*(1+PREMISSAS!$C$58),D299))))</f>
        <v/>
      </c>
      <c r="E300" s="4">
        <f ca="1">IFERROR(D300*IF(RESULTADOS!$C$17="Normal",$D$3,0),0)</f>
        <v>0</v>
      </c>
      <c r="F300" s="4">
        <f>IF(AND(Painel!$I$47="Sim",Painel!$I$49=PREMISSAS!$O$23),Painel!$I$51,0)</f>
        <v>0</v>
      </c>
      <c r="G300" s="100">
        <f>IF(AND(Painel!$I$47="Sim",Painel!$I$49=PREMISSAS!$O$22),IF(MOD(MONTH(B300),6)=0,Painel!$I$51,0),0)</f>
        <v>0</v>
      </c>
      <c r="H300" s="100">
        <f>IF(AND(Painel!$I$47="Sim",Painel!$I$49=PREMISSAS!$O$21),IF(MOD(MONTH(B300),12)=0,Painel!$I$51,0),0)</f>
        <v>0</v>
      </c>
      <c r="I300" s="4">
        <f ca="1">IFERROR(IF(RESULTADOS!$C$17="Normal",0,D300)*IF(RESULTADOS!$C$17="Normal",0,$D$3),0)</f>
        <v>0</v>
      </c>
      <c r="J300" s="4">
        <f>IF(RESULTADOS!$C$17="Normal",E300,0)</f>
        <v>0</v>
      </c>
      <c r="K300" s="4">
        <f ca="1">(E300+J300+I300)*PREMISSAS!$C$61</f>
        <v>0</v>
      </c>
      <c r="L300" s="4">
        <f ca="1">IFERROR(D300*IF(RESULTADOS!$C$17="Normal",IF(Painel!$G$8=PREMISSAS!$M$18,PREMISSAS!$C$63,PREMISSAS!$D$63),0),0)</f>
        <v>0</v>
      </c>
      <c r="M300" s="85">
        <f ca="1">IFERROR(M299*(1+$E$2)+(E300+J300-IF(RESULTADOS!$C$17="Normal",K300,0)-L300)*IF(MONTH(B300)=12,2,1),0)</f>
        <v>0</v>
      </c>
      <c r="N300" s="85">
        <f ca="1">IFERROR(N299*(1+$E$2)+(F300+I300-IF(RESULTADOS!$C$17="Normal",0,K300))*IF(MONTH(B300)=12,2,1)+G300+H300,0)</f>
        <v>0</v>
      </c>
      <c r="P300" s="43">
        <f t="shared" ca="1" si="36"/>
        <v>0</v>
      </c>
      <c r="R300" s="116" t="str">
        <f t="shared" ca="1" si="37"/>
        <v/>
      </c>
      <c r="S300" s="100" t="str">
        <f ca="1">IF(C300="","",S299+(E300+J300-IF(RESULTADOS!$C$17="Normal",K300,0)-L300)/2+(F300+G300+H300+I300-IF(RESULTADOS!$C$17="Normal",0,K300)))</f>
        <v/>
      </c>
      <c r="T300" s="100" t="str">
        <f ca="1">IF(C300="","",T299+(E300+J300-IF(RESULTADOS!$C$17="Normal",K300,0)-L300)/2)</f>
        <v/>
      </c>
      <c r="U300" s="100">
        <f t="shared" ca="1" si="41"/>
        <v>0</v>
      </c>
      <c r="W300" s="116" t="str">
        <f t="shared" ca="1" si="42"/>
        <v/>
      </c>
      <c r="X300" s="116" t="str">
        <f t="shared" ca="1" si="38"/>
        <v/>
      </c>
      <c r="Y300" s="100">
        <f ca="1">IF(OR((Y299-13/12*AB299)*(1+PREMISSAS!$C$16)&lt;0,Y299=""),0,(Y299-13/12*AB299)*(1+PREMISSAS!$C$16))</f>
        <v>0</v>
      </c>
      <c r="Z300" s="100">
        <f ca="1">IF(OR((Z299-13/12*AC299)*(1+PREMISSAS!$C$16)&lt;0,Z299=""),0,(Z299-13/12*AC299)*(1+PREMISSAS!$C$16))</f>
        <v>0</v>
      </c>
      <c r="AA300" s="100">
        <f t="shared" ca="1" si="39"/>
        <v>0</v>
      </c>
      <c r="AB300" s="119">
        <f t="shared" ca="1" si="43"/>
        <v>0</v>
      </c>
      <c r="AC300" s="119">
        <f t="shared" ca="1" si="44"/>
        <v>0</v>
      </c>
    </row>
    <row r="301" spans="2:29" x14ac:dyDescent="0.25">
      <c r="B301" s="20" t="str">
        <f t="shared" ca="1" si="40"/>
        <v/>
      </c>
      <c r="C301" s="21" t="str">
        <f ca="1">IF(B301="","",IF(MONTH(B301)=1,C300*(1+PREMISSAS!$C$58),C300))</f>
        <v/>
      </c>
      <c r="D301" s="21" t="str">
        <f ca="1">IF(B301="","",IF(RESULTADOS!$C$17="Normal",IFERROR(MAX(C301-PREMISSAS!$C$13,0),0),MAX(10*PREMISSAS!$C$39,IF(MONTH(B301)=1,D300*(1+PREMISSAS!$C$58),D300))))</f>
        <v/>
      </c>
      <c r="E301" s="4">
        <f ca="1">IFERROR(D301*IF(RESULTADOS!$C$17="Normal",$D$3,0),0)</f>
        <v>0</v>
      </c>
      <c r="F301" s="4">
        <f>IF(AND(Painel!$I$47="Sim",Painel!$I$49=PREMISSAS!$O$23),Painel!$I$51,0)</f>
        <v>0</v>
      </c>
      <c r="G301" s="100">
        <f>IF(AND(Painel!$I$47="Sim",Painel!$I$49=PREMISSAS!$O$22),IF(MOD(MONTH(B301),6)=0,Painel!$I$51,0),0)</f>
        <v>0</v>
      </c>
      <c r="H301" s="100">
        <f>IF(AND(Painel!$I$47="Sim",Painel!$I$49=PREMISSAS!$O$21),IF(MOD(MONTH(B301),12)=0,Painel!$I$51,0),0)</f>
        <v>0</v>
      </c>
      <c r="I301" s="4">
        <f ca="1">IFERROR(IF(RESULTADOS!$C$17="Normal",0,D301)*IF(RESULTADOS!$C$17="Normal",0,$D$3),0)</f>
        <v>0</v>
      </c>
      <c r="J301" s="4">
        <f>IF(RESULTADOS!$C$17="Normal",E301,0)</f>
        <v>0</v>
      </c>
      <c r="K301" s="4">
        <f ca="1">(E301+J301+I301)*PREMISSAS!$C$61</f>
        <v>0</v>
      </c>
      <c r="L301" s="4">
        <f ca="1">IFERROR(D301*IF(RESULTADOS!$C$17="Normal",IF(Painel!$G$8=PREMISSAS!$M$18,PREMISSAS!$C$63,PREMISSAS!$D$63),0),0)</f>
        <v>0</v>
      </c>
      <c r="M301" s="85">
        <f ca="1">IFERROR(M300*(1+$E$2)+(E301+J301-IF(RESULTADOS!$C$17="Normal",K301,0)-L301)*IF(MONTH(B301)=12,2,1),0)</f>
        <v>0</v>
      </c>
      <c r="N301" s="85">
        <f ca="1">IFERROR(N300*(1+$E$2)+(F301+I301-IF(RESULTADOS!$C$17="Normal",0,K301))*IF(MONTH(B301)=12,2,1)+G301+H301,0)</f>
        <v>0</v>
      </c>
      <c r="P301" s="43">
        <f t="shared" ca="1" si="36"/>
        <v>0</v>
      </c>
      <c r="R301" s="116" t="str">
        <f t="shared" ca="1" si="37"/>
        <v/>
      </c>
      <c r="S301" s="100" t="str">
        <f ca="1">IF(C301="","",S300+(E301+J301-IF(RESULTADOS!$C$17="Normal",K301,0)-L301)/2+(F301+G301+H301+I301-IF(RESULTADOS!$C$17="Normal",0,K301)))</f>
        <v/>
      </c>
      <c r="T301" s="100" t="str">
        <f ca="1">IF(C301="","",T300+(E301+J301-IF(RESULTADOS!$C$17="Normal",K301,0)-L301)/2)</f>
        <v/>
      </c>
      <c r="U301" s="100">
        <f t="shared" ca="1" si="41"/>
        <v>0</v>
      </c>
      <c r="W301" s="116" t="str">
        <f t="shared" ca="1" si="42"/>
        <v/>
      </c>
      <c r="X301" s="116" t="str">
        <f t="shared" ca="1" si="38"/>
        <v/>
      </c>
      <c r="Y301" s="100">
        <f ca="1">IF(OR((Y300-13/12*AB300)*(1+PREMISSAS!$C$16)&lt;0,Y300=""),0,(Y300-13/12*AB300)*(1+PREMISSAS!$C$16))</f>
        <v>0</v>
      </c>
      <c r="Z301" s="100">
        <f ca="1">IF(OR((Z300-13/12*AC300)*(1+PREMISSAS!$C$16)&lt;0,Z300=""),0,(Z300-13/12*AC300)*(1+PREMISSAS!$C$16))</f>
        <v>0</v>
      </c>
      <c r="AA301" s="100">
        <f t="shared" ca="1" si="39"/>
        <v>0</v>
      </c>
      <c r="AB301" s="119">
        <f t="shared" ca="1" si="43"/>
        <v>0</v>
      </c>
      <c r="AC301" s="119">
        <f t="shared" ca="1" si="44"/>
        <v>0</v>
      </c>
    </row>
    <row r="302" spans="2:29" x14ac:dyDescent="0.25">
      <c r="B302" s="20" t="str">
        <f t="shared" ca="1" si="40"/>
        <v/>
      </c>
      <c r="C302" s="21" t="str">
        <f ca="1">IF(B302="","",IF(MONTH(B302)=1,C301*(1+PREMISSAS!$C$58),C301))</f>
        <v/>
      </c>
      <c r="D302" s="21" t="str">
        <f ca="1">IF(B302="","",IF(RESULTADOS!$C$17="Normal",IFERROR(MAX(C302-PREMISSAS!$C$13,0),0),MAX(10*PREMISSAS!$C$39,IF(MONTH(B302)=1,D301*(1+PREMISSAS!$C$58),D301))))</f>
        <v/>
      </c>
      <c r="E302" s="4">
        <f ca="1">IFERROR(D302*IF(RESULTADOS!$C$17="Normal",$D$3,0),0)</f>
        <v>0</v>
      </c>
      <c r="F302" s="4">
        <f>IF(AND(Painel!$I$47="Sim",Painel!$I$49=PREMISSAS!$O$23),Painel!$I$51,0)</f>
        <v>0</v>
      </c>
      <c r="G302" s="100">
        <f>IF(AND(Painel!$I$47="Sim",Painel!$I$49=PREMISSAS!$O$22),IF(MOD(MONTH(B302),6)=0,Painel!$I$51,0),0)</f>
        <v>0</v>
      </c>
      <c r="H302" s="100">
        <f>IF(AND(Painel!$I$47="Sim",Painel!$I$49=PREMISSAS!$O$21),IF(MOD(MONTH(B302),12)=0,Painel!$I$51,0),0)</f>
        <v>0</v>
      </c>
      <c r="I302" s="4">
        <f ca="1">IFERROR(IF(RESULTADOS!$C$17="Normal",0,D302)*IF(RESULTADOS!$C$17="Normal",0,$D$3),0)</f>
        <v>0</v>
      </c>
      <c r="J302" s="4">
        <f>IF(RESULTADOS!$C$17="Normal",E302,0)</f>
        <v>0</v>
      </c>
      <c r="K302" s="4">
        <f ca="1">(E302+J302+I302)*PREMISSAS!$C$61</f>
        <v>0</v>
      </c>
      <c r="L302" s="4">
        <f ca="1">IFERROR(D302*IF(RESULTADOS!$C$17="Normal",IF(Painel!$G$8=PREMISSAS!$M$18,PREMISSAS!$C$63,PREMISSAS!$D$63),0),0)</f>
        <v>0</v>
      </c>
      <c r="M302" s="85">
        <f ca="1">IFERROR(M301*(1+$E$2)+(E302+J302-IF(RESULTADOS!$C$17="Normal",K302,0)-L302)*IF(MONTH(B302)=12,2,1),0)</f>
        <v>0</v>
      </c>
      <c r="N302" s="85">
        <f ca="1">IFERROR(N301*(1+$E$2)+(F302+I302-IF(RESULTADOS!$C$17="Normal",0,K302))*IF(MONTH(B302)=12,2,1)+G302+H302,0)</f>
        <v>0</v>
      </c>
      <c r="P302" s="43">
        <f t="shared" ca="1" si="36"/>
        <v>0</v>
      </c>
      <c r="R302" s="116" t="str">
        <f t="shared" ca="1" si="37"/>
        <v/>
      </c>
      <c r="S302" s="100" t="str">
        <f ca="1">IF(C302="","",S301+(E302+J302-IF(RESULTADOS!$C$17="Normal",K302,0)-L302)/2+(F302+G302+H302+I302-IF(RESULTADOS!$C$17="Normal",0,K302)))</f>
        <v/>
      </c>
      <c r="T302" s="100" t="str">
        <f ca="1">IF(C302="","",T301+(E302+J302-IF(RESULTADOS!$C$17="Normal",K302,0)-L302)/2)</f>
        <v/>
      </c>
      <c r="U302" s="100">
        <f t="shared" ca="1" si="41"/>
        <v>0</v>
      </c>
      <c r="W302" s="116" t="str">
        <f t="shared" ca="1" si="42"/>
        <v/>
      </c>
      <c r="X302" s="116" t="str">
        <f t="shared" ca="1" si="38"/>
        <v/>
      </c>
      <c r="Y302" s="100">
        <f ca="1">IF(OR((Y301-13/12*AB301)*(1+PREMISSAS!$C$16)&lt;0,Y301=""),0,(Y301-13/12*AB301)*(1+PREMISSAS!$C$16))</f>
        <v>0</v>
      </c>
      <c r="Z302" s="100">
        <f ca="1">IF(OR((Z301-13/12*AC301)*(1+PREMISSAS!$C$16)&lt;0,Z301=""),0,(Z301-13/12*AC301)*(1+PREMISSAS!$C$16))</f>
        <v>0</v>
      </c>
      <c r="AA302" s="100">
        <f t="shared" ca="1" si="39"/>
        <v>0</v>
      </c>
      <c r="AB302" s="119">
        <f t="shared" ca="1" si="43"/>
        <v>0</v>
      </c>
      <c r="AC302" s="119">
        <f t="shared" ca="1" si="44"/>
        <v>0</v>
      </c>
    </row>
    <row r="303" spans="2:29" x14ac:dyDescent="0.25">
      <c r="B303" s="20" t="str">
        <f t="shared" ca="1" si="40"/>
        <v/>
      </c>
      <c r="C303" s="21" t="str">
        <f ca="1">IF(B303="","",IF(MONTH(B303)=1,C302*(1+PREMISSAS!$C$58),C302))</f>
        <v/>
      </c>
      <c r="D303" s="21" t="str">
        <f ca="1">IF(B303="","",IF(RESULTADOS!$C$17="Normal",IFERROR(MAX(C303-PREMISSAS!$C$13,0),0),MAX(10*PREMISSAS!$C$39,IF(MONTH(B303)=1,D302*(1+PREMISSAS!$C$58),D302))))</f>
        <v/>
      </c>
      <c r="E303" s="4">
        <f ca="1">IFERROR(D303*IF(RESULTADOS!$C$17="Normal",$D$3,0),0)</f>
        <v>0</v>
      </c>
      <c r="F303" s="4">
        <f>IF(AND(Painel!$I$47="Sim",Painel!$I$49=PREMISSAS!$O$23),Painel!$I$51,0)</f>
        <v>0</v>
      </c>
      <c r="G303" s="100">
        <f>IF(AND(Painel!$I$47="Sim",Painel!$I$49=PREMISSAS!$O$22),IF(MOD(MONTH(B303),6)=0,Painel!$I$51,0),0)</f>
        <v>0</v>
      </c>
      <c r="H303" s="100">
        <f>IF(AND(Painel!$I$47="Sim",Painel!$I$49=PREMISSAS!$O$21),IF(MOD(MONTH(B303),12)=0,Painel!$I$51,0),0)</f>
        <v>0</v>
      </c>
      <c r="I303" s="4">
        <f ca="1">IFERROR(IF(RESULTADOS!$C$17="Normal",0,D303)*IF(RESULTADOS!$C$17="Normal",0,$D$3),0)</f>
        <v>0</v>
      </c>
      <c r="J303" s="4">
        <f>IF(RESULTADOS!$C$17="Normal",E303,0)</f>
        <v>0</v>
      </c>
      <c r="K303" s="4">
        <f ca="1">(E303+J303+I303)*PREMISSAS!$C$61</f>
        <v>0</v>
      </c>
      <c r="L303" s="4">
        <f ca="1">IFERROR(D303*IF(RESULTADOS!$C$17="Normal",IF(Painel!$G$8=PREMISSAS!$M$18,PREMISSAS!$C$63,PREMISSAS!$D$63),0),0)</f>
        <v>0</v>
      </c>
      <c r="M303" s="85">
        <f ca="1">IFERROR(M302*(1+$E$2)+(E303+J303-IF(RESULTADOS!$C$17="Normal",K303,0)-L303)*IF(MONTH(B303)=12,2,1),0)</f>
        <v>0</v>
      </c>
      <c r="N303" s="85">
        <f ca="1">IFERROR(N302*(1+$E$2)+(F303+I303-IF(RESULTADOS!$C$17="Normal",0,K303))*IF(MONTH(B303)=12,2,1)+G303+H303,0)</f>
        <v>0</v>
      </c>
      <c r="P303" s="43">
        <f t="shared" ca="1" si="36"/>
        <v>0</v>
      </c>
      <c r="R303" s="116" t="str">
        <f t="shared" ca="1" si="37"/>
        <v/>
      </c>
      <c r="S303" s="100" t="str">
        <f ca="1">IF(C303="","",S302+(E303+J303-IF(RESULTADOS!$C$17="Normal",K303,0)-L303)/2+(F303+G303+H303+I303-IF(RESULTADOS!$C$17="Normal",0,K303)))</f>
        <v/>
      </c>
      <c r="T303" s="100" t="str">
        <f ca="1">IF(C303="","",T302+(E303+J303-IF(RESULTADOS!$C$17="Normal",K303,0)-L303)/2)</f>
        <v/>
      </c>
      <c r="U303" s="100">
        <f t="shared" ca="1" si="41"/>
        <v>0</v>
      </c>
      <c r="W303" s="116" t="str">
        <f t="shared" ca="1" si="42"/>
        <v/>
      </c>
      <c r="X303" s="116" t="str">
        <f t="shared" ca="1" si="38"/>
        <v/>
      </c>
      <c r="Y303" s="100">
        <f ca="1">IF(OR((Y302-13/12*AB302)*(1+PREMISSAS!$C$16)&lt;0,Y302=""),0,(Y302-13/12*AB302)*(1+PREMISSAS!$C$16))</f>
        <v>0</v>
      </c>
      <c r="Z303" s="100">
        <f ca="1">IF(OR((Z302-13/12*AC302)*(1+PREMISSAS!$C$16)&lt;0,Z302=""),0,(Z302-13/12*AC302)*(1+PREMISSAS!$C$16))</f>
        <v>0</v>
      </c>
      <c r="AA303" s="100">
        <f t="shared" ca="1" si="39"/>
        <v>0</v>
      </c>
      <c r="AB303" s="119">
        <f t="shared" ca="1" si="43"/>
        <v>0</v>
      </c>
      <c r="AC303" s="119">
        <f t="shared" ca="1" si="44"/>
        <v>0</v>
      </c>
    </row>
    <row r="304" spans="2:29" x14ac:dyDescent="0.25">
      <c r="B304" s="20" t="str">
        <f t="shared" ca="1" si="40"/>
        <v/>
      </c>
      <c r="C304" s="21" t="str">
        <f ca="1">IF(B304="","",IF(MONTH(B304)=1,C303*(1+PREMISSAS!$C$58),C303))</f>
        <v/>
      </c>
      <c r="D304" s="21" t="str">
        <f ca="1">IF(B304="","",IF(RESULTADOS!$C$17="Normal",IFERROR(MAX(C304-PREMISSAS!$C$13,0),0),MAX(10*PREMISSAS!$C$39,IF(MONTH(B304)=1,D303*(1+PREMISSAS!$C$58),D303))))</f>
        <v/>
      </c>
      <c r="E304" s="4">
        <f ca="1">IFERROR(D304*IF(RESULTADOS!$C$17="Normal",$D$3,0),0)</f>
        <v>0</v>
      </c>
      <c r="F304" s="4">
        <f>IF(AND(Painel!$I$47="Sim",Painel!$I$49=PREMISSAS!$O$23),Painel!$I$51,0)</f>
        <v>0</v>
      </c>
      <c r="G304" s="100">
        <f>IF(AND(Painel!$I$47="Sim",Painel!$I$49=PREMISSAS!$O$22),IF(MOD(MONTH(B304),6)=0,Painel!$I$51,0),0)</f>
        <v>0</v>
      </c>
      <c r="H304" s="100">
        <f>IF(AND(Painel!$I$47="Sim",Painel!$I$49=PREMISSAS!$O$21),IF(MOD(MONTH(B304),12)=0,Painel!$I$51,0),0)</f>
        <v>0</v>
      </c>
      <c r="I304" s="4">
        <f ca="1">IFERROR(IF(RESULTADOS!$C$17="Normal",0,D304)*IF(RESULTADOS!$C$17="Normal",0,$D$3),0)</f>
        <v>0</v>
      </c>
      <c r="J304" s="4">
        <f>IF(RESULTADOS!$C$17="Normal",E304,0)</f>
        <v>0</v>
      </c>
      <c r="K304" s="4">
        <f ca="1">(E304+J304+I304)*PREMISSAS!$C$61</f>
        <v>0</v>
      </c>
      <c r="L304" s="4">
        <f ca="1">IFERROR(D304*IF(RESULTADOS!$C$17="Normal",IF(Painel!$G$8=PREMISSAS!$M$18,PREMISSAS!$C$63,PREMISSAS!$D$63),0),0)</f>
        <v>0</v>
      </c>
      <c r="M304" s="85">
        <f ca="1">IFERROR(M303*(1+$E$2)+(E304+J304-IF(RESULTADOS!$C$17="Normal",K304,0)-L304)*IF(MONTH(B304)=12,2,1),0)</f>
        <v>0</v>
      </c>
      <c r="N304" s="85">
        <f ca="1">IFERROR(N303*(1+$E$2)+(F304+I304-IF(RESULTADOS!$C$17="Normal",0,K304))*IF(MONTH(B304)=12,2,1)+G304+H304,0)</f>
        <v>0</v>
      </c>
      <c r="P304" s="43">
        <f t="shared" ca="1" si="36"/>
        <v>0</v>
      </c>
      <c r="R304" s="116" t="str">
        <f t="shared" ca="1" si="37"/>
        <v/>
      </c>
      <c r="S304" s="100" t="str">
        <f ca="1">IF(C304="","",S303+(E304+J304-IF(RESULTADOS!$C$17="Normal",K304,0)-L304)/2+(F304+G304+H304+I304-IF(RESULTADOS!$C$17="Normal",0,K304)))</f>
        <v/>
      </c>
      <c r="T304" s="100" t="str">
        <f ca="1">IF(C304="","",T303+(E304+J304-IF(RESULTADOS!$C$17="Normal",K304,0)-L304)/2)</f>
        <v/>
      </c>
      <c r="U304" s="100">
        <f t="shared" ca="1" si="41"/>
        <v>0</v>
      </c>
      <c r="W304" s="116" t="str">
        <f t="shared" ca="1" si="42"/>
        <v/>
      </c>
      <c r="X304" s="116" t="str">
        <f t="shared" ca="1" si="38"/>
        <v/>
      </c>
      <c r="Y304" s="100">
        <f ca="1">IF(OR((Y303-13/12*AB303)*(1+PREMISSAS!$C$16)&lt;0,Y303=""),0,(Y303-13/12*AB303)*(1+PREMISSAS!$C$16))</f>
        <v>0</v>
      </c>
      <c r="Z304" s="100">
        <f ca="1">IF(OR((Z303-13/12*AC303)*(1+PREMISSAS!$C$16)&lt;0,Z303=""),0,(Z303-13/12*AC303)*(1+PREMISSAS!$C$16))</f>
        <v>0</v>
      </c>
      <c r="AA304" s="100">
        <f t="shared" ca="1" si="39"/>
        <v>0</v>
      </c>
      <c r="AB304" s="119">
        <f t="shared" ca="1" si="43"/>
        <v>0</v>
      </c>
      <c r="AC304" s="119">
        <f t="shared" ca="1" si="44"/>
        <v>0</v>
      </c>
    </row>
    <row r="305" spans="2:29" x14ac:dyDescent="0.25">
      <c r="B305" s="20" t="str">
        <f t="shared" ca="1" si="40"/>
        <v/>
      </c>
      <c r="C305" s="21" t="str">
        <f ca="1">IF(B305="","",IF(MONTH(B305)=1,C304*(1+PREMISSAS!$C$58),C304))</f>
        <v/>
      </c>
      <c r="D305" s="21" t="str">
        <f ca="1">IF(B305="","",IF(RESULTADOS!$C$17="Normal",IFERROR(MAX(C305-PREMISSAS!$C$13,0),0),MAX(10*PREMISSAS!$C$39,IF(MONTH(B305)=1,D304*(1+PREMISSAS!$C$58),D304))))</f>
        <v/>
      </c>
      <c r="E305" s="4">
        <f ca="1">IFERROR(D305*IF(RESULTADOS!$C$17="Normal",$D$3,0),0)</f>
        <v>0</v>
      </c>
      <c r="F305" s="4">
        <f>IF(AND(Painel!$I$47="Sim",Painel!$I$49=PREMISSAS!$O$23),Painel!$I$51,0)</f>
        <v>0</v>
      </c>
      <c r="G305" s="100">
        <f>IF(AND(Painel!$I$47="Sim",Painel!$I$49=PREMISSAS!$O$22),IF(MOD(MONTH(B305),6)=0,Painel!$I$51,0),0)</f>
        <v>0</v>
      </c>
      <c r="H305" s="100">
        <f>IF(AND(Painel!$I$47="Sim",Painel!$I$49=PREMISSAS!$O$21),IF(MOD(MONTH(B305),12)=0,Painel!$I$51,0),0)</f>
        <v>0</v>
      </c>
      <c r="I305" s="4">
        <f ca="1">IFERROR(IF(RESULTADOS!$C$17="Normal",0,D305)*IF(RESULTADOS!$C$17="Normal",0,$D$3),0)</f>
        <v>0</v>
      </c>
      <c r="J305" s="4">
        <f>IF(RESULTADOS!$C$17="Normal",E305,0)</f>
        <v>0</v>
      </c>
      <c r="K305" s="4">
        <f ca="1">(E305+J305+I305)*PREMISSAS!$C$61</f>
        <v>0</v>
      </c>
      <c r="L305" s="4">
        <f ca="1">IFERROR(D305*IF(RESULTADOS!$C$17="Normal",IF(Painel!$G$8=PREMISSAS!$M$18,PREMISSAS!$C$63,PREMISSAS!$D$63),0),0)</f>
        <v>0</v>
      </c>
      <c r="M305" s="85">
        <f ca="1">IFERROR(M304*(1+$E$2)+(E305+J305-IF(RESULTADOS!$C$17="Normal",K305,0)-L305)*IF(MONTH(B305)=12,2,1),0)</f>
        <v>0</v>
      </c>
      <c r="N305" s="85">
        <f ca="1">IFERROR(N304*(1+$E$2)+(F305+I305-IF(RESULTADOS!$C$17="Normal",0,K305))*IF(MONTH(B305)=12,2,1)+G305+H305,0)</f>
        <v>0</v>
      </c>
      <c r="P305" s="43">
        <f t="shared" ca="1" si="36"/>
        <v>0</v>
      </c>
      <c r="R305" s="116" t="str">
        <f t="shared" ca="1" si="37"/>
        <v/>
      </c>
      <c r="S305" s="100" t="str">
        <f ca="1">IF(C305="","",S304+(E305+J305-IF(RESULTADOS!$C$17="Normal",K305,0)-L305)/2+(F305+G305+H305+I305-IF(RESULTADOS!$C$17="Normal",0,K305)))</f>
        <v/>
      </c>
      <c r="T305" s="100" t="str">
        <f ca="1">IF(C305="","",T304+(E305+J305-IF(RESULTADOS!$C$17="Normal",K305,0)-L305)/2)</f>
        <v/>
      </c>
      <c r="U305" s="100">
        <f t="shared" ca="1" si="41"/>
        <v>0</v>
      </c>
      <c r="W305" s="116" t="str">
        <f t="shared" ca="1" si="42"/>
        <v/>
      </c>
      <c r="X305" s="116" t="str">
        <f t="shared" ca="1" si="38"/>
        <v/>
      </c>
      <c r="Y305" s="100">
        <f ca="1">IF(OR((Y304-13/12*AB304)*(1+PREMISSAS!$C$16)&lt;0,Y304=""),0,(Y304-13/12*AB304)*(1+PREMISSAS!$C$16))</f>
        <v>0</v>
      </c>
      <c r="Z305" s="100">
        <f ca="1">IF(OR((Z304-13/12*AC304)*(1+PREMISSAS!$C$16)&lt;0,Z304=""),0,(Z304-13/12*AC304)*(1+PREMISSAS!$C$16))</f>
        <v>0</v>
      </c>
      <c r="AA305" s="100">
        <f t="shared" ca="1" si="39"/>
        <v>0</v>
      </c>
      <c r="AB305" s="119">
        <f t="shared" ca="1" si="43"/>
        <v>0</v>
      </c>
      <c r="AC305" s="119">
        <f t="shared" ca="1" si="44"/>
        <v>0</v>
      </c>
    </row>
    <row r="306" spans="2:29" x14ac:dyDescent="0.25">
      <c r="B306" s="20" t="str">
        <f t="shared" ca="1" si="40"/>
        <v/>
      </c>
      <c r="C306" s="21" t="str">
        <f ca="1">IF(B306="","",IF(MONTH(B306)=1,C305*(1+PREMISSAS!$C$58),C305))</f>
        <v/>
      </c>
      <c r="D306" s="21" t="str">
        <f ca="1">IF(B306="","",IF(RESULTADOS!$C$17="Normal",IFERROR(MAX(C306-PREMISSAS!$C$13,0),0),MAX(10*PREMISSAS!$C$39,IF(MONTH(B306)=1,D305*(1+PREMISSAS!$C$58),D305))))</f>
        <v/>
      </c>
      <c r="E306" s="4">
        <f ca="1">IFERROR(D306*IF(RESULTADOS!$C$17="Normal",$D$3,0),0)</f>
        <v>0</v>
      </c>
      <c r="F306" s="4">
        <f>IF(AND(Painel!$I$47="Sim",Painel!$I$49=PREMISSAS!$O$23),Painel!$I$51,0)</f>
        <v>0</v>
      </c>
      <c r="G306" s="100">
        <f>IF(AND(Painel!$I$47="Sim",Painel!$I$49=PREMISSAS!$O$22),IF(MOD(MONTH(B306),6)=0,Painel!$I$51,0),0)</f>
        <v>0</v>
      </c>
      <c r="H306" s="100">
        <f>IF(AND(Painel!$I$47="Sim",Painel!$I$49=PREMISSAS!$O$21),IF(MOD(MONTH(B306),12)=0,Painel!$I$51,0),0)</f>
        <v>0</v>
      </c>
      <c r="I306" s="4">
        <f ca="1">IFERROR(IF(RESULTADOS!$C$17="Normal",0,D306)*IF(RESULTADOS!$C$17="Normal",0,$D$3),0)</f>
        <v>0</v>
      </c>
      <c r="J306" s="4">
        <f>IF(RESULTADOS!$C$17="Normal",E306,0)</f>
        <v>0</v>
      </c>
      <c r="K306" s="4">
        <f ca="1">(E306+J306+I306)*PREMISSAS!$C$61</f>
        <v>0</v>
      </c>
      <c r="L306" s="4">
        <f ca="1">IFERROR(D306*IF(RESULTADOS!$C$17="Normal",IF(Painel!$G$8=PREMISSAS!$M$18,PREMISSAS!$C$63,PREMISSAS!$D$63),0),0)</f>
        <v>0</v>
      </c>
      <c r="M306" s="85">
        <f ca="1">IFERROR(M305*(1+$E$2)+(E306+J306-IF(RESULTADOS!$C$17="Normal",K306,0)-L306)*IF(MONTH(B306)=12,2,1),0)</f>
        <v>0</v>
      </c>
      <c r="N306" s="85">
        <f ca="1">IFERROR(N305*(1+$E$2)+(F306+I306-IF(RESULTADOS!$C$17="Normal",0,K306))*IF(MONTH(B306)=12,2,1)+G306+H306,0)</f>
        <v>0</v>
      </c>
      <c r="P306" s="43">
        <f t="shared" ca="1" si="36"/>
        <v>0</v>
      </c>
      <c r="R306" s="116" t="str">
        <f t="shared" ca="1" si="37"/>
        <v/>
      </c>
      <c r="S306" s="100" t="str">
        <f ca="1">IF(C306="","",S305+(E306+J306-IF(RESULTADOS!$C$17="Normal",K306,0)-L306)/2+(F306+G306+H306+I306-IF(RESULTADOS!$C$17="Normal",0,K306)))</f>
        <v/>
      </c>
      <c r="T306" s="100" t="str">
        <f ca="1">IF(C306="","",T305+(E306+J306-IF(RESULTADOS!$C$17="Normal",K306,0)-L306)/2)</f>
        <v/>
      </c>
      <c r="U306" s="100">
        <f t="shared" ca="1" si="41"/>
        <v>0</v>
      </c>
      <c r="W306" s="116" t="str">
        <f t="shared" ca="1" si="42"/>
        <v/>
      </c>
      <c r="X306" s="116" t="str">
        <f t="shared" ca="1" si="38"/>
        <v/>
      </c>
      <c r="Y306" s="100">
        <f ca="1">IF(OR((Y305-13/12*AB305)*(1+PREMISSAS!$C$16)&lt;0,Y305=""),0,(Y305-13/12*AB305)*(1+PREMISSAS!$C$16))</f>
        <v>0</v>
      </c>
      <c r="Z306" s="100">
        <f ca="1">IF(OR((Z305-13/12*AC305)*(1+PREMISSAS!$C$16)&lt;0,Z305=""),0,(Z305-13/12*AC305)*(1+PREMISSAS!$C$16))</f>
        <v>0</v>
      </c>
      <c r="AA306" s="100">
        <f t="shared" ca="1" si="39"/>
        <v>0</v>
      </c>
      <c r="AB306" s="119">
        <f t="shared" ca="1" si="43"/>
        <v>0</v>
      </c>
      <c r="AC306" s="119">
        <f t="shared" ca="1" si="44"/>
        <v>0</v>
      </c>
    </row>
    <row r="307" spans="2:29" x14ac:dyDescent="0.25">
      <c r="B307" s="20" t="str">
        <f t="shared" ca="1" si="40"/>
        <v/>
      </c>
      <c r="C307" s="21" t="str">
        <f ca="1">IF(B307="","",IF(MONTH(B307)=1,C306*(1+PREMISSAS!$C$58),C306))</f>
        <v/>
      </c>
      <c r="D307" s="21" t="str">
        <f ca="1">IF(B307="","",IF(RESULTADOS!$C$17="Normal",IFERROR(MAX(C307-PREMISSAS!$C$13,0),0),MAX(10*PREMISSAS!$C$39,IF(MONTH(B307)=1,D306*(1+PREMISSAS!$C$58),D306))))</f>
        <v/>
      </c>
      <c r="E307" s="4">
        <f ca="1">IFERROR(D307*IF(RESULTADOS!$C$17="Normal",$D$3,0),0)</f>
        <v>0</v>
      </c>
      <c r="F307" s="4">
        <f>IF(AND(Painel!$I$47="Sim",Painel!$I$49=PREMISSAS!$O$23),Painel!$I$51,0)</f>
        <v>0</v>
      </c>
      <c r="G307" s="100">
        <f>IF(AND(Painel!$I$47="Sim",Painel!$I$49=PREMISSAS!$O$22),IF(MOD(MONTH(B307),6)=0,Painel!$I$51,0),0)</f>
        <v>0</v>
      </c>
      <c r="H307" s="100">
        <f>IF(AND(Painel!$I$47="Sim",Painel!$I$49=PREMISSAS!$O$21),IF(MOD(MONTH(B307),12)=0,Painel!$I$51,0),0)</f>
        <v>0</v>
      </c>
      <c r="I307" s="4">
        <f ca="1">IFERROR(IF(RESULTADOS!$C$17="Normal",0,D307)*IF(RESULTADOS!$C$17="Normal",0,$D$3),0)</f>
        <v>0</v>
      </c>
      <c r="J307" s="4">
        <f>IF(RESULTADOS!$C$17="Normal",E307,0)</f>
        <v>0</v>
      </c>
      <c r="K307" s="4">
        <f ca="1">(E307+J307+I307)*PREMISSAS!$C$61</f>
        <v>0</v>
      </c>
      <c r="L307" s="4">
        <f ca="1">IFERROR(D307*IF(RESULTADOS!$C$17="Normal",IF(Painel!$G$8=PREMISSAS!$M$18,PREMISSAS!$C$63,PREMISSAS!$D$63),0),0)</f>
        <v>0</v>
      </c>
      <c r="M307" s="85">
        <f ca="1">IFERROR(M306*(1+$E$2)+(E307+J307-IF(RESULTADOS!$C$17="Normal",K307,0)-L307)*IF(MONTH(B307)=12,2,1),0)</f>
        <v>0</v>
      </c>
      <c r="N307" s="85">
        <f ca="1">IFERROR(N306*(1+$E$2)+(F307+I307-IF(RESULTADOS!$C$17="Normal",0,K307))*IF(MONTH(B307)=12,2,1)+G307+H307,0)</f>
        <v>0</v>
      </c>
      <c r="P307" s="43">
        <f t="shared" ca="1" si="36"/>
        <v>0</v>
      </c>
      <c r="R307" s="116" t="str">
        <f t="shared" ca="1" si="37"/>
        <v/>
      </c>
      <c r="S307" s="100" t="str">
        <f ca="1">IF(C307="","",S306+(E307+J307-IF(RESULTADOS!$C$17="Normal",K307,0)-L307)/2+(F307+G307+H307+I307-IF(RESULTADOS!$C$17="Normal",0,K307)))</f>
        <v/>
      </c>
      <c r="T307" s="100" t="str">
        <f ca="1">IF(C307="","",T306+(E307+J307-IF(RESULTADOS!$C$17="Normal",K307,0)-L307)/2)</f>
        <v/>
      </c>
      <c r="U307" s="100">
        <f t="shared" ca="1" si="41"/>
        <v>0</v>
      </c>
      <c r="W307" s="116" t="str">
        <f t="shared" ca="1" si="42"/>
        <v/>
      </c>
      <c r="X307" s="116" t="str">
        <f t="shared" ca="1" si="38"/>
        <v/>
      </c>
      <c r="Y307" s="100">
        <f ca="1">IF(OR((Y306-13/12*AB306)*(1+PREMISSAS!$C$16)&lt;0,Y306=""),0,(Y306-13/12*AB306)*(1+PREMISSAS!$C$16))</f>
        <v>0</v>
      </c>
      <c r="Z307" s="100">
        <f ca="1">IF(OR((Z306-13/12*AC306)*(1+PREMISSAS!$C$16)&lt;0,Z306=""),0,(Z306-13/12*AC306)*(1+PREMISSAS!$C$16))</f>
        <v>0</v>
      </c>
      <c r="AA307" s="100">
        <f t="shared" ca="1" si="39"/>
        <v>0</v>
      </c>
      <c r="AB307" s="119">
        <f t="shared" ca="1" si="43"/>
        <v>0</v>
      </c>
      <c r="AC307" s="119">
        <f t="shared" ca="1" si="44"/>
        <v>0</v>
      </c>
    </row>
    <row r="308" spans="2:29" x14ac:dyDescent="0.25">
      <c r="B308" s="20" t="str">
        <f t="shared" ca="1" si="40"/>
        <v/>
      </c>
      <c r="C308" s="21" t="str">
        <f ca="1">IF(B308="","",IF(MONTH(B308)=1,C307*(1+PREMISSAS!$C$58),C307))</f>
        <v/>
      </c>
      <c r="D308" s="21" t="str">
        <f ca="1">IF(B308="","",IF(RESULTADOS!$C$17="Normal",IFERROR(MAX(C308-PREMISSAS!$C$13,0),0),MAX(10*PREMISSAS!$C$39,IF(MONTH(B308)=1,D307*(1+PREMISSAS!$C$58),D307))))</f>
        <v/>
      </c>
      <c r="E308" s="4">
        <f ca="1">IFERROR(D308*IF(RESULTADOS!$C$17="Normal",$D$3,0),0)</f>
        <v>0</v>
      </c>
      <c r="F308" s="4">
        <f>IF(AND(Painel!$I$47="Sim",Painel!$I$49=PREMISSAS!$O$23),Painel!$I$51,0)</f>
        <v>0</v>
      </c>
      <c r="G308" s="100">
        <f>IF(AND(Painel!$I$47="Sim",Painel!$I$49=PREMISSAS!$O$22),IF(MOD(MONTH(B308),6)=0,Painel!$I$51,0),0)</f>
        <v>0</v>
      </c>
      <c r="H308" s="100">
        <f>IF(AND(Painel!$I$47="Sim",Painel!$I$49=PREMISSAS!$O$21),IF(MOD(MONTH(B308),12)=0,Painel!$I$51,0),0)</f>
        <v>0</v>
      </c>
      <c r="I308" s="4">
        <f ca="1">IFERROR(IF(RESULTADOS!$C$17="Normal",0,D308)*IF(RESULTADOS!$C$17="Normal",0,$D$3),0)</f>
        <v>0</v>
      </c>
      <c r="J308" s="4">
        <f>IF(RESULTADOS!$C$17="Normal",E308,0)</f>
        <v>0</v>
      </c>
      <c r="K308" s="4">
        <f ca="1">(E308+J308+I308)*PREMISSAS!$C$61</f>
        <v>0</v>
      </c>
      <c r="L308" s="4">
        <f ca="1">IFERROR(D308*IF(RESULTADOS!$C$17="Normal",IF(Painel!$G$8=PREMISSAS!$M$18,PREMISSAS!$C$63,PREMISSAS!$D$63),0),0)</f>
        <v>0</v>
      </c>
      <c r="M308" s="85">
        <f ca="1">IFERROR(M307*(1+$E$2)+(E308+J308-IF(RESULTADOS!$C$17="Normal",K308,0)-L308)*IF(MONTH(B308)=12,2,1),0)</f>
        <v>0</v>
      </c>
      <c r="N308" s="85">
        <f ca="1">IFERROR(N307*(1+$E$2)+(F308+I308-IF(RESULTADOS!$C$17="Normal",0,K308))*IF(MONTH(B308)=12,2,1)+G308+H308,0)</f>
        <v>0</v>
      </c>
      <c r="P308" s="43">
        <f t="shared" ca="1" si="36"/>
        <v>0</v>
      </c>
      <c r="R308" s="116" t="str">
        <f t="shared" ca="1" si="37"/>
        <v/>
      </c>
      <c r="S308" s="100" t="str">
        <f ca="1">IF(C308="","",S307+(E308+J308-IF(RESULTADOS!$C$17="Normal",K308,0)-L308)/2+(F308+G308+H308+I308-IF(RESULTADOS!$C$17="Normal",0,K308)))</f>
        <v/>
      </c>
      <c r="T308" s="100" t="str">
        <f ca="1">IF(C308="","",T307+(E308+J308-IF(RESULTADOS!$C$17="Normal",K308,0)-L308)/2)</f>
        <v/>
      </c>
      <c r="U308" s="100">
        <f t="shared" ca="1" si="41"/>
        <v>0</v>
      </c>
      <c r="W308" s="116" t="str">
        <f t="shared" ca="1" si="42"/>
        <v/>
      </c>
      <c r="X308" s="116" t="str">
        <f t="shared" ca="1" si="38"/>
        <v/>
      </c>
      <c r="Y308" s="100">
        <f ca="1">IF(OR((Y307-13/12*AB307)*(1+PREMISSAS!$C$16)&lt;0,Y307=""),0,(Y307-13/12*AB307)*(1+PREMISSAS!$C$16))</f>
        <v>0</v>
      </c>
      <c r="Z308" s="100">
        <f ca="1">IF(OR((Z307-13/12*AC307)*(1+PREMISSAS!$C$16)&lt;0,Z307=""),0,(Z307-13/12*AC307)*(1+PREMISSAS!$C$16))</f>
        <v>0</v>
      </c>
      <c r="AA308" s="100">
        <f t="shared" ca="1" si="39"/>
        <v>0</v>
      </c>
      <c r="AB308" s="119">
        <f t="shared" ca="1" si="43"/>
        <v>0</v>
      </c>
      <c r="AC308" s="119">
        <f t="shared" ca="1" si="44"/>
        <v>0</v>
      </c>
    </row>
    <row r="309" spans="2:29" x14ac:dyDescent="0.25">
      <c r="B309" s="20" t="str">
        <f t="shared" ca="1" si="40"/>
        <v/>
      </c>
      <c r="C309" s="21" t="str">
        <f ca="1">IF(B309="","",IF(MONTH(B309)=1,C308*(1+PREMISSAS!$C$58),C308))</f>
        <v/>
      </c>
      <c r="D309" s="21" t="str">
        <f ca="1">IF(B309="","",IF(RESULTADOS!$C$17="Normal",IFERROR(MAX(C309-PREMISSAS!$C$13,0),0),MAX(10*PREMISSAS!$C$39,IF(MONTH(B309)=1,D308*(1+PREMISSAS!$C$58),D308))))</f>
        <v/>
      </c>
      <c r="E309" s="4">
        <f ca="1">IFERROR(D309*IF(RESULTADOS!$C$17="Normal",$D$3,0),0)</f>
        <v>0</v>
      </c>
      <c r="F309" s="4">
        <f>IF(AND(Painel!$I$47="Sim",Painel!$I$49=PREMISSAS!$O$23),Painel!$I$51,0)</f>
        <v>0</v>
      </c>
      <c r="G309" s="100">
        <f>IF(AND(Painel!$I$47="Sim",Painel!$I$49=PREMISSAS!$O$22),IF(MOD(MONTH(B309),6)=0,Painel!$I$51,0),0)</f>
        <v>0</v>
      </c>
      <c r="H309" s="100">
        <f>IF(AND(Painel!$I$47="Sim",Painel!$I$49=PREMISSAS!$O$21),IF(MOD(MONTH(B309),12)=0,Painel!$I$51,0),0)</f>
        <v>0</v>
      </c>
      <c r="I309" s="4">
        <f ca="1">IFERROR(IF(RESULTADOS!$C$17="Normal",0,D309)*IF(RESULTADOS!$C$17="Normal",0,$D$3),0)</f>
        <v>0</v>
      </c>
      <c r="J309" s="4">
        <f>IF(RESULTADOS!$C$17="Normal",E309,0)</f>
        <v>0</v>
      </c>
      <c r="K309" s="4">
        <f ca="1">(E309+J309+I309)*PREMISSAS!$C$61</f>
        <v>0</v>
      </c>
      <c r="L309" s="4">
        <f ca="1">IFERROR(D309*IF(RESULTADOS!$C$17="Normal",IF(Painel!$G$8=PREMISSAS!$M$18,PREMISSAS!$C$63,PREMISSAS!$D$63),0),0)</f>
        <v>0</v>
      </c>
      <c r="M309" s="85">
        <f ca="1">IFERROR(M308*(1+$E$2)+(E309+J309-IF(RESULTADOS!$C$17="Normal",K309,0)-L309)*IF(MONTH(B309)=12,2,1),0)</f>
        <v>0</v>
      </c>
      <c r="N309" s="85">
        <f ca="1">IFERROR(N308*(1+$E$2)+(F309+I309-IF(RESULTADOS!$C$17="Normal",0,K309))*IF(MONTH(B309)=12,2,1)+G309+H309,0)</f>
        <v>0</v>
      </c>
      <c r="P309" s="43">
        <f t="shared" ca="1" si="36"/>
        <v>0</v>
      </c>
      <c r="R309" s="116" t="str">
        <f t="shared" ca="1" si="37"/>
        <v/>
      </c>
      <c r="S309" s="100" t="str">
        <f ca="1">IF(C309="","",S308+(E309+J309-IF(RESULTADOS!$C$17="Normal",K309,0)-L309)/2+(F309+G309+H309+I309-IF(RESULTADOS!$C$17="Normal",0,K309)))</f>
        <v/>
      </c>
      <c r="T309" s="100" t="str">
        <f ca="1">IF(C309="","",T308+(E309+J309-IF(RESULTADOS!$C$17="Normal",K309,0)-L309)/2)</f>
        <v/>
      </c>
      <c r="U309" s="100">
        <f t="shared" ca="1" si="41"/>
        <v>0</v>
      </c>
      <c r="W309" s="116" t="str">
        <f t="shared" ca="1" si="42"/>
        <v/>
      </c>
      <c r="X309" s="116" t="str">
        <f t="shared" ca="1" si="38"/>
        <v/>
      </c>
      <c r="Y309" s="100">
        <f ca="1">IF(OR((Y308-13/12*AB308)*(1+PREMISSAS!$C$16)&lt;0,Y308=""),0,(Y308-13/12*AB308)*(1+PREMISSAS!$C$16))</f>
        <v>0</v>
      </c>
      <c r="Z309" s="100">
        <f ca="1">IF(OR((Z308-13/12*AC308)*(1+PREMISSAS!$C$16)&lt;0,Z308=""),0,(Z308-13/12*AC308)*(1+PREMISSAS!$C$16))</f>
        <v>0</v>
      </c>
      <c r="AA309" s="100">
        <f t="shared" ca="1" si="39"/>
        <v>0</v>
      </c>
      <c r="AB309" s="119">
        <f t="shared" ca="1" si="43"/>
        <v>0</v>
      </c>
      <c r="AC309" s="119">
        <f t="shared" ca="1" si="44"/>
        <v>0</v>
      </c>
    </row>
    <row r="310" spans="2:29" x14ac:dyDescent="0.25">
      <c r="B310" s="20" t="str">
        <f t="shared" ca="1" si="40"/>
        <v/>
      </c>
      <c r="C310" s="21" t="str">
        <f ca="1">IF(B310="","",IF(MONTH(B310)=1,C309*(1+PREMISSAS!$C$58),C309))</f>
        <v/>
      </c>
      <c r="D310" s="21" t="str">
        <f ca="1">IF(B310="","",IF(RESULTADOS!$C$17="Normal",IFERROR(MAX(C310-PREMISSAS!$C$13,0),0),MAX(10*PREMISSAS!$C$39,IF(MONTH(B310)=1,D309*(1+PREMISSAS!$C$58),D309))))</f>
        <v/>
      </c>
      <c r="E310" s="4">
        <f ca="1">IFERROR(D310*IF(RESULTADOS!$C$17="Normal",$D$3,0),0)</f>
        <v>0</v>
      </c>
      <c r="F310" s="4">
        <f>IF(AND(Painel!$I$47="Sim",Painel!$I$49=PREMISSAS!$O$23),Painel!$I$51,0)</f>
        <v>0</v>
      </c>
      <c r="G310" s="100">
        <f>IF(AND(Painel!$I$47="Sim",Painel!$I$49=PREMISSAS!$O$22),IF(MOD(MONTH(B310),6)=0,Painel!$I$51,0),0)</f>
        <v>0</v>
      </c>
      <c r="H310" s="100">
        <f>IF(AND(Painel!$I$47="Sim",Painel!$I$49=PREMISSAS!$O$21),IF(MOD(MONTH(B310),12)=0,Painel!$I$51,0),0)</f>
        <v>0</v>
      </c>
      <c r="I310" s="4">
        <f ca="1">IFERROR(IF(RESULTADOS!$C$17="Normal",0,D310)*IF(RESULTADOS!$C$17="Normal",0,$D$3),0)</f>
        <v>0</v>
      </c>
      <c r="J310" s="4">
        <f>IF(RESULTADOS!$C$17="Normal",E310,0)</f>
        <v>0</v>
      </c>
      <c r="K310" s="4">
        <f ca="1">(E310+J310+I310)*PREMISSAS!$C$61</f>
        <v>0</v>
      </c>
      <c r="L310" s="4">
        <f ca="1">IFERROR(D310*IF(RESULTADOS!$C$17="Normal",IF(Painel!$G$8=PREMISSAS!$M$18,PREMISSAS!$C$63,PREMISSAS!$D$63),0),0)</f>
        <v>0</v>
      </c>
      <c r="M310" s="85">
        <f ca="1">IFERROR(M309*(1+$E$2)+(E310+J310-IF(RESULTADOS!$C$17="Normal",K310,0)-L310)*IF(MONTH(B310)=12,2,1),0)</f>
        <v>0</v>
      </c>
      <c r="N310" s="85">
        <f ca="1">IFERROR(N309*(1+$E$2)+(F310+I310-IF(RESULTADOS!$C$17="Normal",0,K310))*IF(MONTH(B310)=12,2,1)+G310+H310,0)</f>
        <v>0</v>
      </c>
      <c r="P310" s="43">
        <f t="shared" ca="1" si="36"/>
        <v>0</v>
      </c>
      <c r="R310" s="116" t="str">
        <f t="shared" ca="1" si="37"/>
        <v/>
      </c>
      <c r="S310" s="100" t="str">
        <f ca="1">IF(C310="","",S309+(E310+J310-IF(RESULTADOS!$C$17="Normal",K310,0)-L310)/2+(F310+G310+H310+I310-IF(RESULTADOS!$C$17="Normal",0,K310)))</f>
        <v/>
      </c>
      <c r="T310" s="100" t="str">
        <f ca="1">IF(C310="","",T309+(E310+J310-IF(RESULTADOS!$C$17="Normal",K310,0)-L310)/2)</f>
        <v/>
      </c>
      <c r="U310" s="100">
        <f t="shared" ca="1" si="41"/>
        <v>0</v>
      </c>
      <c r="W310" s="116" t="str">
        <f t="shared" ca="1" si="42"/>
        <v/>
      </c>
      <c r="X310" s="116" t="str">
        <f t="shared" ca="1" si="38"/>
        <v/>
      </c>
      <c r="Y310" s="100">
        <f ca="1">IF(OR((Y309-13/12*AB309)*(1+PREMISSAS!$C$16)&lt;0,Y309=""),0,(Y309-13/12*AB309)*(1+PREMISSAS!$C$16))</f>
        <v>0</v>
      </c>
      <c r="Z310" s="100">
        <f ca="1">IF(OR((Z309-13/12*AC309)*(1+PREMISSAS!$C$16)&lt;0,Z309=""),0,(Z309-13/12*AC309)*(1+PREMISSAS!$C$16))</f>
        <v>0</v>
      </c>
      <c r="AA310" s="100">
        <f t="shared" ca="1" si="39"/>
        <v>0</v>
      </c>
      <c r="AB310" s="119">
        <f t="shared" ca="1" si="43"/>
        <v>0</v>
      </c>
      <c r="AC310" s="119">
        <f t="shared" ca="1" si="44"/>
        <v>0</v>
      </c>
    </row>
    <row r="311" spans="2:29" x14ac:dyDescent="0.25">
      <c r="B311" s="20" t="str">
        <f t="shared" ca="1" si="40"/>
        <v/>
      </c>
      <c r="C311" s="21" t="str">
        <f ca="1">IF(B311="","",IF(MONTH(B311)=1,C310*(1+PREMISSAS!$C$58),C310))</f>
        <v/>
      </c>
      <c r="D311" s="21" t="str">
        <f ca="1">IF(B311="","",IF(RESULTADOS!$C$17="Normal",IFERROR(MAX(C311-PREMISSAS!$C$13,0),0),MAX(10*PREMISSAS!$C$39,IF(MONTH(B311)=1,D310*(1+PREMISSAS!$C$58),D310))))</f>
        <v/>
      </c>
      <c r="E311" s="4">
        <f ca="1">IFERROR(D311*IF(RESULTADOS!$C$17="Normal",$D$3,0),0)</f>
        <v>0</v>
      </c>
      <c r="F311" s="4">
        <f>IF(AND(Painel!$I$47="Sim",Painel!$I$49=PREMISSAS!$O$23),Painel!$I$51,0)</f>
        <v>0</v>
      </c>
      <c r="G311" s="100">
        <f>IF(AND(Painel!$I$47="Sim",Painel!$I$49=PREMISSAS!$O$22),IF(MOD(MONTH(B311),6)=0,Painel!$I$51,0),0)</f>
        <v>0</v>
      </c>
      <c r="H311" s="100">
        <f>IF(AND(Painel!$I$47="Sim",Painel!$I$49=PREMISSAS!$O$21),IF(MOD(MONTH(B311),12)=0,Painel!$I$51,0),0)</f>
        <v>0</v>
      </c>
      <c r="I311" s="4">
        <f ca="1">IFERROR(IF(RESULTADOS!$C$17="Normal",0,D311)*IF(RESULTADOS!$C$17="Normal",0,$D$3),0)</f>
        <v>0</v>
      </c>
      <c r="J311" s="4">
        <f>IF(RESULTADOS!$C$17="Normal",E311,0)</f>
        <v>0</v>
      </c>
      <c r="K311" s="4">
        <f ca="1">(E311+J311+I311)*PREMISSAS!$C$61</f>
        <v>0</v>
      </c>
      <c r="L311" s="4">
        <f ca="1">IFERROR(D311*IF(RESULTADOS!$C$17="Normal",IF(Painel!$G$8=PREMISSAS!$M$18,PREMISSAS!$C$63,PREMISSAS!$D$63),0),0)</f>
        <v>0</v>
      </c>
      <c r="M311" s="85">
        <f ca="1">IFERROR(M310*(1+$E$2)+(E311+J311-IF(RESULTADOS!$C$17="Normal",K311,0)-L311)*IF(MONTH(B311)=12,2,1),0)</f>
        <v>0</v>
      </c>
      <c r="N311" s="85">
        <f ca="1">IFERROR(N310*(1+$E$2)+(F311+I311-IF(RESULTADOS!$C$17="Normal",0,K311))*IF(MONTH(B311)=12,2,1)+G311+H311,0)</f>
        <v>0</v>
      </c>
      <c r="P311" s="43">
        <f t="shared" ca="1" si="36"/>
        <v>0</v>
      </c>
      <c r="R311" s="116" t="str">
        <f t="shared" ca="1" si="37"/>
        <v/>
      </c>
      <c r="S311" s="100" t="str">
        <f ca="1">IF(C311="","",S310+(E311+J311-IF(RESULTADOS!$C$17="Normal",K311,0)-L311)/2+(F311+G311+H311+I311-IF(RESULTADOS!$C$17="Normal",0,K311)))</f>
        <v/>
      </c>
      <c r="T311" s="100" t="str">
        <f ca="1">IF(C311="","",T310+(E311+J311-IF(RESULTADOS!$C$17="Normal",K311,0)-L311)/2)</f>
        <v/>
      </c>
      <c r="U311" s="100">
        <f t="shared" ca="1" si="41"/>
        <v>0</v>
      </c>
      <c r="W311" s="116" t="str">
        <f t="shared" ca="1" si="42"/>
        <v/>
      </c>
      <c r="X311" s="116" t="str">
        <f t="shared" ca="1" si="38"/>
        <v/>
      </c>
      <c r="Y311" s="100">
        <f ca="1">IF(OR((Y310-13/12*AB310)*(1+PREMISSAS!$C$16)&lt;0,Y310=""),0,(Y310-13/12*AB310)*(1+PREMISSAS!$C$16))</f>
        <v>0</v>
      </c>
      <c r="Z311" s="100">
        <f ca="1">IF(OR((Z310-13/12*AC310)*(1+PREMISSAS!$C$16)&lt;0,Z310=""),0,(Z310-13/12*AC310)*(1+PREMISSAS!$C$16))</f>
        <v>0</v>
      </c>
      <c r="AA311" s="100">
        <f t="shared" ca="1" si="39"/>
        <v>0</v>
      </c>
      <c r="AB311" s="119">
        <f t="shared" ca="1" si="43"/>
        <v>0</v>
      </c>
      <c r="AC311" s="119">
        <f t="shared" ca="1" si="44"/>
        <v>0</v>
      </c>
    </row>
    <row r="312" spans="2:29" x14ac:dyDescent="0.25">
      <c r="B312" s="20" t="str">
        <f t="shared" ca="1" si="40"/>
        <v/>
      </c>
      <c r="C312" s="21" t="str">
        <f ca="1">IF(B312="","",IF(MONTH(B312)=1,C311*(1+PREMISSAS!$C$58),C311))</f>
        <v/>
      </c>
      <c r="D312" s="21" t="str">
        <f ca="1">IF(B312="","",IF(RESULTADOS!$C$17="Normal",IFERROR(MAX(C312-PREMISSAS!$C$13,0),0),MAX(10*PREMISSAS!$C$39,IF(MONTH(B312)=1,D311*(1+PREMISSAS!$C$58),D311))))</f>
        <v/>
      </c>
      <c r="E312" s="4">
        <f ca="1">IFERROR(D312*IF(RESULTADOS!$C$17="Normal",$D$3,0),0)</f>
        <v>0</v>
      </c>
      <c r="F312" s="4">
        <f>IF(AND(Painel!$I$47="Sim",Painel!$I$49=PREMISSAS!$O$23),Painel!$I$51,0)</f>
        <v>0</v>
      </c>
      <c r="G312" s="100">
        <f>IF(AND(Painel!$I$47="Sim",Painel!$I$49=PREMISSAS!$O$22),IF(MOD(MONTH(B312),6)=0,Painel!$I$51,0),0)</f>
        <v>0</v>
      </c>
      <c r="H312" s="100">
        <f>IF(AND(Painel!$I$47="Sim",Painel!$I$49=PREMISSAS!$O$21),IF(MOD(MONTH(B312),12)=0,Painel!$I$51,0),0)</f>
        <v>0</v>
      </c>
      <c r="I312" s="4">
        <f ca="1">IFERROR(IF(RESULTADOS!$C$17="Normal",0,D312)*IF(RESULTADOS!$C$17="Normal",0,$D$3),0)</f>
        <v>0</v>
      </c>
      <c r="J312" s="4">
        <f>IF(RESULTADOS!$C$17="Normal",E312,0)</f>
        <v>0</v>
      </c>
      <c r="K312" s="4">
        <f ca="1">(E312+J312+I312)*PREMISSAS!$C$61</f>
        <v>0</v>
      </c>
      <c r="L312" s="4">
        <f ca="1">IFERROR(D312*IF(RESULTADOS!$C$17="Normal",IF(Painel!$G$8=PREMISSAS!$M$18,PREMISSAS!$C$63,PREMISSAS!$D$63),0),0)</f>
        <v>0</v>
      </c>
      <c r="M312" s="85">
        <f ca="1">IFERROR(M311*(1+$E$2)+(E312+J312-IF(RESULTADOS!$C$17="Normal",K312,0)-L312)*IF(MONTH(B312)=12,2,1),0)</f>
        <v>0</v>
      </c>
      <c r="N312" s="85">
        <f ca="1">IFERROR(N311*(1+$E$2)+(F312+I312-IF(RESULTADOS!$C$17="Normal",0,K312))*IF(MONTH(B312)=12,2,1)+G312+H312,0)</f>
        <v>0</v>
      </c>
      <c r="P312" s="43">
        <f t="shared" ca="1" si="36"/>
        <v>0</v>
      </c>
      <c r="R312" s="116" t="str">
        <f t="shared" ca="1" si="37"/>
        <v/>
      </c>
      <c r="S312" s="100" t="str">
        <f ca="1">IF(C312="","",S311+(E312+J312-IF(RESULTADOS!$C$17="Normal",K312,0)-L312)/2+(F312+G312+H312+I312-IF(RESULTADOS!$C$17="Normal",0,K312)))</f>
        <v/>
      </c>
      <c r="T312" s="100" t="str">
        <f ca="1">IF(C312="","",T311+(E312+J312-IF(RESULTADOS!$C$17="Normal",K312,0)-L312)/2)</f>
        <v/>
      </c>
      <c r="U312" s="100">
        <f t="shared" ca="1" si="41"/>
        <v>0</v>
      </c>
      <c r="W312" s="116" t="str">
        <f t="shared" ca="1" si="42"/>
        <v/>
      </c>
      <c r="X312" s="116" t="str">
        <f t="shared" ca="1" si="38"/>
        <v/>
      </c>
      <c r="Y312" s="100">
        <f ca="1">IF(OR((Y311-13/12*AB311)*(1+PREMISSAS!$C$16)&lt;0,Y311=""),0,(Y311-13/12*AB311)*(1+PREMISSAS!$C$16))</f>
        <v>0</v>
      </c>
      <c r="Z312" s="100">
        <f ca="1">IF(OR((Z311-13/12*AC311)*(1+PREMISSAS!$C$16)&lt;0,Z311=""),0,(Z311-13/12*AC311)*(1+PREMISSAS!$C$16))</f>
        <v>0</v>
      </c>
      <c r="AA312" s="100">
        <f t="shared" ca="1" si="39"/>
        <v>0</v>
      </c>
      <c r="AB312" s="119">
        <f t="shared" ca="1" si="43"/>
        <v>0</v>
      </c>
      <c r="AC312" s="119">
        <f t="shared" ca="1" si="44"/>
        <v>0</v>
      </c>
    </row>
    <row r="313" spans="2:29" x14ac:dyDescent="0.25">
      <c r="B313" s="20" t="str">
        <f t="shared" ca="1" si="40"/>
        <v/>
      </c>
      <c r="C313" s="21" t="str">
        <f ca="1">IF(B313="","",IF(MONTH(B313)=1,C312*(1+PREMISSAS!$C$58),C312))</f>
        <v/>
      </c>
      <c r="D313" s="21" t="str">
        <f ca="1">IF(B313="","",IF(RESULTADOS!$C$17="Normal",IFERROR(MAX(C313-PREMISSAS!$C$13,0),0),MAX(10*PREMISSAS!$C$39,IF(MONTH(B313)=1,D312*(1+PREMISSAS!$C$58),D312))))</f>
        <v/>
      </c>
      <c r="E313" s="4">
        <f ca="1">IFERROR(D313*IF(RESULTADOS!$C$17="Normal",$D$3,0),0)</f>
        <v>0</v>
      </c>
      <c r="F313" s="4">
        <f>IF(AND(Painel!$I$47="Sim",Painel!$I$49=PREMISSAS!$O$23),Painel!$I$51,0)</f>
        <v>0</v>
      </c>
      <c r="G313" s="100">
        <f>IF(AND(Painel!$I$47="Sim",Painel!$I$49=PREMISSAS!$O$22),IF(MOD(MONTH(B313),6)=0,Painel!$I$51,0),0)</f>
        <v>0</v>
      </c>
      <c r="H313" s="100">
        <f>IF(AND(Painel!$I$47="Sim",Painel!$I$49=PREMISSAS!$O$21),IF(MOD(MONTH(B313),12)=0,Painel!$I$51,0),0)</f>
        <v>0</v>
      </c>
      <c r="I313" s="4">
        <f ca="1">IFERROR(IF(RESULTADOS!$C$17="Normal",0,D313)*IF(RESULTADOS!$C$17="Normal",0,$D$3),0)</f>
        <v>0</v>
      </c>
      <c r="J313" s="4">
        <f>IF(RESULTADOS!$C$17="Normal",E313,0)</f>
        <v>0</v>
      </c>
      <c r="K313" s="4">
        <f ca="1">(E313+J313+I313)*PREMISSAS!$C$61</f>
        <v>0</v>
      </c>
      <c r="L313" s="4">
        <f ca="1">IFERROR(D313*IF(RESULTADOS!$C$17="Normal",IF(Painel!$G$8=PREMISSAS!$M$18,PREMISSAS!$C$63,PREMISSAS!$D$63),0),0)</f>
        <v>0</v>
      </c>
      <c r="M313" s="85">
        <f ca="1">IFERROR(M312*(1+$E$2)+(E313+J313-IF(RESULTADOS!$C$17="Normal",K313,0)-L313)*IF(MONTH(B313)=12,2,1),0)</f>
        <v>0</v>
      </c>
      <c r="N313" s="85">
        <f ca="1">IFERROR(N312*(1+$E$2)+(F313+I313-IF(RESULTADOS!$C$17="Normal",0,K313))*IF(MONTH(B313)=12,2,1)+G313+H313,0)</f>
        <v>0</v>
      </c>
      <c r="P313" s="43">
        <f t="shared" ca="1" si="36"/>
        <v>0</v>
      </c>
      <c r="R313" s="116" t="str">
        <f t="shared" ca="1" si="37"/>
        <v/>
      </c>
      <c r="S313" s="100" t="str">
        <f ca="1">IF(C313="","",S312+(E313+J313-IF(RESULTADOS!$C$17="Normal",K313,0)-L313)/2+(F313+G313+H313+I313-IF(RESULTADOS!$C$17="Normal",0,K313)))</f>
        <v/>
      </c>
      <c r="T313" s="100" t="str">
        <f ca="1">IF(C313="","",T312+(E313+J313-IF(RESULTADOS!$C$17="Normal",K313,0)-L313)/2)</f>
        <v/>
      </c>
      <c r="U313" s="100">
        <f t="shared" ca="1" si="41"/>
        <v>0</v>
      </c>
      <c r="W313" s="116" t="str">
        <f t="shared" ca="1" si="42"/>
        <v/>
      </c>
      <c r="X313" s="116" t="str">
        <f t="shared" ca="1" si="38"/>
        <v/>
      </c>
      <c r="Y313" s="100">
        <f ca="1">IF(OR((Y312-13/12*AB312)*(1+PREMISSAS!$C$16)&lt;0,Y312=""),0,(Y312-13/12*AB312)*(1+PREMISSAS!$C$16))</f>
        <v>0</v>
      </c>
      <c r="Z313" s="100">
        <f ca="1">IF(OR((Z312-13/12*AC312)*(1+PREMISSAS!$C$16)&lt;0,Z312=""),0,(Z312-13/12*AC312)*(1+PREMISSAS!$C$16))</f>
        <v>0</v>
      </c>
      <c r="AA313" s="100">
        <f t="shared" ca="1" si="39"/>
        <v>0</v>
      </c>
      <c r="AB313" s="119">
        <f t="shared" ca="1" si="43"/>
        <v>0</v>
      </c>
      <c r="AC313" s="119">
        <f t="shared" ca="1" si="44"/>
        <v>0</v>
      </c>
    </row>
    <row r="314" spans="2:29" x14ac:dyDescent="0.25">
      <c r="B314" s="20" t="str">
        <f t="shared" ca="1" si="40"/>
        <v/>
      </c>
      <c r="C314" s="21" t="str">
        <f ca="1">IF(B314="","",IF(MONTH(B314)=1,C313*(1+PREMISSAS!$C$58),C313))</f>
        <v/>
      </c>
      <c r="D314" s="21" t="str">
        <f ca="1">IF(B314="","",IF(RESULTADOS!$C$17="Normal",IFERROR(MAX(C314-PREMISSAS!$C$13,0),0),MAX(10*PREMISSAS!$C$39,IF(MONTH(B314)=1,D313*(1+PREMISSAS!$C$58),D313))))</f>
        <v/>
      </c>
      <c r="E314" s="4">
        <f ca="1">IFERROR(D314*IF(RESULTADOS!$C$17="Normal",$D$3,0),0)</f>
        <v>0</v>
      </c>
      <c r="F314" s="4">
        <f>IF(AND(Painel!$I$47="Sim",Painel!$I$49=PREMISSAS!$O$23),Painel!$I$51,0)</f>
        <v>0</v>
      </c>
      <c r="G314" s="100">
        <f>IF(AND(Painel!$I$47="Sim",Painel!$I$49=PREMISSAS!$O$22),IF(MOD(MONTH(B314),6)=0,Painel!$I$51,0),0)</f>
        <v>0</v>
      </c>
      <c r="H314" s="100">
        <f>IF(AND(Painel!$I$47="Sim",Painel!$I$49=PREMISSAS!$O$21),IF(MOD(MONTH(B314),12)=0,Painel!$I$51,0),0)</f>
        <v>0</v>
      </c>
      <c r="I314" s="4">
        <f ca="1">IFERROR(IF(RESULTADOS!$C$17="Normal",0,D314)*IF(RESULTADOS!$C$17="Normal",0,$D$3),0)</f>
        <v>0</v>
      </c>
      <c r="J314" s="4">
        <f>IF(RESULTADOS!$C$17="Normal",E314,0)</f>
        <v>0</v>
      </c>
      <c r="K314" s="4">
        <f ca="1">(E314+J314+I314)*PREMISSAS!$C$61</f>
        <v>0</v>
      </c>
      <c r="L314" s="4">
        <f ca="1">IFERROR(D314*IF(RESULTADOS!$C$17="Normal",IF(Painel!$G$8=PREMISSAS!$M$18,PREMISSAS!$C$63,PREMISSAS!$D$63),0),0)</f>
        <v>0</v>
      </c>
      <c r="M314" s="85">
        <f ca="1">IFERROR(M313*(1+$E$2)+(E314+J314-IF(RESULTADOS!$C$17="Normal",K314,0)-L314)*IF(MONTH(B314)=12,2,1),0)</f>
        <v>0</v>
      </c>
      <c r="N314" s="85">
        <f ca="1">IFERROR(N313*(1+$E$2)+(F314+I314-IF(RESULTADOS!$C$17="Normal",0,K314))*IF(MONTH(B314)=12,2,1)+G314+H314,0)</f>
        <v>0</v>
      </c>
      <c r="P314" s="43">
        <f t="shared" ca="1" si="36"/>
        <v>0</v>
      </c>
      <c r="R314" s="116" t="str">
        <f t="shared" ca="1" si="37"/>
        <v/>
      </c>
      <c r="S314" s="100" t="str">
        <f ca="1">IF(C314="","",S313+(E314+J314-IF(RESULTADOS!$C$17="Normal",K314,0)-L314)/2+(F314+G314+H314+I314-IF(RESULTADOS!$C$17="Normal",0,K314)))</f>
        <v/>
      </c>
      <c r="T314" s="100" t="str">
        <f ca="1">IF(C314="","",T313+(E314+J314-IF(RESULTADOS!$C$17="Normal",K314,0)-L314)/2)</f>
        <v/>
      </c>
      <c r="U314" s="100">
        <f t="shared" ca="1" si="41"/>
        <v>0</v>
      </c>
      <c r="W314" s="116" t="str">
        <f t="shared" ca="1" si="42"/>
        <v/>
      </c>
      <c r="X314" s="116" t="str">
        <f t="shared" ca="1" si="38"/>
        <v/>
      </c>
      <c r="Y314" s="100">
        <f ca="1">IF(OR((Y313-13/12*AB313)*(1+PREMISSAS!$C$16)&lt;0,Y313=""),0,(Y313-13/12*AB313)*(1+PREMISSAS!$C$16))</f>
        <v>0</v>
      </c>
      <c r="Z314" s="100">
        <f ca="1">IF(OR((Z313-13/12*AC313)*(1+PREMISSAS!$C$16)&lt;0,Z313=""),0,(Z313-13/12*AC313)*(1+PREMISSAS!$C$16))</f>
        <v>0</v>
      </c>
      <c r="AA314" s="100">
        <f t="shared" ca="1" si="39"/>
        <v>0</v>
      </c>
      <c r="AB314" s="119">
        <f t="shared" ca="1" si="43"/>
        <v>0</v>
      </c>
      <c r="AC314" s="119">
        <f t="shared" ca="1" si="44"/>
        <v>0</v>
      </c>
    </row>
    <row r="315" spans="2:29" x14ac:dyDescent="0.25">
      <c r="B315" s="20" t="str">
        <f t="shared" ca="1" si="40"/>
        <v/>
      </c>
      <c r="C315" s="21" t="str">
        <f ca="1">IF(B315="","",IF(MONTH(B315)=1,C314*(1+PREMISSAS!$C$58),C314))</f>
        <v/>
      </c>
      <c r="D315" s="21" t="str">
        <f ca="1">IF(B315="","",IF(RESULTADOS!$C$17="Normal",IFERROR(MAX(C315-PREMISSAS!$C$13,0),0),MAX(10*PREMISSAS!$C$39,IF(MONTH(B315)=1,D314*(1+PREMISSAS!$C$58),D314))))</f>
        <v/>
      </c>
      <c r="E315" s="4">
        <f ca="1">IFERROR(D315*IF(RESULTADOS!$C$17="Normal",$D$3,0),0)</f>
        <v>0</v>
      </c>
      <c r="F315" s="4">
        <f>IF(AND(Painel!$I$47="Sim",Painel!$I$49=PREMISSAS!$O$23),Painel!$I$51,0)</f>
        <v>0</v>
      </c>
      <c r="G315" s="100">
        <f>IF(AND(Painel!$I$47="Sim",Painel!$I$49=PREMISSAS!$O$22),IF(MOD(MONTH(B315),6)=0,Painel!$I$51,0),0)</f>
        <v>0</v>
      </c>
      <c r="H315" s="100">
        <f>IF(AND(Painel!$I$47="Sim",Painel!$I$49=PREMISSAS!$O$21),IF(MOD(MONTH(B315),12)=0,Painel!$I$51,0),0)</f>
        <v>0</v>
      </c>
      <c r="I315" s="4">
        <f ca="1">IFERROR(IF(RESULTADOS!$C$17="Normal",0,D315)*IF(RESULTADOS!$C$17="Normal",0,$D$3),0)</f>
        <v>0</v>
      </c>
      <c r="J315" s="4">
        <f>IF(RESULTADOS!$C$17="Normal",E315,0)</f>
        <v>0</v>
      </c>
      <c r="K315" s="4">
        <f ca="1">(E315+J315+I315)*PREMISSAS!$C$61</f>
        <v>0</v>
      </c>
      <c r="L315" s="4">
        <f ca="1">IFERROR(D315*IF(RESULTADOS!$C$17="Normal",IF(Painel!$G$8=PREMISSAS!$M$18,PREMISSAS!$C$63,PREMISSAS!$D$63),0),0)</f>
        <v>0</v>
      </c>
      <c r="M315" s="85">
        <f ca="1">IFERROR(M314*(1+$E$2)+(E315+J315-IF(RESULTADOS!$C$17="Normal",K315,0)-L315)*IF(MONTH(B315)=12,2,1),0)</f>
        <v>0</v>
      </c>
      <c r="N315" s="85">
        <f ca="1">IFERROR(N314*(1+$E$2)+(F315+I315-IF(RESULTADOS!$C$17="Normal",0,K315))*IF(MONTH(B315)=12,2,1)+G315+H315,0)</f>
        <v>0</v>
      </c>
      <c r="P315" s="43">
        <f t="shared" ca="1" si="36"/>
        <v>0</v>
      </c>
      <c r="R315" s="116" t="str">
        <f t="shared" ca="1" si="37"/>
        <v/>
      </c>
      <c r="S315" s="100" t="str">
        <f ca="1">IF(C315="","",S314+(E315+J315-IF(RESULTADOS!$C$17="Normal",K315,0)-L315)/2+(F315+G315+H315+I315-IF(RESULTADOS!$C$17="Normal",0,K315)))</f>
        <v/>
      </c>
      <c r="T315" s="100" t="str">
        <f ca="1">IF(C315="","",T314+(E315+J315-IF(RESULTADOS!$C$17="Normal",K315,0)-L315)/2)</f>
        <v/>
      </c>
      <c r="U315" s="100">
        <f t="shared" ca="1" si="41"/>
        <v>0</v>
      </c>
      <c r="W315" s="116" t="str">
        <f t="shared" ca="1" si="42"/>
        <v/>
      </c>
      <c r="X315" s="116" t="str">
        <f t="shared" ca="1" si="38"/>
        <v/>
      </c>
      <c r="Y315" s="100">
        <f ca="1">IF(OR((Y314-13/12*AB314)*(1+PREMISSAS!$C$16)&lt;0,Y314=""),0,(Y314-13/12*AB314)*(1+PREMISSAS!$C$16))</f>
        <v>0</v>
      </c>
      <c r="Z315" s="100">
        <f ca="1">IF(OR((Z314-13/12*AC314)*(1+PREMISSAS!$C$16)&lt;0,Z314=""),0,(Z314-13/12*AC314)*(1+PREMISSAS!$C$16))</f>
        <v>0</v>
      </c>
      <c r="AA315" s="100">
        <f t="shared" ca="1" si="39"/>
        <v>0</v>
      </c>
      <c r="AB315" s="119">
        <f t="shared" ca="1" si="43"/>
        <v>0</v>
      </c>
      <c r="AC315" s="119">
        <f t="shared" ca="1" si="44"/>
        <v>0</v>
      </c>
    </row>
    <row r="316" spans="2:29" x14ac:dyDescent="0.25">
      <c r="B316" s="20" t="str">
        <f t="shared" ca="1" si="40"/>
        <v/>
      </c>
      <c r="C316" s="21" t="str">
        <f ca="1">IF(B316="","",IF(MONTH(B316)=1,C315*(1+PREMISSAS!$C$58),C315))</f>
        <v/>
      </c>
      <c r="D316" s="21" t="str">
        <f ca="1">IF(B316="","",IF(RESULTADOS!$C$17="Normal",IFERROR(MAX(C316-PREMISSAS!$C$13,0),0),MAX(10*PREMISSAS!$C$39,IF(MONTH(B316)=1,D315*(1+PREMISSAS!$C$58),D315))))</f>
        <v/>
      </c>
      <c r="E316" s="4">
        <f ca="1">IFERROR(D316*IF(RESULTADOS!$C$17="Normal",$D$3,0),0)</f>
        <v>0</v>
      </c>
      <c r="F316" s="4">
        <f>IF(AND(Painel!$I$47="Sim",Painel!$I$49=PREMISSAS!$O$23),Painel!$I$51,0)</f>
        <v>0</v>
      </c>
      <c r="G316" s="100">
        <f>IF(AND(Painel!$I$47="Sim",Painel!$I$49=PREMISSAS!$O$22),IF(MOD(MONTH(B316),6)=0,Painel!$I$51,0),0)</f>
        <v>0</v>
      </c>
      <c r="H316" s="100">
        <f>IF(AND(Painel!$I$47="Sim",Painel!$I$49=PREMISSAS!$O$21),IF(MOD(MONTH(B316),12)=0,Painel!$I$51,0),0)</f>
        <v>0</v>
      </c>
      <c r="I316" s="4">
        <f ca="1">IFERROR(IF(RESULTADOS!$C$17="Normal",0,D316)*IF(RESULTADOS!$C$17="Normal",0,$D$3),0)</f>
        <v>0</v>
      </c>
      <c r="J316" s="4">
        <f>IF(RESULTADOS!$C$17="Normal",E316,0)</f>
        <v>0</v>
      </c>
      <c r="K316" s="4">
        <f ca="1">(E316+J316+I316)*PREMISSAS!$C$61</f>
        <v>0</v>
      </c>
      <c r="L316" s="4">
        <f ca="1">IFERROR(D316*IF(RESULTADOS!$C$17="Normal",IF(Painel!$G$8=PREMISSAS!$M$18,PREMISSAS!$C$63,PREMISSAS!$D$63),0),0)</f>
        <v>0</v>
      </c>
      <c r="M316" s="85">
        <f ca="1">IFERROR(M315*(1+$E$2)+(E316+J316-IF(RESULTADOS!$C$17="Normal",K316,0)-L316)*IF(MONTH(B316)=12,2,1),0)</f>
        <v>0</v>
      </c>
      <c r="N316" s="85">
        <f ca="1">IFERROR(N315*(1+$E$2)+(F316+I316-IF(RESULTADOS!$C$17="Normal",0,K316))*IF(MONTH(B316)=12,2,1)+G316+H316,0)</f>
        <v>0</v>
      </c>
      <c r="P316" s="43">
        <f t="shared" ca="1" si="36"/>
        <v>0</v>
      </c>
      <c r="R316" s="116" t="str">
        <f t="shared" ca="1" si="37"/>
        <v/>
      </c>
      <c r="S316" s="100" t="str">
        <f ca="1">IF(C316="","",S315+(E316+J316-IF(RESULTADOS!$C$17="Normal",K316,0)-L316)/2+(F316+G316+H316+I316-IF(RESULTADOS!$C$17="Normal",0,K316)))</f>
        <v/>
      </c>
      <c r="T316" s="100" t="str">
        <f ca="1">IF(C316="","",T315+(E316+J316-IF(RESULTADOS!$C$17="Normal",K316,0)-L316)/2)</f>
        <v/>
      </c>
      <c r="U316" s="100">
        <f t="shared" ca="1" si="41"/>
        <v>0</v>
      </c>
      <c r="W316" s="116" t="str">
        <f t="shared" ca="1" si="42"/>
        <v/>
      </c>
      <c r="X316" s="116" t="str">
        <f t="shared" ca="1" si="38"/>
        <v/>
      </c>
      <c r="Y316" s="100">
        <f ca="1">IF(OR((Y315-13/12*AB315)*(1+PREMISSAS!$C$16)&lt;0,Y315=""),0,(Y315-13/12*AB315)*(1+PREMISSAS!$C$16))</f>
        <v>0</v>
      </c>
      <c r="Z316" s="100">
        <f ca="1">IF(OR((Z315-13/12*AC315)*(1+PREMISSAS!$C$16)&lt;0,Z315=""),0,(Z315-13/12*AC315)*(1+PREMISSAS!$C$16))</f>
        <v>0</v>
      </c>
      <c r="AA316" s="100">
        <f t="shared" ca="1" si="39"/>
        <v>0</v>
      </c>
      <c r="AB316" s="119">
        <f t="shared" ca="1" si="43"/>
        <v>0</v>
      </c>
      <c r="AC316" s="119">
        <f t="shared" ca="1" si="44"/>
        <v>0</v>
      </c>
    </row>
    <row r="317" spans="2:29" x14ac:dyDescent="0.25">
      <c r="B317" s="20" t="str">
        <f t="shared" ca="1" si="40"/>
        <v/>
      </c>
      <c r="C317" s="21" t="str">
        <f ca="1">IF(B317="","",IF(MONTH(B317)=1,C316*(1+PREMISSAS!$C$58),C316))</f>
        <v/>
      </c>
      <c r="D317" s="21" t="str">
        <f ca="1">IF(B317="","",IF(RESULTADOS!$C$17="Normal",IFERROR(MAX(C317-PREMISSAS!$C$13,0),0),MAX(10*PREMISSAS!$C$39,IF(MONTH(B317)=1,D316*(1+PREMISSAS!$C$58),D316))))</f>
        <v/>
      </c>
      <c r="E317" s="4">
        <f ca="1">IFERROR(D317*IF(RESULTADOS!$C$17="Normal",$D$3,0),0)</f>
        <v>0</v>
      </c>
      <c r="F317" s="4">
        <f>IF(AND(Painel!$I$47="Sim",Painel!$I$49=PREMISSAS!$O$23),Painel!$I$51,0)</f>
        <v>0</v>
      </c>
      <c r="G317" s="100">
        <f>IF(AND(Painel!$I$47="Sim",Painel!$I$49=PREMISSAS!$O$22),IF(MOD(MONTH(B317),6)=0,Painel!$I$51,0),0)</f>
        <v>0</v>
      </c>
      <c r="H317" s="100">
        <f>IF(AND(Painel!$I$47="Sim",Painel!$I$49=PREMISSAS!$O$21),IF(MOD(MONTH(B317),12)=0,Painel!$I$51,0),0)</f>
        <v>0</v>
      </c>
      <c r="I317" s="4">
        <f ca="1">IFERROR(IF(RESULTADOS!$C$17="Normal",0,D317)*IF(RESULTADOS!$C$17="Normal",0,$D$3),0)</f>
        <v>0</v>
      </c>
      <c r="J317" s="4">
        <f>IF(RESULTADOS!$C$17="Normal",E317,0)</f>
        <v>0</v>
      </c>
      <c r="K317" s="4">
        <f ca="1">(E317+J317+I317)*PREMISSAS!$C$61</f>
        <v>0</v>
      </c>
      <c r="L317" s="4">
        <f ca="1">IFERROR(D317*IF(RESULTADOS!$C$17="Normal",IF(Painel!$G$8=PREMISSAS!$M$18,PREMISSAS!$C$63,PREMISSAS!$D$63),0),0)</f>
        <v>0</v>
      </c>
      <c r="M317" s="85">
        <f ca="1">IFERROR(M316*(1+$E$2)+(E317+J317-IF(RESULTADOS!$C$17="Normal",K317,0)-L317)*IF(MONTH(B317)=12,2,1),0)</f>
        <v>0</v>
      </c>
      <c r="N317" s="85">
        <f ca="1">IFERROR(N316*(1+$E$2)+(F317+I317-IF(RESULTADOS!$C$17="Normal",0,K317))*IF(MONTH(B317)=12,2,1)+G317+H317,0)</f>
        <v>0</v>
      </c>
      <c r="P317" s="43">
        <f t="shared" ca="1" si="36"/>
        <v>0</v>
      </c>
      <c r="R317" s="116" t="str">
        <f t="shared" ca="1" si="37"/>
        <v/>
      </c>
      <c r="S317" s="100" t="str">
        <f ca="1">IF(C317="","",S316+(E317+J317-IF(RESULTADOS!$C$17="Normal",K317,0)-L317)/2+(F317+G317+H317+I317-IF(RESULTADOS!$C$17="Normal",0,K317)))</f>
        <v/>
      </c>
      <c r="T317" s="100" t="str">
        <f ca="1">IF(C317="","",T316+(E317+J317-IF(RESULTADOS!$C$17="Normal",K317,0)-L317)/2)</f>
        <v/>
      </c>
      <c r="U317" s="100">
        <f t="shared" ca="1" si="41"/>
        <v>0</v>
      </c>
      <c r="W317" s="116" t="str">
        <f t="shared" ca="1" si="42"/>
        <v/>
      </c>
      <c r="X317" s="116" t="str">
        <f t="shared" ca="1" si="38"/>
        <v/>
      </c>
      <c r="Y317" s="100">
        <f ca="1">IF(OR((Y316-13/12*AB316)*(1+PREMISSAS!$C$16)&lt;0,Y316=""),0,(Y316-13/12*AB316)*(1+PREMISSAS!$C$16))</f>
        <v>0</v>
      </c>
      <c r="Z317" s="100">
        <f ca="1">IF(OR((Z316-13/12*AC316)*(1+PREMISSAS!$C$16)&lt;0,Z316=""),0,(Z316-13/12*AC316)*(1+PREMISSAS!$C$16))</f>
        <v>0</v>
      </c>
      <c r="AA317" s="100">
        <f t="shared" ca="1" si="39"/>
        <v>0</v>
      </c>
      <c r="AB317" s="119">
        <f t="shared" ca="1" si="43"/>
        <v>0</v>
      </c>
      <c r="AC317" s="119">
        <f t="shared" ca="1" si="44"/>
        <v>0</v>
      </c>
    </row>
    <row r="318" spans="2:29" x14ac:dyDescent="0.25">
      <c r="B318" s="20" t="str">
        <f t="shared" ca="1" si="40"/>
        <v/>
      </c>
      <c r="C318" s="21" t="str">
        <f ca="1">IF(B318="","",IF(MONTH(B318)=1,C317*(1+PREMISSAS!$C$58),C317))</f>
        <v/>
      </c>
      <c r="D318" s="21" t="str">
        <f ca="1">IF(B318="","",IF(RESULTADOS!$C$17="Normal",IFERROR(MAX(C318-PREMISSAS!$C$13,0),0),MAX(10*PREMISSAS!$C$39,IF(MONTH(B318)=1,D317*(1+PREMISSAS!$C$58),D317))))</f>
        <v/>
      </c>
      <c r="E318" s="4">
        <f ca="1">IFERROR(D318*IF(RESULTADOS!$C$17="Normal",$D$3,0),0)</f>
        <v>0</v>
      </c>
      <c r="F318" s="4">
        <f>IF(AND(Painel!$I$47="Sim",Painel!$I$49=PREMISSAS!$O$23),Painel!$I$51,0)</f>
        <v>0</v>
      </c>
      <c r="G318" s="100">
        <f>IF(AND(Painel!$I$47="Sim",Painel!$I$49=PREMISSAS!$O$22),IF(MOD(MONTH(B318),6)=0,Painel!$I$51,0),0)</f>
        <v>0</v>
      </c>
      <c r="H318" s="100">
        <f>IF(AND(Painel!$I$47="Sim",Painel!$I$49=PREMISSAS!$O$21),IF(MOD(MONTH(B318),12)=0,Painel!$I$51,0),0)</f>
        <v>0</v>
      </c>
      <c r="I318" s="4">
        <f ca="1">IFERROR(IF(RESULTADOS!$C$17="Normal",0,D318)*IF(RESULTADOS!$C$17="Normal",0,$D$3),0)</f>
        <v>0</v>
      </c>
      <c r="J318" s="4">
        <f>IF(RESULTADOS!$C$17="Normal",E318,0)</f>
        <v>0</v>
      </c>
      <c r="K318" s="4">
        <f ca="1">(E318+J318+I318)*PREMISSAS!$C$61</f>
        <v>0</v>
      </c>
      <c r="L318" s="4">
        <f ca="1">IFERROR(D318*IF(RESULTADOS!$C$17="Normal",IF(Painel!$G$8=PREMISSAS!$M$18,PREMISSAS!$C$63,PREMISSAS!$D$63),0),0)</f>
        <v>0</v>
      </c>
      <c r="M318" s="85">
        <f ca="1">IFERROR(M317*(1+$E$2)+(E318+J318-IF(RESULTADOS!$C$17="Normal",K318,0)-L318)*IF(MONTH(B318)=12,2,1),0)</f>
        <v>0</v>
      </c>
      <c r="N318" s="85">
        <f ca="1">IFERROR(N317*(1+$E$2)+(F318+I318-IF(RESULTADOS!$C$17="Normal",0,K318))*IF(MONTH(B318)=12,2,1)+G318+H318,0)</f>
        <v>0</v>
      </c>
      <c r="P318" s="43">
        <f t="shared" ca="1" si="36"/>
        <v>0</v>
      </c>
      <c r="R318" s="116" t="str">
        <f t="shared" ca="1" si="37"/>
        <v/>
      </c>
      <c r="S318" s="100" t="str">
        <f ca="1">IF(C318="","",S317+(E318+J318-IF(RESULTADOS!$C$17="Normal",K318,0)-L318)/2+(F318+G318+H318+I318-IF(RESULTADOS!$C$17="Normal",0,K318)))</f>
        <v/>
      </c>
      <c r="T318" s="100" t="str">
        <f ca="1">IF(C318="","",T317+(E318+J318-IF(RESULTADOS!$C$17="Normal",K318,0)-L318)/2)</f>
        <v/>
      </c>
      <c r="U318" s="100">
        <f t="shared" ca="1" si="41"/>
        <v>0</v>
      </c>
      <c r="W318" s="116" t="str">
        <f t="shared" ca="1" si="42"/>
        <v/>
      </c>
      <c r="X318" s="116" t="str">
        <f t="shared" ca="1" si="38"/>
        <v/>
      </c>
      <c r="Y318" s="100">
        <f ca="1">IF(OR((Y317-13/12*AB317)*(1+PREMISSAS!$C$16)&lt;0,Y317=""),0,(Y317-13/12*AB317)*(1+PREMISSAS!$C$16))</f>
        <v>0</v>
      </c>
      <c r="Z318" s="100">
        <f ca="1">IF(OR((Z317-13/12*AC317)*(1+PREMISSAS!$C$16)&lt;0,Z317=""),0,(Z317-13/12*AC317)*(1+PREMISSAS!$C$16))</f>
        <v>0</v>
      </c>
      <c r="AA318" s="100">
        <f t="shared" ref="AA318:AA381" ca="1" si="45">SUM(Y318:Z318)</f>
        <v>0</v>
      </c>
      <c r="AB318" s="119">
        <f t="shared" ca="1" si="43"/>
        <v>0</v>
      </c>
      <c r="AC318" s="119">
        <f t="shared" ca="1" si="44"/>
        <v>0</v>
      </c>
    </row>
    <row r="319" spans="2:29" x14ac:dyDescent="0.25">
      <c r="B319" s="20" t="str">
        <f t="shared" ca="1" si="40"/>
        <v/>
      </c>
      <c r="C319" s="21" t="str">
        <f ca="1">IF(B319="","",IF(MONTH(B319)=1,C318*(1+PREMISSAS!$C$58),C318))</f>
        <v/>
      </c>
      <c r="D319" s="21" t="str">
        <f ca="1">IF(B319="","",IF(RESULTADOS!$C$17="Normal",IFERROR(MAX(C319-PREMISSAS!$C$13,0),0),MAX(10*PREMISSAS!$C$39,IF(MONTH(B319)=1,D318*(1+PREMISSAS!$C$58),D318))))</f>
        <v/>
      </c>
      <c r="E319" s="4">
        <f ca="1">IFERROR(D319*IF(RESULTADOS!$C$17="Normal",$D$3,0),0)</f>
        <v>0</v>
      </c>
      <c r="F319" s="4">
        <f>IF(AND(Painel!$I$47="Sim",Painel!$I$49=PREMISSAS!$O$23),Painel!$I$51,0)</f>
        <v>0</v>
      </c>
      <c r="G319" s="100">
        <f>IF(AND(Painel!$I$47="Sim",Painel!$I$49=PREMISSAS!$O$22),IF(MOD(MONTH(B319),6)=0,Painel!$I$51,0),0)</f>
        <v>0</v>
      </c>
      <c r="H319" s="100">
        <f>IF(AND(Painel!$I$47="Sim",Painel!$I$49=PREMISSAS!$O$21),IF(MOD(MONTH(B319),12)=0,Painel!$I$51,0),0)</f>
        <v>0</v>
      </c>
      <c r="I319" s="4">
        <f ca="1">IFERROR(IF(RESULTADOS!$C$17="Normal",0,D319)*IF(RESULTADOS!$C$17="Normal",0,$D$3),0)</f>
        <v>0</v>
      </c>
      <c r="J319" s="4">
        <f>IF(RESULTADOS!$C$17="Normal",E319,0)</f>
        <v>0</v>
      </c>
      <c r="K319" s="4">
        <f ca="1">(E319+J319+I319)*PREMISSAS!$C$61</f>
        <v>0</v>
      </c>
      <c r="L319" s="4">
        <f ca="1">IFERROR(D319*IF(RESULTADOS!$C$17="Normal",IF(Painel!$G$8=PREMISSAS!$M$18,PREMISSAS!$C$63,PREMISSAS!$D$63),0),0)</f>
        <v>0</v>
      </c>
      <c r="M319" s="85">
        <f ca="1">IFERROR(M318*(1+$E$2)+(E319+J319-IF(RESULTADOS!$C$17="Normal",K319,0)-L319)*IF(MONTH(B319)=12,2,1),0)</f>
        <v>0</v>
      </c>
      <c r="N319" s="85">
        <f ca="1">IFERROR(N318*(1+$E$2)+(F319+I319-IF(RESULTADOS!$C$17="Normal",0,K319))*IF(MONTH(B319)=12,2,1)+G319+H319,0)</f>
        <v>0</v>
      </c>
      <c r="P319" s="43">
        <f t="shared" ca="1" si="36"/>
        <v>0</v>
      </c>
      <c r="R319" s="116" t="str">
        <f t="shared" ca="1" si="37"/>
        <v/>
      </c>
      <c r="S319" s="100" t="str">
        <f ca="1">IF(C319="","",S318+(E319+J319-IF(RESULTADOS!$C$17="Normal",K319,0)-L319)/2+(F319+G319+H319+I319-IF(RESULTADOS!$C$17="Normal",0,K319)))</f>
        <v/>
      </c>
      <c r="T319" s="100" t="str">
        <f ca="1">IF(C319="","",T318+(E319+J319-IF(RESULTADOS!$C$17="Normal",K319,0)-L319)/2)</f>
        <v/>
      </c>
      <c r="U319" s="100">
        <f t="shared" ca="1" si="41"/>
        <v>0</v>
      </c>
      <c r="W319" s="116" t="str">
        <f t="shared" ca="1" si="42"/>
        <v/>
      </c>
      <c r="X319" s="116" t="str">
        <f t="shared" ca="1" si="38"/>
        <v/>
      </c>
      <c r="Y319" s="100">
        <f ca="1">IF(OR((Y318-13/12*AB318)*(1+PREMISSAS!$C$16)&lt;0,Y318=""),0,(Y318-13/12*AB318)*(1+PREMISSAS!$C$16))</f>
        <v>0</v>
      </c>
      <c r="Z319" s="100">
        <f ca="1">IF(OR((Z318-13/12*AC318)*(1+PREMISSAS!$C$16)&lt;0,Z318=""),0,(Z318-13/12*AC318)*(1+PREMISSAS!$C$16))</f>
        <v>0</v>
      </c>
      <c r="AA319" s="100">
        <f t="shared" ca="1" si="45"/>
        <v>0</v>
      </c>
      <c r="AB319" s="119">
        <f t="shared" ca="1" si="43"/>
        <v>0</v>
      </c>
      <c r="AC319" s="119">
        <f t="shared" ca="1" si="44"/>
        <v>0</v>
      </c>
    </row>
    <row r="320" spans="2:29" x14ac:dyDescent="0.25">
      <c r="B320" s="20" t="str">
        <f t="shared" ca="1" si="40"/>
        <v/>
      </c>
      <c r="C320" s="21" t="str">
        <f ca="1">IF(B320="","",IF(MONTH(B320)=1,C319*(1+PREMISSAS!$C$58),C319))</f>
        <v/>
      </c>
      <c r="D320" s="21" t="str">
        <f ca="1">IF(B320="","",IF(RESULTADOS!$C$17="Normal",IFERROR(MAX(C320-PREMISSAS!$C$13,0),0),MAX(10*PREMISSAS!$C$39,IF(MONTH(B320)=1,D319*(1+PREMISSAS!$C$58),D319))))</f>
        <v/>
      </c>
      <c r="E320" s="4">
        <f ca="1">IFERROR(D320*IF(RESULTADOS!$C$17="Normal",$D$3,0),0)</f>
        <v>0</v>
      </c>
      <c r="F320" s="4">
        <f>IF(AND(Painel!$I$47="Sim",Painel!$I$49=PREMISSAS!$O$23),Painel!$I$51,0)</f>
        <v>0</v>
      </c>
      <c r="G320" s="100">
        <f>IF(AND(Painel!$I$47="Sim",Painel!$I$49=PREMISSAS!$O$22),IF(MOD(MONTH(B320),6)=0,Painel!$I$51,0),0)</f>
        <v>0</v>
      </c>
      <c r="H320" s="100">
        <f>IF(AND(Painel!$I$47="Sim",Painel!$I$49=PREMISSAS!$O$21),IF(MOD(MONTH(B320),12)=0,Painel!$I$51,0),0)</f>
        <v>0</v>
      </c>
      <c r="I320" s="4">
        <f ca="1">IFERROR(IF(RESULTADOS!$C$17="Normal",0,D320)*IF(RESULTADOS!$C$17="Normal",0,$D$3),0)</f>
        <v>0</v>
      </c>
      <c r="J320" s="4">
        <f>IF(RESULTADOS!$C$17="Normal",E320,0)</f>
        <v>0</v>
      </c>
      <c r="K320" s="4">
        <f ca="1">(E320+J320+I320)*PREMISSAS!$C$61</f>
        <v>0</v>
      </c>
      <c r="L320" s="4">
        <f ca="1">IFERROR(D320*IF(RESULTADOS!$C$17="Normal",IF(Painel!$G$8=PREMISSAS!$M$18,PREMISSAS!$C$63,PREMISSAS!$D$63),0),0)</f>
        <v>0</v>
      </c>
      <c r="M320" s="85">
        <f ca="1">IFERROR(M319*(1+$E$2)+(E320+J320-IF(RESULTADOS!$C$17="Normal",K320,0)-L320)*IF(MONTH(B320)=12,2,1),0)</f>
        <v>0</v>
      </c>
      <c r="N320" s="85">
        <f ca="1">IFERROR(N319*(1+$E$2)+(F320+I320-IF(RESULTADOS!$C$17="Normal",0,K320))*IF(MONTH(B320)=12,2,1)+G320+H320,0)</f>
        <v>0</v>
      </c>
      <c r="P320" s="43">
        <f t="shared" ca="1" si="36"/>
        <v>0</v>
      </c>
      <c r="R320" s="116" t="str">
        <f t="shared" ca="1" si="37"/>
        <v/>
      </c>
      <c r="S320" s="100" t="str">
        <f ca="1">IF(C320="","",S319+(E320+J320-IF(RESULTADOS!$C$17="Normal",K320,0)-L320)/2+(F320+G320+H320+I320-IF(RESULTADOS!$C$17="Normal",0,K320)))</f>
        <v/>
      </c>
      <c r="T320" s="100" t="str">
        <f ca="1">IF(C320="","",T319+(E320+J320-IF(RESULTADOS!$C$17="Normal",K320,0)-L320)/2)</f>
        <v/>
      </c>
      <c r="U320" s="100">
        <f t="shared" ca="1" si="41"/>
        <v>0</v>
      </c>
      <c r="W320" s="116" t="str">
        <f t="shared" ca="1" si="42"/>
        <v/>
      </c>
      <c r="X320" s="116" t="str">
        <f t="shared" ca="1" si="38"/>
        <v/>
      </c>
      <c r="Y320" s="100">
        <f ca="1">IF(OR((Y319-13/12*AB319)*(1+PREMISSAS!$C$16)&lt;0,Y319=""),0,(Y319-13/12*AB319)*(1+PREMISSAS!$C$16))</f>
        <v>0</v>
      </c>
      <c r="Z320" s="100">
        <f ca="1">IF(OR((Z319-13/12*AC319)*(1+PREMISSAS!$C$16)&lt;0,Z319=""),0,(Z319-13/12*AC319)*(1+PREMISSAS!$C$16))</f>
        <v>0</v>
      </c>
      <c r="AA320" s="100">
        <f t="shared" ca="1" si="45"/>
        <v>0</v>
      </c>
      <c r="AB320" s="119">
        <f t="shared" ca="1" si="43"/>
        <v>0</v>
      </c>
      <c r="AC320" s="119">
        <f t="shared" ca="1" si="44"/>
        <v>0</v>
      </c>
    </row>
    <row r="321" spans="2:29" x14ac:dyDescent="0.25">
      <c r="B321" s="20" t="str">
        <f t="shared" ca="1" si="40"/>
        <v/>
      </c>
      <c r="C321" s="21" t="str">
        <f ca="1">IF(B321="","",IF(MONTH(B321)=1,C320*(1+PREMISSAS!$C$58),C320))</f>
        <v/>
      </c>
      <c r="D321" s="21" t="str">
        <f ca="1">IF(B321="","",IF(RESULTADOS!$C$17="Normal",IFERROR(MAX(C321-PREMISSAS!$C$13,0),0),MAX(10*PREMISSAS!$C$39,IF(MONTH(B321)=1,D320*(1+PREMISSAS!$C$58),D320))))</f>
        <v/>
      </c>
      <c r="E321" s="4">
        <f ca="1">IFERROR(D321*IF(RESULTADOS!$C$17="Normal",$D$3,0),0)</f>
        <v>0</v>
      </c>
      <c r="F321" s="4">
        <f>IF(AND(Painel!$I$47="Sim",Painel!$I$49=PREMISSAS!$O$23),Painel!$I$51,0)</f>
        <v>0</v>
      </c>
      <c r="G321" s="100">
        <f>IF(AND(Painel!$I$47="Sim",Painel!$I$49=PREMISSAS!$O$22),IF(MOD(MONTH(B321),6)=0,Painel!$I$51,0),0)</f>
        <v>0</v>
      </c>
      <c r="H321" s="100">
        <f>IF(AND(Painel!$I$47="Sim",Painel!$I$49=PREMISSAS!$O$21),IF(MOD(MONTH(B321),12)=0,Painel!$I$51,0),0)</f>
        <v>0</v>
      </c>
      <c r="I321" s="4">
        <f ca="1">IFERROR(IF(RESULTADOS!$C$17="Normal",0,D321)*IF(RESULTADOS!$C$17="Normal",0,$D$3),0)</f>
        <v>0</v>
      </c>
      <c r="J321" s="4">
        <f>IF(RESULTADOS!$C$17="Normal",E321,0)</f>
        <v>0</v>
      </c>
      <c r="K321" s="4">
        <f ca="1">(E321+J321+I321)*PREMISSAS!$C$61</f>
        <v>0</v>
      </c>
      <c r="L321" s="4">
        <f ca="1">IFERROR(D321*IF(RESULTADOS!$C$17="Normal",IF(Painel!$G$8=PREMISSAS!$M$18,PREMISSAS!$C$63,PREMISSAS!$D$63),0),0)</f>
        <v>0</v>
      </c>
      <c r="M321" s="85">
        <f ca="1">IFERROR(M320*(1+$E$2)+(E321+J321-IF(RESULTADOS!$C$17="Normal",K321,0)-L321)*IF(MONTH(B321)=12,2,1),0)</f>
        <v>0</v>
      </c>
      <c r="N321" s="85">
        <f ca="1">IFERROR(N320*(1+$E$2)+(F321+I321-IF(RESULTADOS!$C$17="Normal",0,K321))*IF(MONTH(B321)=12,2,1)+G321+H321,0)</f>
        <v>0</v>
      </c>
      <c r="P321" s="43">
        <f t="shared" ca="1" si="36"/>
        <v>0</v>
      </c>
      <c r="R321" s="116" t="str">
        <f t="shared" ca="1" si="37"/>
        <v/>
      </c>
      <c r="S321" s="100" t="str">
        <f ca="1">IF(C321="","",S320+(E321+J321-IF(RESULTADOS!$C$17="Normal",K321,0)-L321)/2+(F321+G321+H321+I321-IF(RESULTADOS!$C$17="Normal",0,K321)))</f>
        <v/>
      </c>
      <c r="T321" s="100" t="str">
        <f ca="1">IF(C321="","",T320+(E321+J321-IF(RESULTADOS!$C$17="Normal",K321,0)-L321)/2)</f>
        <v/>
      </c>
      <c r="U321" s="100">
        <f t="shared" ca="1" si="41"/>
        <v>0</v>
      </c>
      <c r="W321" s="116" t="str">
        <f t="shared" ca="1" si="42"/>
        <v/>
      </c>
      <c r="X321" s="116" t="str">
        <f t="shared" ca="1" si="38"/>
        <v/>
      </c>
      <c r="Y321" s="100">
        <f ca="1">IF(OR((Y320-13/12*AB320)*(1+PREMISSAS!$C$16)&lt;0,Y320=""),0,(Y320-13/12*AB320)*(1+PREMISSAS!$C$16))</f>
        <v>0</v>
      </c>
      <c r="Z321" s="100">
        <f ca="1">IF(OR((Z320-13/12*AC320)*(1+PREMISSAS!$C$16)&lt;0,Z320=""),0,(Z320-13/12*AC320)*(1+PREMISSAS!$C$16))</f>
        <v>0</v>
      </c>
      <c r="AA321" s="100">
        <f t="shared" ca="1" si="45"/>
        <v>0</v>
      </c>
      <c r="AB321" s="119">
        <f t="shared" ca="1" si="43"/>
        <v>0</v>
      </c>
      <c r="AC321" s="119">
        <f t="shared" ca="1" si="44"/>
        <v>0</v>
      </c>
    </row>
    <row r="322" spans="2:29" x14ac:dyDescent="0.25">
      <c r="B322" s="20" t="str">
        <f t="shared" ca="1" si="40"/>
        <v/>
      </c>
      <c r="C322" s="21" t="str">
        <f ca="1">IF(B322="","",IF(MONTH(B322)=1,C321*(1+PREMISSAS!$C$58),C321))</f>
        <v/>
      </c>
      <c r="D322" s="21" t="str">
        <f ca="1">IF(B322="","",IF(RESULTADOS!$C$17="Normal",IFERROR(MAX(C322-PREMISSAS!$C$13,0),0),MAX(10*PREMISSAS!$C$39,IF(MONTH(B322)=1,D321*(1+PREMISSAS!$C$58),D321))))</f>
        <v/>
      </c>
      <c r="E322" s="4">
        <f ca="1">IFERROR(D322*IF(RESULTADOS!$C$17="Normal",$D$3,0),0)</f>
        <v>0</v>
      </c>
      <c r="F322" s="4">
        <f>IF(AND(Painel!$I$47="Sim",Painel!$I$49=PREMISSAS!$O$23),Painel!$I$51,0)</f>
        <v>0</v>
      </c>
      <c r="G322" s="100">
        <f>IF(AND(Painel!$I$47="Sim",Painel!$I$49=PREMISSAS!$O$22),IF(MOD(MONTH(B322),6)=0,Painel!$I$51,0),0)</f>
        <v>0</v>
      </c>
      <c r="H322" s="100">
        <f>IF(AND(Painel!$I$47="Sim",Painel!$I$49=PREMISSAS!$O$21),IF(MOD(MONTH(B322),12)=0,Painel!$I$51,0),0)</f>
        <v>0</v>
      </c>
      <c r="I322" s="4">
        <f ca="1">IFERROR(IF(RESULTADOS!$C$17="Normal",0,D322)*IF(RESULTADOS!$C$17="Normal",0,$D$3),0)</f>
        <v>0</v>
      </c>
      <c r="J322" s="4">
        <f>IF(RESULTADOS!$C$17="Normal",E322,0)</f>
        <v>0</v>
      </c>
      <c r="K322" s="4">
        <f ca="1">(E322+J322+I322)*PREMISSAS!$C$61</f>
        <v>0</v>
      </c>
      <c r="L322" s="4">
        <f ca="1">IFERROR(D322*IF(RESULTADOS!$C$17="Normal",IF(Painel!$G$8=PREMISSAS!$M$18,PREMISSAS!$C$63,PREMISSAS!$D$63),0),0)</f>
        <v>0</v>
      </c>
      <c r="M322" s="85">
        <f ca="1">IFERROR(M321*(1+$E$2)+(E322+J322-IF(RESULTADOS!$C$17="Normal",K322,0)-L322)*IF(MONTH(B322)=12,2,1),0)</f>
        <v>0</v>
      </c>
      <c r="N322" s="85">
        <f ca="1">IFERROR(N321*(1+$E$2)+(F322+I322-IF(RESULTADOS!$C$17="Normal",0,K322))*IF(MONTH(B322)=12,2,1)+G322+H322,0)</f>
        <v>0</v>
      </c>
      <c r="P322" s="43">
        <f t="shared" ca="1" si="36"/>
        <v>0</v>
      </c>
      <c r="R322" s="116" t="str">
        <f t="shared" ca="1" si="37"/>
        <v/>
      </c>
      <c r="S322" s="100" t="str">
        <f ca="1">IF(C322="","",S321+(E322+J322-IF(RESULTADOS!$C$17="Normal",K322,0)-L322)/2+(F322+G322+H322+I322-IF(RESULTADOS!$C$17="Normal",0,K322)))</f>
        <v/>
      </c>
      <c r="T322" s="100" t="str">
        <f ca="1">IF(C322="","",T321+(E322+J322-IF(RESULTADOS!$C$17="Normal",K322,0)-L322)/2)</f>
        <v/>
      </c>
      <c r="U322" s="100">
        <f t="shared" ca="1" si="41"/>
        <v>0</v>
      </c>
      <c r="W322" s="116" t="str">
        <f t="shared" ca="1" si="42"/>
        <v/>
      </c>
      <c r="X322" s="116" t="str">
        <f t="shared" ca="1" si="38"/>
        <v/>
      </c>
      <c r="Y322" s="100">
        <f ca="1">IF(OR((Y321-13/12*AB321)*(1+PREMISSAS!$C$16)&lt;0,Y321=""),0,(Y321-13/12*AB321)*(1+PREMISSAS!$C$16))</f>
        <v>0</v>
      </c>
      <c r="Z322" s="100">
        <f ca="1">IF(OR((Z321-13/12*AC321)*(1+PREMISSAS!$C$16)&lt;0,Z321=""),0,(Z321-13/12*AC321)*(1+PREMISSAS!$C$16))</f>
        <v>0</v>
      </c>
      <c r="AA322" s="100">
        <f t="shared" ca="1" si="45"/>
        <v>0</v>
      </c>
      <c r="AB322" s="119">
        <f t="shared" ca="1" si="43"/>
        <v>0</v>
      </c>
      <c r="AC322" s="119">
        <f t="shared" ca="1" si="44"/>
        <v>0</v>
      </c>
    </row>
    <row r="323" spans="2:29" x14ac:dyDescent="0.25">
      <c r="B323" s="20" t="str">
        <f t="shared" ca="1" si="40"/>
        <v/>
      </c>
      <c r="C323" s="21" t="str">
        <f ca="1">IF(B323="","",IF(MONTH(B323)=1,C322*(1+PREMISSAS!$C$58),C322))</f>
        <v/>
      </c>
      <c r="D323" s="21" t="str">
        <f ca="1">IF(B323="","",IF(RESULTADOS!$C$17="Normal",IFERROR(MAX(C323-PREMISSAS!$C$13,0),0),MAX(10*PREMISSAS!$C$39,IF(MONTH(B323)=1,D322*(1+PREMISSAS!$C$58),D322))))</f>
        <v/>
      </c>
      <c r="E323" s="4">
        <f ca="1">IFERROR(D323*IF(RESULTADOS!$C$17="Normal",$D$3,0),0)</f>
        <v>0</v>
      </c>
      <c r="F323" s="4">
        <f>IF(AND(Painel!$I$47="Sim",Painel!$I$49=PREMISSAS!$O$23),Painel!$I$51,0)</f>
        <v>0</v>
      </c>
      <c r="G323" s="100">
        <f>IF(AND(Painel!$I$47="Sim",Painel!$I$49=PREMISSAS!$O$22),IF(MOD(MONTH(B323),6)=0,Painel!$I$51,0),0)</f>
        <v>0</v>
      </c>
      <c r="H323" s="100">
        <f>IF(AND(Painel!$I$47="Sim",Painel!$I$49=PREMISSAS!$O$21),IF(MOD(MONTH(B323),12)=0,Painel!$I$51,0),0)</f>
        <v>0</v>
      </c>
      <c r="I323" s="4">
        <f ca="1">IFERROR(IF(RESULTADOS!$C$17="Normal",0,D323)*IF(RESULTADOS!$C$17="Normal",0,$D$3),0)</f>
        <v>0</v>
      </c>
      <c r="J323" s="4">
        <f>IF(RESULTADOS!$C$17="Normal",E323,0)</f>
        <v>0</v>
      </c>
      <c r="K323" s="4">
        <f ca="1">(E323+J323+I323)*PREMISSAS!$C$61</f>
        <v>0</v>
      </c>
      <c r="L323" s="4">
        <f ca="1">IFERROR(D323*IF(RESULTADOS!$C$17="Normal",IF(Painel!$G$8=PREMISSAS!$M$18,PREMISSAS!$C$63,PREMISSAS!$D$63),0),0)</f>
        <v>0</v>
      </c>
      <c r="M323" s="85">
        <f ca="1">IFERROR(M322*(1+$E$2)+(E323+J323-IF(RESULTADOS!$C$17="Normal",K323,0)-L323)*IF(MONTH(B323)=12,2,1),0)</f>
        <v>0</v>
      </c>
      <c r="N323" s="85">
        <f ca="1">IFERROR(N322*(1+$E$2)+(F323+I323-IF(RESULTADOS!$C$17="Normal",0,K323))*IF(MONTH(B323)=12,2,1)+G323+H323,0)</f>
        <v>0</v>
      </c>
      <c r="P323" s="43">
        <f t="shared" ca="1" si="36"/>
        <v>0</v>
      </c>
      <c r="R323" s="116" t="str">
        <f t="shared" ca="1" si="37"/>
        <v/>
      </c>
      <c r="S323" s="100" t="str">
        <f ca="1">IF(C323="","",S322+(E323+J323-IF(RESULTADOS!$C$17="Normal",K323,0)-L323)/2+(F323+G323+H323+I323-IF(RESULTADOS!$C$17="Normal",0,K323)))</f>
        <v/>
      </c>
      <c r="T323" s="100" t="str">
        <f ca="1">IF(C323="","",T322+(E323+J323-IF(RESULTADOS!$C$17="Normal",K323,0)-L323)/2)</f>
        <v/>
      </c>
      <c r="U323" s="100">
        <f t="shared" ca="1" si="41"/>
        <v>0</v>
      </c>
      <c r="W323" s="116" t="str">
        <f t="shared" ca="1" si="42"/>
        <v/>
      </c>
      <c r="X323" s="116" t="str">
        <f t="shared" ca="1" si="38"/>
        <v/>
      </c>
      <c r="Y323" s="100">
        <f ca="1">IF(OR((Y322-13/12*AB322)*(1+PREMISSAS!$C$16)&lt;0,Y322=""),0,(Y322-13/12*AB322)*(1+PREMISSAS!$C$16))</f>
        <v>0</v>
      </c>
      <c r="Z323" s="100">
        <f ca="1">IF(OR((Z322-13/12*AC322)*(1+PREMISSAS!$C$16)&lt;0,Z322=""),0,(Z322-13/12*AC322)*(1+PREMISSAS!$C$16))</f>
        <v>0</v>
      </c>
      <c r="AA323" s="100">
        <f t="shared" ca="1" si="45"/>
        <v>0</v>
      </c>
      <c r="AB323" s="119">
        <f t="shared" ca="1" si="43"/>
        <v>0</v>
      </c>
      <c r="AC323" s="119">
        <f t="shared" ca="1" si="44"/>
        <v>0</v>
      </c>
    </row>
    <row r="324" spans="2:29" x14ac:dyDescent="0.25">
      <c r="B324" s="20" t="str">
        <f t="shared" ca="1" si="40"/>
        <v/>
      </c>
      <c r="C324" s="21" t="str">
        <f ca="1">IF(B324="","",IF(MONTH(B324)=1,C323*(1+PREMISSAS!$C$58),C323))</f>
        <v/>
      </c>
      <c r="D324" s="21" t="str">
        <f ca="1">IF(B324="","",IF(RESULTADOS!$C$17="Normal",IFERROR(MAX(C324-PREMISSAS!$C$13,0),0),MAX(10*PREMISSAS!$C$39,IF(MONTH(B324)=1,D323*(1+PREMISSAS!$C$58),D323))))</f>
        <v/>
      </c>
      <c r="E324" s="4">
        <f ca="1">IFERROR(D324*IF(RESULTADOS!$C$17="Normal",$D$3,0),0)</f>
        <v>0</v>
      </c>
      <c r="F324" s="4">
        <f>IF(AND(Painel!$I$47="Sim",Painel!$I$49=PREMISSAS!$O$23),Painel!$I$51,0)</f>
        <v>0</v>
      </c>
      <c r="G324" s="100">
        <f>IF(AND(Painel!$I$47="Sim",Painel!$I$49=PREMISSAS!$O$22),IF(MOD(MONTH(B324),6)=0,Painel!$I$51,0),0)</f>
        <v>0</v>
      </c>
      <c r="H324" s="100">
        <f>IF(AND(Painel!$I$47="Sim",Painel!$I$49=PREMISSAS!$O$21),IF(MOD(MONTH(B324),12)=0,Painel!$I$51,0),0)</f>
        <v>0</v>
      </c>
      <c r="I324" s="4">
        <f ca="1">IFERROR(IF(RESULTADOS!$C$17="Normal",0,D324)*IF(RESULTADOS!$C$17="Normal",0,$D$3),0)</f>
        <v>0</v>
      </c>
      <c r="J324" s="4">
        <f>IF(RESULTADOS!$C$17="Normal",E324,0)</f>
        <v>0</v>
      </c>
      <c r="K324" s="4">
        <f ca="1">(E324+J324+I324)*PREMISSAS!$C$61</f>
        <v>0</v>
      </c>
      <c r="L324" s="4">
        <f ca="1">IFERROR(D324*IF(RESULTADOS!$C$17="Normal",IF(Painel!$G$8=PREMISSAS!$M$18,PREMISSAS!$C$63,PREMISSAS!$D$63),0),0)</f>
        <v>0</v>
      </c>
      <c r="M324" s="85">
        <f ca="1">IFERROR(M323*(1+$E$2)+(E324+J324-IF(RESULTADOS!$C$17="Normal",K324,0)-L324)*IF(MONTH(B324)=12,2,1),0)</f>
        <v>0</v>
      </c>
      <c r="N324" s="85">
        <f ca="1">IFERROR(N323*(1+$E$2)+(F324+I324-IF(RESULTADOS!$C$17="Normal",0,K324))*IF(MONTH(B324)=12,2,1)+G324+H324,0)</f>
        <v>0</v>
      </c>
      <c r="P324" s="43">
        <f t="shared" ca="1" si="36"/>
        <v>0</v>
      </c>
      <c r="R324" s="116" t="str">
        <f t="shared" ca="1" si="37"/>
        <v/>
      </c>
      <c r="S324" s="100" t="str">
        <f ca="1">IF(C324="","",S323+(E324+J324-IF(RESULTADOS!$C$17="Normal",K324,0)-L324)/2+(F324+G324+H324+I324-IF(RESULTADOS!$C$17="Normal",0,K324)))</f>
        <v/>
      </c>
      <c r="T324" s="100" t="str">
        <f ca="1">IF(C324="","",T323+(E324+J324-IF(RESULTADOS!$C$17="Normal",K324,0)-L324)/2)</f>
        <v/>
      </c>
      <c r="U324" s="100">
        <f t="shared" ca="1" si="41"/>
        <v>0</v>
      </c>
      <c r="W324" s="116" t="str">
        <f t="shared" ca="1" si="42"/>
        <v/>
      </c>
      <c r="X324" s="116" t="str">
        <f t="shared" ca="1" si="38"/>
        <v/>
      </c>
      <c r="Y324" s="100">
        <f ca="1">IF(OR((Y323-13/12*AB323)*(1+PREMISSAS!$C$16)&lt;0,Y323=""),0,(Y323-13/12*AB323)*(1+PREMISSAS!$C$16))</f>
        <v>0</v>
      </c>
      <c r="Z324" s="100">
        <f ca="1">IF(OR((Z323-13/12*AC323)*(1+PREMISSAS!$C$16)&lt;0,Z323=""),0,(Z323-13/12*AC323)*(1+PREMISSAS!$C$16))</f>
        <v>0</v>
      </c>
      <c r="AA324" s="100">
        <f t="shared" ca="1" si="45"/>
        <v>0</v>
      </c>
      <c r="AB324" s="119">
        <f t="shared" ca="1" si="43"/>
        <v>0</v>
      </c>
      <c r="AC324" s="119">
        <f t="shared" ca="1" si="44"/>
        <v>0</v>
      </c>
    </row>
    <row r="325" spans="2:29" x14ac:dyDescent="0.25">
      <c r="B325" s="20" t="str">
        <f t="shared" ca="1" si="40"/>
        <v/>
      </c>
      <c r="C325" s="21" t="str">
        <f ca="1">IF(B325="","",IF(MONTH(B325)=1,C324*(1+PREMISSAS!$C$58),C324))</f>
        <v/>
      </c>
      <c r="D325" s="21" t="str">
        <f ca="1">IF(B325="","",IF(RESULTADOS!$C$17="Normal",IFERROR(MAX(C325-PREMISSAS!$C$13,0),0),MAX(10*PREMISSAS!$C$39,IF(MONTH(B325)=1,D324*(1+PREMISSAS!$C$58),D324))))</f>
        <v/>
      </c>
      <c r="E325" s="4">
        <f ca="1">IFERROR(D325*IF(RESULTADOS!$C$17="Normal",$D$3,0),0)</f>
        <v>0</v>
      </c>
      <c r="F325" s="4">
        <f>IF(AND(Painel!$I$47="Sim",Painel!$I$49=PREMISSAS!$O$23),Painel!$I$51,0)</f>
        <v>0</v>
      </c>
      <c r="G325" s="100">
        <f>IF(AND(Painel!$I$47="Sim",Painel!$I$49=PREMISSAS!$O$22),IF(MOD(MONTH(B325),6)=0,Painel!$I$51,0),0)</f>
        <v>0</v>
      </c>
      <c r="H325" s="100">
        <f>IF(AND(Painel!$I$47="Sim",Painel!$I$49=PREMISSAS!$O$21),IF(MOD(MONTH(B325),12)=0,Painel!$I$51,0),0)</f>
        <v>0</v>
      </c>
      <c r="I325" s="4">
        <f ca="1">IFERROR(IF(RESULTADOS!$C$17="Normal",0,D325)*IF(RESULTADOS!$C$17="Normal",0,$D$3),0)</f>
        <v>0</v>
      </c>
      <c r="J325" s="4">
        <f>IF(RESULTADOS!$C$17="Normal",E325,0)</f>
        <v>0</v>
      </c>
      <c r="K325" s="4">
        <f ca="1">(E325+J325+I325)*PREMISSAS!$C$61</f>
        <v>0</v>
      </c>
      <c r="L325" s="4">
        <f ca="1">IFERROR(D325*IF(RESULTADOS!$C$17="Normal",IF(Painel!$G$8=PREMISSAS!$M$18,PREMISSAS!$C$63,PREMISSAS!$D$63),0),0)</f>
        <v>0</v>
      </c>
      <c r="M325" s="85">
        <f ca="1">IFERROR(M324*(1+$E$2)+(E325+J325-IF(RESULTADOS!$C$17="Normal",K325,0)-L325)*IF(MONTH(B325)=12,2,1),0)</f>
        <v>0</v>
      </c>
      <c r="N325" s="85">
        <f ca="1">IFERROR(N324*(1+$E$2)+(F325+I325-IF(RESULTADOS!$C$17="Normal",0,K325))*IF(MONTH(B325)=12,2,1)+G325+H325,0)</f>
        <v>0</v>
      </c>
      <c r="P325" s="43">
        <f t="shared" ca="1" si="36"/>
        <v>0</v>
      </c>
      <c r="R325" s="116" t="str">
        <f t="shared" ca="1" si="37"/>
        <v/>
      </c>
      <c r="S325" s="100" t="str">
        <f ca="1">IF(C325="","",S324+(E325+J325-IF(RESULTADOS!$C$17="Normal",K325,0)-L325)/2+(F325+G325+H325+I325-IF(RESULTADOS!$C$17="Normal",0,K325)))</f>
        <v/>
      </c>
      <c r="T325" s="100" t="str">
        <f ca="1">IF(C325="","",T324+(E325+J325-IF(RESULTADOS!$C$17="Normal",K325,0)-L325)/2)</f>
        <v/>
      </c>
      <c r="U325" s="100">
        <f t="shared" ca="1" si="41"/>
        <v>0</v>
      </c>
      <c r="W325" s="116" t="str">
        <f t="shared" ca="1" si="42"/>
        <v/>
      </c>
      <c r="X325" s="116" t="str">
        <f t="shared" ca="1" si="38"/>
        <v/>
      </c>
      <c r="Y325" s="100">
        <f ca="1">IF(OR((Y324-13/12*AB324)*(1+PREMISSAS!$C$16)&lt;0,Y324=""),0,(Y324-13/12*AB324)*(1+PREMISSAS!$C$16))</f>
        <v>0</v>
      </c>
      <c r="Z325" s="100">
        <f ca="1">IF(OR((Z324-13/12*AC324)*(1+PREMISSAS!$C$16)&lt;0,Z324=""),0,(Z324-13/12*AC324)*(1+PREMISSAS!$C$16))</f>
        <v>0</v>
      </c>
      <c r="AA325" s="100">
        <f t="shared" ca="1" si="45"/>
        <v>0</v>
      </c>
      <c r="AB325" s="119">
        <f t="shared" ca="1" si="43"/>
        <v>0</v>
      </c>
      <c r="AC325" s="119">
        <f t="shared" ca="1" si="44"/>
        <v>0</v>
      </c>
    </row>
    <row r="326" spans="2:29" x14ac:dyDescent="0.25">
      <c r="B326" s="20" t="str">
        <f t="shared" ca="1" si="40"/>
        <v/>
      </c>
      <c r="C326" s="21" t="str">
        <f ca="1">IF(B326="","",IF(MONTH(B326)=1,C325*(1+PREMISSAS!$C$58),C325))</f>
        <v/>
      </c>
      <c r="D326" s="21" t="str">
        <f ca="1">IF(B326="","",IF(RESULTADOS!$C$17="Normal",IFERROR(MAX(C326-PREMISSAS!$C$13,0),0),MAX(10*PREMISSAS!$C$39,IF(MONTH(B326)=1,D325*(1+PREMISSAS!$C$58),D325))))</f>
        <v/>
      </c>
      <c r="E326" s="4">
        <f ca="1">IFERROR(D326*IF(RESULTADOS!$C$17="Normal",$D$3,0),0)</f>
        <v>0</v>
      </c>
      <c r="F326" s="4">
        <f>IF(AND(Painel!$I$47="Sim",Painel!$I$49=PREMISSAS!$O$23),Painel!$I$51,0)</f>
        <v>0</v>
      </c>
      <c r="G326" s="100">
        <f>IF(AND(Painel!$I$47="Sim",Painel!$I$49=PREMISSAS!$O$22),IF(MOD(MONTH(B326),6)=0,Painel!$I$51,0),0)</f>
        <v>0</v>
      </c>
      <c r="H326" s="100">
        <f>IF(AND(Painel!$I$47="Sim",Painel!$I$49=PREMISSAS!$O$21),IF(MOD(MONTH(B326),12)=0,Painel!$I$51,0),0)</f>
        <v>0</v>
      </c>
      <c r="I326" s="4">
        <f ca="1">IFERROR(IF(RESULTADOS!$C$17="Normal",0,D326)*IF(RESULTADOS!$C$17="Normal",0,$D$3),0)</f>
        <v>0</v>
      </c>
      <c r="J326" s="4">
        <f>IF(RESULTADOS!$C$17="Normal",E326,0)</f>
        <v>0</v>
      </c>
      <c r="K326" s="4">
        <f ca="1">(E326+J326+I326)*PREMISSAS!$C$61</f>
        <v>0</v>
      </c>
      <c r="L326" s="4">
        <f ca="1">IFERROR(D326*IF(RESULTADOS!$C$17="Normal",IF(Painel!$G$8=PREMISSAS!$M$18,PREMISSAS!$C$63,PREMISSAS!$D$63),0),0)</f>
        <v>0</v>
      </c>
      <c r="M326" s="85">
        <f ca="1">IFERROR(M325*(1+$E$2)+(E326+J326-IF(RESULTADOS!$C$17="Normal",K326,0)-L326)*IF(MONTH(B326)=12,2,1),0)</f>
        <v>0</v>
      </c>
      <c r="N326" s="85">
        <f ca="1">IFERROR(N325*(1+$E$2)+(F326+I326-IF(RESULTADOS!$C$17="Normal",0,K326))*IF(MONTH(B326)=12,2,1)+G326+H326,0)</f>
        <v>0</v>
      </c>
      <c r="P326" s="43">
        <f t="shared" ca="1" si="36"/>
        <v>0</v>
      </c>
      <c r="R326" s="116" t="str">
        <f t="shared" ca="1" si="37"/>
        <v/>
      </c>
      <c r="S326" s="100" t="str">
        <f ca="1">IF(C326="","",S325+(E326+J326-IF(RESULTADOS!$C$17="Normal",K326,0)-L326)/2+(F326+G326+H326+I326-IF(RESULTADOS!$C$17="Normal",0,K326)))</f>
        <v/>
      </c>
      <c r="T326" s="100" t="str">
        <f ca="1">IF(C326="","",T325+(E326+J326-IF(RESULTADOS!$C$17="Normal",K326,0)-L326)/2)</f>
        <v/>
      </c>
      <c r="U326" s="100">
        <f t="shared" ca="1" si="41"/>
        <v>0</v>
      </c>
      <c r="W326" s="116" t="str">
        <f t="shared" ca="1" si="42"/>
        <v/>
      </c>
      <c r="X326" s="116" t="str">
        <f t="shared" ca="1" si="38"/>
        <v/>
      </c>
      <c r="Y326" s="100">
        <f ca="1">IF(OR((Y325-13/12*AB325)*(1+PREMISSAS!$C$16)&lt;0,Y325=""),0,(Y325-13/12*AB325)*(1+PREMISSAS!$C$16))</f>
        <v>0</v>
      </c>
      <c r="Z326" s="100">
        <f ca="1">IF(OR((Z325-13/12*AC325)*(1+PREMISSAS!$C$16)&lt;0,Z325=""),0,(Z325-13/12*AC325)*(1+PREMISSAS!$C$16))</f>
        <v>0</v>
      </c>
      <c r="AA326" s="100">
        <f t="shared" ca="1" si="45"/>
        <v>0</v>
      </c>
      <c r="AB326" s="119">
        <f t="shared" ca="1" si="43"/>
        <v>0</v>
      </c>
      <c r="AC326" s="119">
        <f t="shared" ca="1" si="44"/>
        <v>0</v>
      </c>
    </row>
    <row r="327" spans="2:29" x14ac:dyDescent="0.25">
      <c r="B327" s="20" t="str">
        <f t="shared" ca="1" si="40"/>
        <v/>
      </c>
      <c r="C327" s="21" t="str">
        <f ca="1">IF(B327="","",IF(MONTH(B327)=1,C326*(1+PREMISSAS!$C$58),C326))</f>
        <v/>
      </c>
      <c r="D327" s="21" t="str">
        <f ca="1">IF(B327="","",IF(RESULTADOS!$C$17="Normal",IFERROR(MAX(C327-PREMISSAS!$C$13,0),0),MAX(10*PREMISSAS!$C$39,IF(MONTH(B327)=1,D326*(1+PREMISSAS!$C$58),D326))))</f>
        <v/>
      </c>
      <c r="E327" s="4">
        <f ca="1">IFERROR(D327*IF(RESULTADOS!$C$17="Normal",$D$3,0),0)</f>
        <v>0</v>
      </c>
      <c r="F327" s="4">
        <f>IF(AND(Painel!$I$47="Sim",Painel!$I$49=PREMISSAS!$O$23),Painel!$I$51,0)</f>
        <v>0</v>
      </c>
      <c r="G327" s="100">
        <f>IF(AND(Painel!$I$47="Sim",Painel!$I$49=PREMISSAS!$O$22),IF(MOD(MONTH(B327),6)=0,Painel!$I$51,0),0)</f>
        <v>0</v>
      </c>
      <c r="H327" s="100">
        <f>IF(AND(Painel!$I$47="Sim",Painel!$I$49=PREMISSAS!$O$21),IF(MOD(MONTH(B327),12)=0,Painel!$I$51,0),0)</f>
        <v>0</v>
      </c>
      <c r="I327" s="4">
        <f ca="1">IFERROR(IF(RESULTADOS!$C$17="Normal",0,D327)*IF(RESULTADOS!$C$17="Normal",0,$D$3),0)</f>
        <v>0</v>
      </c>
      <c r="J327" s="4">
        <f>IF(RESULTADOS!$C$17="Normal",E327,0)</f>
        <v>0</v>
      </c>
      <c r="K327" s="4">
        <f ca="1">(E327+J327+I327)*PREMISSAS!$C$61</f>
        <v>0</v>
      </c>
      <c r="L327" s="4">
        <f ca="1">IFERROR(D327*IF(RESULTADOS!$C$17="Normal",IF(Painel!$G$8=PREMISSAS!$M$18,PREMISSAS!$C$63,PREMISSAS!$D$63),0),0)</f>
        <v>0</v>
      </c>
      <c r="M327" s="85">
        <f ca="1">IFERROR(M326*(1+$E$2)+(E327+J327-IF(RESULTADOS!$C$17="Normal",K327,0)-L327)*IF(MONTH(B327)=12,2,1),0)</f>
        <v>0</v>
      </c>
      <c r="N327" s="85">
        <f ca="1">IFERROR(N326*(1+$E$2)+(F327+I327-IF(RESULTADOS!$C$17="Normal",0,K327))*IF(MONTH(B327)=12,2,1)+G327+H327,0)</f>
        <v>0</v>
      </c>
      <c r="P327" s="43">
        <f t="shared" ca="1" si="36"/>
        <v>0</v>
      </c>
      <c r="R327" s="116" t="str">
        <f t="shared" ca="1" si="37"/>
        <v/>
      </c>
      <c r="S327" s="100" t="str">
        <f ca="1">IF(C327="","",S326+(E327+J327-IF(RESULTADOS!$C$17="Normal",K327,0)-L327)/2+(F327+G327+H327+I327-IF(RESULTADOS!$C$17="Normal",0,K327)))</f>
        <v/>
      </c>
      <c r="T327" s="100" t="str">
        <f ca="1">IF(C327="","",T326+(E327+J327-IF(RESULTADOS!$C$17="Normal",K327,0)-L327)/2)</f>
        <v/>
      </c>
      <c r="U327" s="100">
        <f t="shared" ca="1" si="41"/>
        <v>0</v>
      </c>
      <c r="W327" s="116" t="str">
        <f t="shared" ca="1" si="42"/>
        <v/>
      </c>
      <c r="X327" s="116" t="str">
        <f t="shared" ca="1" si="38"/>
        <v/>
      </c>
      <c r="Y327" s="100">
        <f ca="1">IF(OR((Y326-13/12*AB326)*(1+PREMISSAS!$C$16)&lt;0,Y326=""),0,(Y326-13/12*AB326)*(1+PREMISSAS!$C$16))</f>
        <v>0</v>
      </c>
      <c r="Z327" s="100">
        <f ca="1">IF(OR((Z326-13/12*AC326)*(1+PREMISSAS!$C$16)&lt;0,Z326=""),0,(Z326-13/12*AC326)*(1+PREMISSAS!$C$16))</f>
        <v>0</v>
      </c>
      <c r="AA327" s="100">
        <f t="shared" ca="1" si="45"/>
        <v>0</v>
      </c>
      <c r="AB327" s="119">
        <f t="shared" ca="1" si="43"/>
        <v>0</v>
      </c>
      <c r="AC327" s="119">
        <f t="shared" ca="1" si="44"/>
        <v>0</v>
      </c>
    </row>
    <row r="328" spans="2:29" x14ac:dyDescent="0.25">
      <c r="B328" s="20" t="str">
        <f t="shared" ca="1" si="40"/>
        <v/>
      </c>
      <c r="C328" s="21" t="str">
        <f ca="1">IF(B328="","",IF(MONTH(B328)=1,C327*(1+PREMISSAS!$C$58),C327))</f>
        <v/>
      </c>
      <c r="D328" s="21" t="str">
        <f ca="1">IF(B328="","",IF(RESULTADOS!$C$17="Normal",IFERROR(MAX(C328-PREMISSAS!$C$13,0),0),MAX(10*PREMISSAS!$C$39,IF(MONTH(B328)=1,D327*(1+PREMISSAS!$C$58),D327))))</f>
        <v/>
      </c>
      <c r="E328" s="4">
        <f ca="1">IFERROR(D328*IF(RESULTADOS!$C$17="Normal",$D$3,0),0)</f>
        <v>0</v>
      </c>
      <c r="F328" s="4">
        <f>IF(AND(Painel!$I$47="Sim",Painel!$I$49=PREMISSAS!$O$23),Painel!$I$51,0)</f>
        <v>0</v>
      </c>
      <c r="G328" s="100">
        <f>IF(AND(Painel!$I$47="Sim",Painel!$I$49=PREMISSAS!$O$22),IF(MOD(MONTH(B328),6)=0,Painel!$I$51,0),0)</f>
        <v>0</v>
      </c>
      <c r="H328" s="100">
        <f>IF(AND(Painel!$I$47="Sim",Painel!$I$49=PREMISSAS!$O$21),IF(MOD(MONTH(B328),12)=0,Painel!$I$51,0),0)</f>
        <v>0</v>
      </c>
      <c r="I328" s="4">
        <f ca="1">IFERROR(IF(RESULTADOS!$C$17="Normal",0,D328)*IF(RESULTADOS!$C$17="Normal",0,$D$3),0)</f>
        <v>0</v>
      </c>
      <c r="J328" s="4">
        <f>IF(RESULTADOS!$C$17="Normal",E328,0)</f>
        <v>0</v>
      </c>
      <c r="K328" s="4">
        <f ca="1">(E328+J328+I328)*PREMISSAS!$C$61</f>
        <v>0</v>
      </c>
      <c r="L328" s="4">
        <f ca="1">IFERROR(D328*IF(RESULTADOS!$C$17="Normal",IF(Painel!$G$8=PREMISSAS!$M$18,PREMISSAS!$C$63,PREMISSAS!$D$63),0),0)</f>
        <v>0</v>
      </c>
      <c r="M328" s="85">
        <f ca="1">IFERROR(M327*(1+$E$2)+(E328+J328-IF(RESULTADOS!$C$17="Normal",K328,0)-L328)*IF(MONTH(B328)=12,2,1),0)</f>
        <v>0</v>
      </c>
      <c r="N328" s="85">
        <f ca="1">IFERROR(N327*(1+$E$2)+(F328+I328-IF(RESULTADOS!$C$17="Normal",0,K328))*IF(MONTH(B328)=12,2,1)+G328+H328,0)</f>
        <v>0</v>
      </c>
      <c r="P328" s="43">
        <f t="shared" ca="1" si="36"/>
        <v>0</v>
      </c>
      <c r="R328" s="116" t="str">
        <f t="shared" ca="1" si="37"/>
        <v/>
      </c>
      <c r="S328" s="100" t="str">
        <f ca="1">IF(C328="","",S327+(E328+J328-IF(RESULTADOS!$C$17="Normal",K328,0)-L328)/2+(F328+G328+H328+I328-IF(RESULTADOS!$C$17="Normal",0,K328)))</f>
        <v/>
      </c>
      <c r="T328" s="100" t="str">
        <f ca="1">IF(C328="","",T327+(E328+J328-IF(RESULTADOS!$C$17="Normal",K328,0)-L328)/2)</f>
        <v/>
      </c>
      <c r="U328" s="100">
        <f t="shared" ca="1" si="41"/>
        <v>0</v>
      </c>
      <c r="W328" s="116" t="str">
        <f t="shared" ca="1" si="42"/>
        <v/>
      </c>
      <c r="X328" s="116" t="str">
        <f t="shared" ca="1" si="38"/>
        <v/>
      </c>
      <c r="Y328" s="100">
        <f ca="1">IF(OR((Y327-13/12*AB327)*(1+PREMISSAS!$C$16)&lt;0,Y327=""),0,(Y327-13/12*AB327)*(1+PREMISSAS!$C$16))</f>
        <v>0</v>
      </c>
      <c r="Z328" s="100">
        <f ca="1">IF(OR((Z327-13/12*AC327)*(1+PREMISSAS!$C$16)&lt;0,Z327=""),0,(Z327-13/12*AC327)*(1+PREMISSAS!$C$16))</f>
        <v>0</v>
      </c>
      <c r="AA328" s="100">
        <f t="shared" ca="1" si="45"/>
        <v>0</v>
      </c>
      <c r="AB328" s="119">
        <f t="shared" ca="1" si="43"/>
        <v>0</v>
      </c>
      <c r="AC328" s="119">
        <f t="shared" ca="1" si="44"/>
        <v>0</v>
      </c>
    </row>
    <row r="329" spans="2:29" x14ac:dyDescent="0.25">
      <c r="B329" s="20" t="str">
        <f t="shared" ca="1" si="40"/>
        <v/>
      </c>
      <c r="C329" s="21" t="str">
        <f ca="1">IF(B329="","",IF(MONTH(B329)=1,C328*(1+PREMISSAS!$C$58),C328))</f>
        <v/>
      </c>
      <c r="D329" s="21" t="str">
        <f ca="1">IF(B329="","",IF(RESULTADOS!$C$17="Normal",IFERROR(MAX(C329-PREMISSAS!$C$13,0),0),MAX(10*PREMISSAS!$C$39,IF(MONTH(B329)=1,D328*(1+PREMISSAS!$C$58),D328))))</f>
        <v/>
      </c>
      <c r="E329" s="4">
        <f ca="1">IFERROR(D329*IF(RESULTADOS!$C$17="Normal",$D$3,0),0)</f>
        <v>0</v>
      </c>
      <c r="F329" s="4">
        <f>IF(AND(Painel!$I$47="Sim",Painel!$I$49=PREMISSAS!$O$23),Painel!$I$51,0)</f>
        <v>0</v>
      </c>
      <c r="G329" s="100">
        <f>IF(AND(Painel!$I$47="Sim",Painel!$I$49=PREMISSAS!$O$22),IF(MOD(MONTH(B329),6)=0,Painel!$I$51,0),0)</f>
        <v>0</v>
      </c>
      <c r="H329" s="100">
        <f>IF(AND(Painel!$I$47="Sim",Painel!$I$49=PREMISSAS!$O$21),IF(MOD(MONTH(B329),12)=0,Painel!$I$51,0),0)</f>
        <v>0</v>
      </c>
      <c r="I329" s="4">
        <f ca="1">IFERROR(IF(RESULTADOS!$C$17="Normal",0,D329)*IF(RESULTADOS!$C$17="Normal",0,$D$3),0)</f>
        <v>0</v>
      </c>
      <c r="J329" s="4">
        <f>IF(RESULTADOS!$C$17="Normal",E329,0)</f>
        <v>0</v>
      </c>
      <c r="K329" s="4">
        <f ca="1">(E329+J329+I329)*PREMISSAS!$C$61</f>
        <v>0</v>
      </c>
      <c r="L329" s="4">
        <f ca="1">IFERROR(D329*IF(RESULTADOS!$C$17="Normal",IF(Painel!$G$8=PREMISSAS!$M$18,PREMISSAS!$C$63,PREMISSAS!$D$63),0),0)</f>
        <v>0</v>
      </c>
      <c r="M329" s="85">
        <f ca="1">IFERROR(M328*(1+$E$2)+(E329+J329-IF(RESULTADOS!$C$17="Normal",K329,0)-L329)*IF(MONTH(B329)=12,2,1),0)</f>
        <v>0</v>
      </c>
      <c r="N329" s="85">
        <f ca="1">IFERROR(N328*(1+$E$2)+(F329+I329-IF(RESULTADOS!$C$17="Normal",0,K329))*IF(MONTH(B329)=12,2,1)+G329+H329,0)</f>
        <v>0</v>
      </c>
      <c r="P329" s="43">
        <f t="shared" ref="P329:P392" ca="1" si="46">IFERROR(MIN(SUM(E329:I329)/C329,12%),0)</f>
        <v>0</v>
      </c>
      <c r="R329" s="116" t="str">
        <f t="shared" ref="R329:R392" ca="1" si="47">IF(C329="","",B329)</f>
        <v/>
      </c>
      <c r="S329" s="100" t="str">
        <f ca="1">IF(C329="","",S328+(E329+J329-IF(RESULTADOS!$C$17="Normal",K329,0)-L329)/2+(F329+G329+H329+I329-IF(RESULTADOS!$C$17="Normal",0,K329)))</f>
        <v/>
      </c>
      <c r="T329" s="100" t="str">
        <f ca="1">IF(C329="","",T328+(E329+J329-IF(RESULTADOS!$C$17="Normal",K329,0)-L329)/2)</f>
        <v/>
      </c>
      <c r="U329" s="100">
        <f t="shared" ca="1" si="41"/>
        <v>0</v>
      </c>
      <c r="W329" s="116" t="str">
        <f t="shared" ca="1" si="42"/>
        <v/>
      </c>
      <c r="X329" s="116" t="str">
        <f t="shared" ref="X329:X392" ca="1" si="48">IF(AC329&lt;&gt;"",W329,"")</f>
        <v/>
      </c>
      <c r="Y329" s="100">
        <f ca="1">IF(OR((Y328-13/12*AB328)*(1+PREMISSAS!$C$16)&lt;0,Y328=""),0,(Y328-13/12*AB328)*(1+PREMISSAS!$C$16))</f>
        <v>0</v>
      </c>
      <c r="Z329" s="100">
        <f ca="1">IF(OR((Z328-13/12*AC328)*(1+PREMISSAS!$C$16)&lt;0,Z328=""),0,(Z328-13/12*AC328)*(1+PREMISSAS!$C$16))</f>
        <v>0</v>
      </c>
      <c r="AA329" s="100">
        <f t="shared" ca="1" si="45"/>
        <v>0</v>
      </c>
      <c r="AB329" s="119">
        <f t="shared" ca="1" si="43"/>
        <v>0</v>
      </c>
      <c r="AC329" s="119">
        <f t="shared" ca="1" si="44"/>
        <v>0</v>
      </c>
    </row>
    <row r="330" spans="2:29" x14ac:dyDescent="0.25">
      <c r="B330" s="20" t="str">
        <f t="shared" ref="B330:B393" ca="1" si="49">IF(B329="","",IF(EOMONTH(B329,1)&gt;EOMONTH($D$4,0),"",EOMONTH(B329,1)))</f>
        <v/>
      </c>
      <c r="C330" s="21" t="str">
        <f ca="1">IF(B330="","",IF(MONTH(B330)=1,C329*(1+PREMISSAS!$C$58),C329))</f>
        <v/>
      </c>
      <c r="D330" s="21" t="str">
        <f ca="1">IF(B330="","",IF(RESULTADOS!$C$17="Normal",IFERROR(MAX(C330-PREMISSAS!$C$13,0),0),MAX(10*PREMISSAS!$C$39,IF(MONTH(B330)=1,D329*(1+PREMISSAS!$C$58),D329))))</f>
        <v/>
      </c>
      <c r="E330" s="4">
        <f ca="1">IFERROR(D330*IF(RESULTADOS!$C$17="Normal",$D$3,0),0)</f>
        <v>0</v>
      </c>
      <c r="F330" s="4">
        <f>IF(AND(Painel!$I$47="Sim",Painel!$I$49=PREMISSAS!$O$23),Painel!$I$51,0)</f>
        <v>0</v>
      </c>
      <c r="G330" s="100">
        <f>IF(AND(Painel!$I$47="Sim",Painel!$I$49=PREMISSAS!$O$22),IF(MOD(MONTH(B330),6)=0,Painel!$I$51,0),0)</f>
        <v>0</v>
      </c>
      <c r="H330" s="100">
        <f>IF(AND(Painel!$I$47="Sim",Painel!$I$49=PREMISSAS!$O$21),IF(MOD(MONTH(B330),12)=0,Painel!$I$51,0),0)</f>
        <v>0</v>
      </c>
      <c r="I330" s="4">
        <f ca="1">IFERROR(IF(RESULTADOS!$C$17="Normal",0,D330)*IF(RESULTADOS!$C$17="Normal",0,$D$3),0)</f>
        <v>0</v>
      </c>
      <c r="J330" s="4">
        <f>IF(RESULTADOS!$C$17="Normal",E330,0)</f>
        <v>0</v>
      </c>
      <c r="K330" s="4">
        <f ca="1">(E330+J330+I330)*PREMISSAS!$C$61</f>
        <v>0</v>
      </c>
      <c r="L330" s="4">
        <f ca="1">IFERROR(D330*IF(RESULTADOS!$C$17="Normal",IF(Painel!$G$8=PREMISSAS!$M$18,PREMISSAS!$C$63,PREMISSAS!$D$63),0),0)</f>
        <v>0</v>
      </c>
      <c r="M330" s="85">
        <f ca="1">IFERROR(M329*(1+$E$2)+(E330+J330-IF(RESULTADOS!$C$17="Normal",K330,0)-L330)*IF(MONTH(B330)=12,2,1),0)</f>
        <v>0</v>
      </c>
      <c r="N330" s="85">
        <f ca="1">IFERROR(N329*(1+$E$2)+(F330+I330-IF(RESULTADOS!$C$17="Normal",0,K330))*IF(MONTH(B330)=12,2,1)+G330+H330,0)</f>
        <v>0</v>
      </c>
      <c r="P330" s="43">
        <f t="shared" ca="1" si="46"/>
        <v>0</v>
      </c>
      <c r="R330" s="116" t="str">
        <f t="shared" ca="1" si="47"/>
        <v/>
      </c>
      <c r="S330" s="100" t="str">
        <f ca="1">IF(C330="","",S329+(E330+J330-IF(RESULTADOS!$C$17="Normal",K330,0)-L330)/2+(F330+G330+H330+I330-IF(RESULTADOS!$C$17="Normal",0,K330)))</f>
        <v/>
      </c>
      <c r="T330" s="100" t="str">
        <f ca="1">IF(C330="","",T329+(E330+J330-IF(RESULTADOS!$C$17="Normal",K330,0)-L330)/2)</f>
        <v/>
      </c>
      <c r="U330" s="100">
        <f t="shared" ref="U330:U393" ca="1" si="50">SUM(M330:N330)-SUM(S330:T330)</f>
        <v>0</v>
      </c>
      <c r="W330" s="116" t="str">
        <f t="shared" ref="W330:W393" ca="1" si="51">IF(AA330=0,"",EOMONTH(W329,1))</f>
        <v/>
      </c>
      <c r="X330" s="116" t="str">
        <f t="shared" ca="1" si="48"/>
        <v/>
      </c>
      <c r="Y330" s="100">
        <f ca="1">IF(OR((Y329-13/12*AB329)*(1+PREMISSAS!$C$16)&lt;0,Y329=""),0,(Y329-13/12*AB329)*(1+PREMISSAS!$C$16))</f>
        <v>0</v>
      </c>
      <c r="Z330" s="100">
        <f ca="1">IF(OR((Z329-13/12*AC329)*(1+PREMISSAS!$C$16)&lt;0,Z329=""),0,(Z329-13/12*AC329)*(1+PREMISSAS!$C$16))</f>
        <v>0</v>
      </c>
      <c r="AA330" s="100">
        <f t="shared" ca="1" si="45"/>
        <v>0</v>
      </c>
      <c r="AB330" s="119">
        <f t="shared" ref="AB330:AB393" ca="1" si="52">IF(Y330&lt;&gt;0,AB329,0)</f>
        <v>0</v>
      </c>
      <c r="AC330" s="119">
        <f t="shared" ref="AC330:AC393" ca="1" si="53">IF(Z330&lt;&gt;0,AC329,0)</f>
        <v>0</v>
      </c>
    </row>
    <row r="331" spans="2:29" x14ac:dyDescent="0.25">
      <c r="B331" s="20" t="str">
        <f t="shared" ca="1" si="49"/>
        <v/>
      </c>
      <c r="C331" s="21" t="str">
        <f ca="1">IF(B331="","",IF(MONTH(B331)=1,C330*(1+PREMISSAS!$C$58),C330))</f>
        <v/>
      </c>
      <c r="D331" s="21" t="str">
        <f ca="1">IF(B331="","",IF(RESULTADOS!$C$17="Normal",IFERROR(MAX(C331-PREMISSAS!$C$13,0),0),MAX(10*PREMISSAS!$C$39,IF(MONTH(B331)=1,D330*(1+PREMISSAS!$C$58),D330))))</f>
        <v/>
      </c>
      <c r="E331" s="4">
        <f ca="1">IFERROR(D331*IF(RESULTADOS!$C$17="Normal",$D$3,0),0)</f>
        <v>0</v>
      </c>
      <c r="F331" s="4">
        <f>IF(AND(Painel!$I$47="Sim",Painel!$I$49=PREMISSAS!$O$23),Painel!$I$51,0)</f>
        <v>0</v>
      </c>
      <c r="G331" s="100">
        <f>IF(AND(Painel!$I$47="Sim",Painel!$I$49=PREMISSAS!$O$22),IF(MOD(MONTH(B331),6)=0,Painel!$I$51,0),0)</f>
        <v>0</v>
      </c>
      <c r="H331" s="100">
        <f>IF(AND(Painel!$I$47="Sim",Painel!$I$49=PREMISSAS!$O$21),IF(MOD(MONTH(B331),12)=0,Painel!$I$51,0),0)</f>
        <v>0</v>
      </c>
      <c r="I331" s="4">
        <f ca="1">IFERROR(IF(RESULTADOS!$C$17="Normal",0,D331)*IF(RESULTADOS!$C$17="Normal",0,$D$3),0)</f>
        <v>0</v>
      </c>
      <c r="J331" s="4">
        <f>IF(RESULTADOS!$C$17="Normal",E331,0)</f>
        <v>0</v>
      </c>
      <c r="K331" s="4">
        <f ca="1">(E331+J331+I331)*PREMISSAS!$C$61</f>
        <v>0</v>
      </c>
      <c r="L331" s="4">
        <f ca="1">IFERROR(D331*IF(RESULTADOS!$C$17="Normal",IF(Painel!$G$8=PREMISSAS!$M$18,PREMISSAS!$C$63,PREMISSAS!$D$63),0),0)</f>
        <v>0</v>
      </c>
      <c r="M331" s="85">
        <f ca="1">IFERROR(M330*(1+$E$2)+(E331+J331-IF(RESULTADOS!$C$17="Normal",K331,0)-L331)*IF(MONTH(B331)=12,2,1),0)</f>
        <v>0</v>
      </c>
      <c r="N331" s="85">
        <f ca="1">IFERROR(N330*(1+$E$2)+(F331+I331-IF(RESULTADOS!$C$17="Normal",0,K331))*IF(MONTH(B331)=12,2,1)+G331+H331,0)</f>
        <v>0</v>
      </c>
      <c r="P331" s="43">
        <f t="shared" ca="1" si="46"/>
        <v>0</v>
      </c>
      <c r="R331" s="116" t="str">
        <f t="shared" ca="1" si="47"/>
        <v/>
      </c>
      <c r="S331" s="100" t="str">
        <f ca="1">IF(C331="","",S330+(E331+J331-IF(RESULTADOS!$C$17="Normal",K331,0)-L331)/2+(F331+G331+H331+I331-IF(RESULTADOS!$C$17="Normal",0,K331)))</f>
        <v/>
      </c>
      <c r="T331" s="100" t="str">
        <f ca="1">IF(C331="","",T330+(E331+J331-IF(RESULTADOS!$C$17="Normal",K331,0)-L331)/2)</f>
        <v/>
      </c>
      <c r="U331" s="100">
        <f t="shared" ca="1" si="50"/>
        <v>0</v>
      </c>
      <c r="W331" s="116" t="str">
        <f t="shared" ca="1" si="51"/>
        <v/>
      </c>
      <c r="X331" s="116" t="str">
        <f t="shared" ca="1" si="48"/>
        <v/>
      </c>
      <c r="Y331" s="100">
        <f ca="1">IF(OR((Y330-13/12*AB330)*(1+PREMISSAS!$C$16)&lt;0,Y330=""),0,(Y330-13/12*AB330)*(1+PREMISSAS!$C$16))</f>
        <v>0</v>
      </c>
      <c r="Z331" s="100">
        <f ca="1">IF(OR((Z330-13/12*AC330)*(1+PREMISSAS!$C$16)&lt;0,Z330=""),0,(Z330-13/12*AC330)*(1+PREMISSAS!$C$16))</f>
        <v>0</v>
      </c>
      <c r="AA331" s="100">
        <f t="shared" ca="1" si="45"/>
        <v>0</v>
      </c>
      <c r="AB331" s="119">
        <f t="shared" ca="1" si="52"/>
        <v>0</v>
      </c>
      <c r="AC331" s="119">
        <f t="shared" ca="1" si="53"/>
        <v>0</v>
      </c>
    </row>
    <row r="332" spans="2:29" x14ac:dyDescent="0.25">
      <c r="B332" s="20" t="str">
        <f t="shared" ca="1" si="49"/>
        <v/>
      </c>
      <c r="C332" s="21" t="str">
        <f ca="1">IF(B332="","",IF(MONTH(B332)=1,C331*(1+PREMISSAS!$C$58),C331))</f>
        <v/>
      </c>
      <c r="D332" s="21" t="str">
        <f ca="1">IF(B332="","",IF(RESULTADOS!$C$17="Normal",IFERROR(MAX(C332-PREMISSAS!$C$13,0),0),MAX(10*PREMISSAS!$C$39,IF(MONTH(B332)=1,D331*(1+PREMISSAS!$C$58),D331))))</f>
        <v/>
      </c>
      <c r="E332" s="4">
        <f ca="1">IFERROR(D332*IF(RESULTADOS!$C$17="Normal",$D$3,0),0)</f>
        <v>0</v>
      </c>
      <c r="F332" s="4">
        <f>IF(AND(Painel!$I$47="Sim",Painel!$I$49=PREMISSAS!$O$23),Painel!$I$51,0)</f>
        <v>0</v>
      </c>
      <c r="G332" s="100">
        <f>IF(AND(Painel!$I$47="Sim",Painel!$I$49=PREMISSAS!$O$22),IF(MOD(MONTH(B332),6)=0,Painel!$I$51,0),0)</f>
        <v>0</v>
      </c>
      <c r="H332" s="100">
        <f>IF(AND(Painel!$I$47="Sim",Painel!$I$49=PREMISSAS!$O$21),IF(MOD(MONTH(B332),12)=0,Painel!$I$51,0),0)</f>
        <v>0</v>
      </c>
      <c r="I332" s="4">
        <f ca="1">IFERROR(IF(RESULTADOS!$C$17="Normal",0,D332)*IF(RESULTADOS!$C$17="Normal",0,$D$3),0)</f>
        <v>0</v>
      </c>
      <c r="J332" s="4">
        <f>IF(RESULTADOS!$C$17="Normal",E332,0)</f>
        <v>0</v>
      </c>
      <c r="K332" s="4">
        <f ca="1">(E332+J332+I332)*PREMISSAS!$C$61</f>
        <v>0</v>
      </c>
      <c r="L332" s="4">
        <f ca="1">IFERROR(D332*IF(RESULTADOS!$C$17="Normal",IF(Painel!$G$8=PREMISSAS!$M$18,PREMISSAS!$C$63,PREMISSAS!$D$63),0),0)</f>
        <v>0</v>
      </c>
      <c r="M332" s="85">
        <f ca="1">IFERROR(M331*(1+$E$2)+(E332+J332-IF(RESULTADOS!$C$17="Normal",K332,0)-L332)*IF(MONTH(B332)=12,2,1),0)</f>
        <v>0</v>
      </c>
      <c r="N332" s="85">
        <f ca="1">IFERROR(N331*(1+$E$2)+(F332+I332-IF(RESULTADOS!$C$17="Normal",0,K332))*IF(MONTH(B332)=12,2,1)+G332+H332,0)</f>
        <v>0</v>
      </c>
      <c r="P332" s="43">
        <f t="shared" ca="1" si="46"/>
        <v>0</v>
      </c>
      <c r="R332" s="116" t="str">
        <f t="shared" ca="1" si="47"/>
        <v/>
      </c>
      <c r="S332" s="100" t="str">
        <f ca="1">IF(C332="","",S331+(E332+J332-IF(RESULTADOS!$C$17="Normal",K332,0)-L332)/2+(F332+G332+H332+I332-IF(RESULTADOS!$C$17="Normal",0,K332)))</f>
        <v/>
      </c>
      <c r="T332" s="100" t="str">
        <f ca="1">IF(C332="","",T331+(E332+J332-IF(RESULTADOS!$C$17="Normal",K332,0)-L332)/2)</f>
        <v/>
      </c>
      <c r="U332" s="100">
        <f t="shared" ca="1" si="50"/>
        <v>0</v>
      </c>
      <c r="W332" s="116" t="str">
        <f t="shared" ca="1" si="51"/>
        <v/>
      </c>
      <c r="X332" s="116" t="str">
        <f t="shared" ca="1" si="48"/>
        <v/>
      </c>
      <c r="Y332" s="100">
        <f ca="1">IF(OR((Y331-13/12*AB331)*(1+PREMISSAS!$C$16)&lt;0,Y331=""),0,(Y331-13/12*AB331)*(1+PREMISSAS!$C$16))</f>
        <v>0</v>
      </c>
      <c r="Z332" s="100">
        <f ca="1">IF(OR((Z331-13/12*AC331)*(1+PREMISSAS!$C$16)&lt;0,Z331=""),0,(Z331-13/12*AC331)*(1+PREMISSAS!$C$16))</f>
        <v>0</v>
      </c>
      <c r="AA332" s="100">
        <f t="shared" ca="1" si="45"/>
        <v>0</v>
      </c>
      <c r="AB332" s="119">
        <f t="shared" ca="1" si="52"/>
        <v>0</v>
      </c>
      <c r="AC332" s="119">
        <f t="shared" ca="1" si="53"/>
        <v>0</v>
      </c>
    </row>
    <row r="333" spans="2:29" x14ac:dyDescent="0.25">
      <c r="B333" s="20" t="str">
        <f t="shared" ca="1" si="49"/>
        <v/>
      </c>
      <c r="C333" s="21" t="str">
        <f ca="1">IF(B333="","",IF(MONTH(B333)=1,C332*(1+PREMISSAS!$C$58),C332))</f>
        <v/>
      </c>
      <c r="D333" s="21" t="str">
        <f ca="1">IF(B333="","",IF(RESULTADOS!$C$17="Normal",IFERROR(MAX(C333-PREMISSAS!$C$13,0),0),MAX(10*PREMISSAS!$C$39,IF(MONTH(B333)=1,D332*(1+PREMISSAS!$C$58),D332))))</f>
        <v/>
      </c>
      <c r="E333" s="4">
        <f ca="1">IFERROR(D333*IF(RESULTADOS!$C$17="Normal",$D$3,0),0)</f>
        <v>0</v>
      </c>
      <c r="F333" s="4">
        <f>IF(AND(Painel!$I$47="Sim",Painel!$I$49=PREMISSAS!$O$23),Painel!$I$51,0)</f>
        <v>0</v>
      </c>
      <c r="G333" s="100">
        <f>IF(AND(Painel!$I$47="Sim",Painel!$I$49=PREMISSAS!$O$22),IF(MOD(MONTH(B333),6)=0,Painel!$I$51,0),0)</f>
        <v>0</v>
      </c>
      <c r="H333" s="100">
        <f>IF(AND(Painel!$I$47="Sim",Painel!$I$49=PREMISSAS!$O$21),IF(MOD(MONTH(B333),12)=0,Painel!$I$51,0),0)</f>
        <v>0</v>
      </c>
      <c r="I333" s="4">
        <f ca="1">IFERROR(IF(RESULTADOS!$C$17="Normal",0,D333)*IF(RESULTADOS!$C$17="Normal",0,$D$3),0)</f>
        <v>0</v>
      </c>
      <c r="J333" s="4">
        <f>IF(RESULTADOS!$C$17="Normal",E333,0)</f>
        <v>0</v>
      </c>
      <c r="K333" s="4">
        <f ca="1">(E333+J333+I333)*PREMISSAS!$C$61</f>
        <v>0</v>
      </c>
      <c r="L333" s="4">
        <f ca="1">IFERROR(D333*IF(RESULTADOS!$C$17="Normal",IF(Painel!$G$8=PREMISSAS!$M$18,PREMISSAS!$C$63,PREMISSAS!$D$63),0),0)</f>
        <v>0</v>
      </c>
      <c r="M333" s="85">
        <f ca="1">IFERROR(M332*(1+$E$2)+(E333+J333-IF(RESULTADOS!$C$17="Normal",K333,0)-L333)*IF(MONTH(B333)=12,2,1),0)</f>
        <v>0</v>
      </c>
      <c r="N333" s="85">
        <f ca="1">IFERROR(N332*(1+$E$2)+(F333+I333-IF(RESULTADOS!$C$17="Normal",0,K333))*IF(MONTH(B333)=12,2,1)+G333+H333,0)</f>
        <v>0</v>
      </c>
      <c r="P333" s="43">
        <f t="shared" ca="1" si="46"/>
        <v>0</v>
      </c>
      <c r="R333" s="116" t="str">
        <f t="shared" ca="1" si="47"/>
        <v/>
      </c>
      <c r="S333" s="100" t="str">
        <f ca="1">IF(C333="","",S332+(E333+J333-IF(RESULTADOS!$C$17="Normal",K333,0)-L333)/2+(F333+G333+H333+I333-IF(RESULTADOS!$C$17="Normal",0,K333)))</f>
        <v/>
      </c>
      <c r="T333" s="100" t="str">
        <f ca="1">IF(C333="","",T332+(E333+J333-IF(RESULTADOS!$C$17="Normal",K333,0)-L333)/2)</f>
        <v/>
      </c>
      <c r="U333" s="100">
        <f t="shared" ca="1" si="50"/>
        <v>0</v>
      </c>
      <c r="W333" s="116" t="str">
        <f t="shared" ca="1" si="51"/>
        <v/>
      </c>
      <c r="X333" s="116" t="str">
        <f t="shared" ca="1" si="48"/>
        <v/>
      </c>
      <c r="Y333" s="100">
        <f ca="1">IF(OR((Y332-13/12*AB332)*(1+PREMISSAS!$C$16)&lt;0,Y332=""),0,(Y332-13/12*AB332)*(1+PREMISSAS!$C$16))</f>
        <v>0</v>
      </c>
      <c r="Z333" s="100">
        <f ca="1">IF(OR((Z332-13/12*AC332)*(1+PREMISSAS!$C$16)&lt;0,Z332=""),0,(Z332-13/12*AC332)*(1+PREMISSAS!$C$16))</f>
        <v>0</v>
      </c>
      <c r="AA333" s="100">
        <f t="shared" ca="1" si="45"/>
        <v>0</v>
      </c>
      <c r="AB333" s="119">
        <f t="shared" ca="1" si="52"/>
        <v>0</v>
      </c>
      <c r="AC333" s="119">
        <f t="shared" ca="1" si="53"/>
        <v>0</v>
      </c>
    </row>
    <row r="334" spans="2:29" x14ac:dyDescent="0.25">
      <c r="B334" s="20" t="str">
        <f t="shared" ca="1" si="49"/>
        <v/>
      </c>
      <c r="C334" s="21" t="str">
        <f ca="1">IF(B334="","",IF(MONTH(B334)=1,C333*(1+PREMISSAS!$C$58),C333))</f>
        <v/>
      </c>
      <c r="D334" s="21" t="str">
        <f ca="1">IF(B334="","",IF(RESULTADOS!$C$17="Normal",IFERROR(MAX(C334-PREMISSAS!$C$13,0),0),MAX(10*PREMISSAS!$C$39,IF(MONTH(B334)=1,D333*(1+PREMISSAS!$C$58),D333))))</f>
        <v/>
      </c>
      <c r="E334" s="4">
        <f ca="1">IFERROR(D334*IF(RESULTADOS!$C$17="Normal",$D$3,0),0)</f>
        <v>0</v>
      </c>
      <c r="F334" s="4">
        <f>IF(AND(Painel!$I$47="Sim",Painel!$I$49=PREMISSAS!$O$23),Painel!$I$51,0)</f>
        <v>0</v>
      </c>
      <c r="G334" s="100">
        <f>IF(AND(Painel!$I$47="Sim",Painel!$I$49=PREMISSAS!$O$22),IF(MOD(MONTH(B334),6)=0,Painel!$I$51,0),0)</f>
        <v>0</v>
      </c>
      <c r="H334" s="100">
        <f>IF(AND(Painel!$I$47="Sim",Painel!$I$49=PREMISSAS!$O$21),IF(MOD(MONTH(B334),12)=0,Painel!$I$51,0),0)</f>
        <v>0</v>
      </c>
      <c r="I334" s="4">
        <f ca="1">IFERROR(IF(RESULTADOS!$C$17="Normal",0,D334)*IF(RESULTADOS!$C$17="Normal",0,$D$3),0)</f>
        <v>0</v>
      </c>
      <c r="J334" s="4">
        <f>IF(RESULTADOS!$C$17="Normal",E334,0)</f>
        <v>0</v>
      </c>
      <c r="K334" s="4">
        <f ca="1">(E334+J334+I334)*PREMISSAS!$C$61</f>
        <v>0</v>
      </c>
      <c r="L334" s="4">
        <f ca="1">IFERROR(D334*IF(RESULTADOS!$C$17="Normal",IF(Painel!$G$8=PREMISSAS!$M$18,PREMISSAS!$C$63,PREMISSAS!$D$63),0),0)</f>
        <v>0</v>
      </c>
      <c r="M334" s="85">
        <f ca="1">IFERROR(M333*(1+$E$2)+(E334+J334-IF(RESULTADOS!$C$17="Normal",K334,0)-L334)*IF(MONTH(B334)=12,2,1),0)</f>
        <v>0</v>
      </c>
      <c r="N334" s="85">
        <f ca="1">IFERROR(N333*(1+$E$2)+(F334+I334-IF(RESULTADOS!$C$17="Normal",0,K334))*IF(MONTH(B334)=12,2,1)+G334+H334,0)</f>
        <v>0</v>
      </c>
      <c r="P334" s="43">
        <f t="shared" ca="1" si="46"/>
        <v>0</v>
      </c>
      <c r="R334" s="116" t="str">
        <f t="shared" ca="1" si="47"/>
        <v/>
      </c>
      <c r="S334" s="100" t="str">
        <f ca="1">IF(C334="","",S333+(E334+J334-IF(RESULTADOS!$C$17="Normal",K334,0)-L334)/2+(F334+G334+H334+I334-IF(RESULTADOS!$C$17="Normal",0,K334)))</f>
        <v/>
      </c>
      <c r="T334" s="100" t="str">
        <f ca="1">IF(C334="","",T333+(E334+J334-IF(RESULTADOS!$C$17="Normal",K334,0)-L334)/2)</f>
        <v/>
      </c>
      <c r="U334" s="100">
        <f t="shared" ca="1" si="50"/>
        <v>0</v>
      </c>
      <c r="W334" s="116" t="str">
        <f t="shared" ca="1" si="51"/>
        <v/>
      </c>
      <c r="X334" s="116" t="str">
        <f t="shared" ca="1" si="48"/>
        <v/>
      </c>
      <c r="Y334" s="100">
        <f ca="1">IF(OR((Y333-13/12*AB333)*(1+PREMISSAS!$C$16)&lt;0,Y333=""),0,(Y333-13/12*AB333)*(1+PREMISSAS!$C$16))</f>
        <v>0</v>
      </c>
      <c r="Z334" s="100">
        <f ca="1">IF(OR((Z333-13/12*AC333)*(1+PREMISSAS!$C$16)&lt;0,Z333=""),0,(Z333-13/12*AC333)*(1+PREMISSAS!$C$16))</f>
        <v>0</v>
      </c>
      <c r="AA334" s="100">
        <f t="shared" ca="1" si="45"/>
        <v>0</v>
      </c>
      <c r="AB334" s="119">
        <f t="shared" ca="1" si="52"/>
        <v>0</v>
      </c>
      <c r="AC334" s="119">
        <f t="shared" ca="1" si="53"/>
        <v>0</v>
      </c>
    </row>
    <row r="335" spans="2:29" x14ac:dyDescent="0.25">
      <c r="B335" s="20" t="str">
        <f t="shared" ca="1" si="49"/>
        <v/>
      </c>
      <c r="C335" s="21" t="str">
        <f ca="1">IF(B335="","",IF(MONTH(B335)=1,C334*(1+PREMISSAS!$C$58),C334))</f>
        <v/>
      </c>
      <c r="D335" s="21" t="str">
        <f ca="1">IF(B335="","",IF(RESULTADOS!$C$17="Normal",IFERROR(MAX(C335-PREMISSAS!$C$13,0),0),MAX(10*PREMISSAS!$C$39,IF(MONTH(B335)=1,D334*(1+PREMISSAS!$C$58),D334))))</f>
        <v/>
      </c>
      <c r="E335" s="4">
        <f ca="1">IFERROR(D335*IF(RESULTADOS!$C$17="Normal",$D$3,0),0)</f>
        <v>0</v>
      </c>
      <c r="F335" s="4">
        <f>IF(AND(Painel!$I$47="Sim",Painel!$I$49=PREMISSAS!$O$23),Painel!$I$51,0)</f>
        <v>0</v>
      </c>
      <c r="G335" s="100">
        <f>IF(AND(Painel!$I$47="Sim",Painel!$I$49=PREMISSAS!$O$22),IF(MOD(MONTH(B335),6)=0,Painel!$I$51,0),0)</f>
        <v>0</v>
      </c>
      <c r="H335" s="100">
        <f>IF(AND(Painel!$I$47="Sim",Painel!$I$49=PREMISSAS!$O$21),IF(MOD(MONTH(B335),12)=0,Painel!$I$51,0),0)</f>
        <v>0</v>
      </c>
      <c r="I335" s="4">
        <f ca="1">IFERROR(IF(RESULTADOS!$C$17="Normal",0,D335)*IF(RESULTADOS!$C$17="Normal",0,$D$3),0)</f>
        <v>0</v>
      </c>
      <c r="J335" s="4">
        <f>IF(RESULTADOS!$C$17="Normal",E335,0)</f>
        <v>0</v>
      </c>
      <c r="K335" s="4">
        <f ca="1">(E335+J335+I335)*PREMISSAS!$C$61</f>
        <v>0</v>
      </c>
      <c r="L335" s="4">
        <f ca="1">IFERROR(D335*IF(RESULTADOS!$C$17="Normal",IF(Painel!$G$8=PREMISSAS!$M$18,PREMISSAS!$C$63,PREMISSAS!$D$63),0),0)</f>
        <v>0</v>
      </c>
      <c r="M335" s="85">
        <f ca="1">IFERROR(M334*(1+$E$2)+(E335+J335-IF(RESULTADOS!$C$17="Normal",K335,0)-L335)*IF(MONTH(B335)=12,2,1),0)</f>
        <v>0</v>
      </c>
      <c r="N335" s="85">
        <f ca="1">IFERROR(N334*(1+$E$2)+(F335+I335-IF(RESULTADOS!$C$17="Normal",0,K335))*IF(MONTH(B335)=12,2,1)+G335+H335,0)</f>
        <v>0</v>
      </c>
      <c r="P335" s="43">
        <f t="shared" ca="1" si="46"/>
        <v>0</v>
      </c>
      <c r="R335" s="116" t="str">
        <f t="shared" ca="1" si="47"/>
        <v/>
      </c>
      <c r="S335" s="100" t="str">
        <f ca="1">IF(C335="","",S334+(E335+J335-IF(RESULTADOS!$C$17="Normal",K335,0)-L335)/2+(F335+G335+H335+I335-IF(RESULTADOS!$C$17="Normal",0,K335)))</f>
        <v/>
      </c>
      <c r="T335" s="100" t="str">
        <f ca="1">IF(C335="","",T334+(E335+J335-IF(RESULTADOS!$C$17="Normal",K335,0)-L335)/2)</f>
        <v/>
      </c>
      <c r="U335" s="100">
        <f t="shared" ca="1" si="50"/>
        <v>0</v>
      </c>
      <c r="W335" s="116" t="str">
        <f t="shared" ca="1" si="51"/>
        <v/>
      </c>
      <c r="X335" s="116" t="str">
        <f t="shared" ca="1" si="48"/>
        <v/>
      </c>
      <c r="Y335" s="100">
        <f ca="1">IF(OR((Y334-13/12*AB334)*(1+PREMISSAS!$C$16)&lt;0,Y334=""),0,(Y334-13/12*AB334)*(1+PREMISSAS!$C$16))</f>
        <v>0</v>
      </c>
      <c r="Z335" s="100">
        <f ca="1">IF(OR((Z334-13/12*AC334)*(1+PREMISSAS!$C$16)&lt;0,Z334=""),0,(Z334-13/12*AC334)*(1+PREMISSAS!$C$16))</f>
        <v>0</v>
      </c>
      <c r="AA335" s="100">
        <f t="shared" ca="1" si="45"/>
        <v>0</v>
      </c>
      <c r="AB335" s="119">
        <f t="shared" ca="1" si="52"/>
        <v>0</v>
      </c>
      <c r="AC335" s="119">
        <f t="shared" ca="1" si="53"/>
        <v>0</v>
      </c>
    </row>
    <row r="336" spans="2:29" x14ac:dyDescent="0.25">
      <c r="B336" s="20" t="str">
        <f t="shared" ca="1" si="49"/>
        <v/>
      </c>
      <c r="C336" s="21" t="str">
        <f ca="1">IF(B336="","",IF(MONTH(B336)=1,C335*(1+PREMISSAS!$C$58),C335))</f>
        <v/>
      </c>
      <c r="D336" s="21" t="str">
        <f ca="1">IF(B336="","",IF(RESULTADOS!$C$17="Normal",IFERROR(MAX(C336-PREMISSAS!$C$13,0),0),MAX(10*PREMISSAS!$C$39,IF(MONTH(B336)=1,D335*(1+PREMISSAS!$C$58),D335))))</f>
        <v/>
      </c>
      <c r="E336" s="4">
        <f ca="1">IFERROR(D336*IF(RESULTADOS!$C$17="Normal",$D$3,0),0)</f>
        <v>0</v>
      </c>
      <c r="F336" s="4">
        <f>IF(AND(Painel!$I$47="Sim",Painel!$I$49=PREMISSAS!$O$23),Painel!$I$51,0)</f>
        <v>0</v>
      </c>
      <c r="G336" s="100">
        <f>IF(AND(Painel!$I$47="Sim",Painel!$I$49=PREMISSAS!$O$22),IF(MOD(MONTH(B336),6)=0,Painel!$I$51,0),0)</f>
        <v>0</v>
      </c>
      <c r="H336" s="100">
        <f>IF(AND(Painel!$I$47="Sim",Painel!$I$49=PREMISSAS!$O$21),IF(MOD(MONTH(B336),12)=0,Painel!$I$51,0),0)</f>
        <v>0</v>
      </c>
      <c r="I336" s="4">
        <f ca="1">IFERROR(IF(RESULTADOS!$C$17="Normal",0,D336)*IF(RESULTADOS!$C$17="Normal",0,$D$3),0)</f>
        <v>0</v>
      </c>
      <c r="J336" s="4">
        <f>IF(RESULTADOS!$C$17="Normal",E336,0)</f>
        <v>0</v>
      </c>
      <c r="K336" s="4">
        <f ca="1">(E336+J336+I336)*PREMISSAS!$C$61</f>
        <v>0</v>
      </c>
      <c r="L336" s="4">
        <f ca="1">IFERROR(D336*IF(RESULTADOS!$C$17="Normal",IF(Painel!$G$8=PREMISSAS!$M$18,PREMISSAS!$C$63,PREMISSAS!$D$63),0),0)</f>
        <v>0</v>
      </c>
      <c r="M336" s="85">
        <f ca="1">IFERROR(M335*(1+$E$2)+(E336+J336-IF(RESULTADOS!$C$17="Normal",K336,0)-L336)*IF(MONTH(B336)=12,2,1),0)</f>
        <v>0</v>
      </c>
      <c r="N336" s="85">
        <f ca="1">IFERROR(N335*(1+$E$2)+(F336+I336-IF(RESULTADOS!$C$17="Normal",0,K336))*IF(MONTH(B336)=12,2,1)+G336+H336,0)</f>
        <v>0</v>
      </c>
      <c r="P336" s="43">
        <f t="shared" ca="1" si="46"/>
        <v>0</v>
      </c>
      <c r="R336" s="116" t="str">
        <f t="shared" ca="1" si="47"/>
        <v/>
      </c>
      <c r="S336" s="100" t="str">
        <f ca="1">IF(C336="","",S335+(E336+J336-IF(RESULTADOS!$C$17="Normal",K336,0)-L336)/2+(F336+G336+H336+I336-IF(RESULTADOS!$C$17="Normal",0,K336)))</f>
        <v/>
      </c>
      <c r="T336" s="100" t="str">
        <f ca="1">IF(C336="","",T335+(E336+J336-IF(RESULTADOS!$C$17="Normal",K336,0)-L336)/2)</f>
        <v/>
      </c>
      <c r="U336" s="100">
        <f t="shared" ca="1" si="50"/>
        <v>0</v>
      </c>
      <c r="W336" s="116" t="str">
        <f t="shared" ca="1" si="51"/>
        <v/>
      </c>
      <c r="X336" s="116" t="str">
        <f t="shared" ca="1" si="48"/>
        <v/>
      </c>
      <c r="Y336" s="100">
        <f ca="1">IF(OR((Y335-13/12*AB335)*(1+PREMISSAS!$C$16)&lt;0,Y335=""),0,(Y335-13/12*AB335)*(1+PREMISSAS!$C$16))</f>
        <v>0</v>
      </c>
      <c r="Z336" s="100">
        <f ca="1">IF(OR((Z335-13/12*AC335)*(1+PREMISSAS!$C$16)&lt;0,Z335=""),0,(Z335-13/12*AC335)*(1+PREMISSAS!$C$16))</f>
        <v>0</v>
      </c>
      <c r="AA336" s="100">
        <f t="shared" ca="1" si="45"/>
        <v>0</v>
      </c>
      <c r="AB336" s="119">
        <f t="shared" ca="1" si="52"/>
        <v>0</v>
      </c>
      <c r="AC336" s="119">
        <f t="shared" ca="1" si="53"/>
        <v>0</v>
      </c>
    </row>
    <row r="337" spans="2:29" x14ac:dyDescent="0.25">
      <c r="B337" s="20" t="str">
        <f t="shared" ca="1" si="49"/>
        <v/>
      </c>
      <c r="C337" s="21" t="str">
        <f ca="1">IF(B337="","",IF(MONTH(B337)=1,C336*(1+PREMISSAS!$C$58),C336))</f>
        <v/>
      </c>
      <c r="D337" s="21" t="str">
        <f ca="1">IF(B337="","",IF(RESULTADOS!$C$17="Normal",IFERROR(MAX(C337-PREMISSAS!$C$13,0),0),MAX(10*PREMISSAS!$C$39,IF(MONTH(B337)=1,D336*(1+PREMISSAS!$C$58),D336))))</f>
        <v/>
      </c>
      <c r="E337" s="4">
        <f ca="1">IFERROR(D337*IF(RESULTADOS!$C$17="Normal",$D$3,0),0)</f>
        <v>0</v>
      </c>
      <c r="F337" s="4">
        <f>IF(AND(Painel!$I$47="Sim",Painel!$I$49=PREMISSAS!$O$23),Painel!$I$51,0)</f>
        <v>0</v>
      </c>
      <c r="G337" s="100">
        <f>IF(AND(Painel!$I$47="Sim",Painel!$I$49=PREMISSAS!$O$22),IF(MOD(MONTH(B337),6)=0,Painel!$I$51,0),0)</f>
        <v>0</v>
      </c>
      <c r="H337" s="100">
        <f>IF(AND(Painel!$I$47="Sim",Painel!$I$49=PREMISSAS!$O$21),IF(MOD(MONTH(B337),12)=0,Painel!$I$51,0),0)</f>
        <v>0</v>
      </c>
      <c r="I337" s="4">
        <f ca="1">IFERROR(IF(RESULTADOS!$C$17="Normal",0,D337)*IF(RESULTADOS!$C$17="Normal",0,$D$3),0)</f>
        <v>0</v>
      </c>
      <c r="J337" s="4">
        <f>IF(RESULTADOS!$C$17="Normal",E337,0)</f>
        <v>0</v>
      </c>
      <c r="K337" s="4">
        <f ca="1">(E337+J337+I337)*PREMISSAS!$C$61</f>
        <v>0</v>
      </c>
      <c r="L337" s="4">
        <f ca="1">IFERROR(D337*IF(RESULTADOS!$C$17="Normal",IF(Painel!$G$8=PREMISSAS!$M$18,PREMISSAS!$C$63,PREMISSAS!$D$63),0),0)</f>
        <v>0</v>
      </c>
      <c r="M337" s="85">
        <f ca="1">IFERROR(M336*(1+$E$2)+(E337+J337-IF(RESULTADOS!$C$17="Normal",K337,0)-L337)*IF(MONTH(B337)=12,2,1),0)</f>
        <v>0</v>
      </c>
      <c r="N337" s="85">
        <f ca="1">IFERROR(N336*(1+$E$2)+(F337+I337-IF(RESULTADOS!$C$17="Normal",0,K337))*IF(MONTH(B337)=12,2,1)+G337+H337,0)</f>
        <v>0</v>
      </c>
      <c r="P337" s="43">
        <f t="shared" ca="1" si="46"/>
        <v>0</v>
      </c>
      <c r="R337" s="116" t="str">
        <f t="shared" ca="1" si="47"/>
        <v/>
      </c>
      <c r="S337" s="100" t="str">
        <f ca="1">IF(C337="","",S336+(E337+J337-IF(RESULTADOS!$C$17="Normal",K337,0)-L337)/2+(F337+G337+H337+I337-IF(RESULTADOS!$C$17="Normal",0,K337)))</f>
        <v/>
      </c>
      <c r="T337" s="100" t="str">
        <f ca="1">IF(C337="","",T336+(E337+J337-IF(RESULTADOS!$C$17="Normal",K337,0)-L337)/2)</f>
        <v/>
      </c>
      <c r="U337" s="100">
        <f t="shared" ca="1" si="50"/>
        <v>0</v>
      </c>
      <c r="W337" s="116" t="str">
        <f t="shared" ca="1" si="51"/>
        <v/>
      </c>
      <c r="X337" s="116" t="str">
        <f t="shared" ca="1" si="48"/>
        <v/>
      </c>
      <c r="Y337" s="100">
        <f ca="1">IF(OR((Y336-13/12*AB336)*(1+PREMISSAS!$C$16)&lt;0,Y336=""),0,(Y336-13/12*AB336)*(1+PREMISSAS!$C$16))</f>
        <v>0</v>
      </c>
      <c r="Z337" s="100">
        <f ca="1">IF(OR((Z336-13/12*AC336)*(1+PREMISSAS!$C$16)&lt;0,Z336=""),0,(Z336-13/12*AC336)*(1+PREMISSAS!$C$16))</f>
        <v>0</v>
      </c>
      <c r="AA337" s="100">
        <f t="shared" ca="1" si="45"/>
        <v>0</v>
      </c>
      <c r="AB337" s="119">
        <f t="shared" ca="1" si="52"/>
        <v>0</v>
      </c>
      <c r="AC337" s="119">
        <f t="shared" ca="1" si="53"/>
        <v>0</v>
      </c>
    </row>
    <row r="338" spans="2:29" x14ac:dyDescent="0.25">
      <c r="B338" s="20" t="str">
        <f t="shared" ca="1" si="49"/>
        <v/>
      </c>
      <c r="C338" s="21" t="str">
        <f ca="1">IF(B338="","",IF(MONTH(B338)=1,C337*(1+PREMISSAS!$C$58),C337))</f>
        <v/>
      </c>
      <c r="D338" s="21" t="str">
        <f ca="1">IF(B338="","",IF(RESULTADOS!$C$17="Normal",IFERROR(MAX(C338-PREMISSAS!$C$13,0),0),MAX(10*PREMISSAS!$C$39,IF(MONTH(B338)=1,D337*(1+PREMISSAS!$C$58),D337))))</f>
        <v/>
      </c>
      <c r="E338" s="4">
        <f ca="1">IFERROR(D338*IF(RESULTADOS!$C$17="Normal",$D$3,0),0)</f>
        <v>0</v>
      </c>
      <c r="F338" s="4">
        <f>IF(AND(Painel!$I$47="Sim",Painel!$I$49=PREMISSAS!$O$23),Painel!$I$51,0)</f>
        <v>0</v>
      </c>
      <c r="G338" s="100">
        <f>IF(AND(Painel!$I$47="Sim",Painel!$I$49=PREMISSAS!$O$22),IF(MOD(MONTH(B338),6)=0,Painel!$I$51,0),0)</f>
        <v>0</v>
      </c>
      <c r="H338" s="100">
        <f>IF(AND(Painel!$I$47="Sim",Painel!$I$49=PREMISSAS!$O$21),IF(MOD(MONTH(B338),12)=0,Painel!$I$51,0),0)</f>
        <v>0</v>
      </c>
      <c r="I338" s="4">
        <f ca="1">IFERROR(IF(RESULTADOS!$C$17="Normal",0,D338)*IF(RESULTADOS!$C$17="Normal",0,$D$3),0)</f>
        <v>0</v>
      </c>
      <c r="J338" s="4">
        <f>IF(RESULTADOS!$C$17="Normal",E338,0)</f>
        <v>0</v>
      </c>
      <c r="K338" s="4">
        <f ca="1">(E338+J338+I338)*PREMISSAS!$C$61</f>
        <v>0</v>
      </c>
      <c r="L338" s="4">
        <f ca="1">IFERROR(D338*IF(RESULTADOS!$C$17="Normal",IF(Painel!$G$8=PREMISSAS!$M$18,PREMISSAS!$C$63,PREMISSAS!$D$63),0),0)</f>
        <v>0</v>
      </c>
      <c r="M338" s="85">
        <f ca="1">IFERROR(M337*(1+$E$2)+(E338+J338-IF(RESULTADOS!$C$17="Normal",K338,0)-L338)*IF(MONTH(B338)=12,2,1),0)</f>
        <v>0</v>
      </c>
      <c r="N338" s="85">
        <f ca="1">IFERROR(N337*(1+$E$2)+(F338+I338-IF(RESULTADOS!$C$17="Normal",0,K338))*IF(MONTH(B338)=12,2,1)+G338+H338,0)</f>
        <v>0</v>
      </c>
      <c r="P338" s="43">
        <f t="shared" ca="1" si="46"/>
        <v>0</v>
      </c>
      <c r="R338" s="116" t="str">
        <f t="shared" ca="1" si="47"/>
        <v/>
      </c>
      <c r="S338" s="100" t="str">
        <f ca="1">IF(C338="","",S337+(E338+J338-IF(RESULTADOS!$C$17="Normal",K338,0)-L338)/2+(F338+G338+H338+I338-IF(RESULTADOS!$C$17="Normal",0,K338)))</f>
        <v/>
      </c>
      <c r="T338" s="100" t="str">
        <f ca="1">IF(C338="","",T337+(E338+J338-IF(RESULTADOS!$C$17="Normal",K338,0)-L338)/2)</f>
        <v/>
      </c>
      <c r="U338" s="100">
        <f t="shared" ca="1" si="50"/>
        <v>0</v>
      </c>
      <c r="W338" s="116" t="str">
        <f t="shared" ca="1" si="51"/>
        <v/>
      </c>
      <c r="X338" s="116" t="str">
        <f t="shared" ca="1" si="48"/>
        <v/>
      </c>
      <c r="Y338" s="100">
        <f ca="1">IF(OR((Y337-13/12*AB337)*(1+PREMISSAS!$C$16)&lt;0,Y337=""),0,(Y337-13/12*AB337)*(1+PREMISSAS!$C$16))</f>
        <v>0</v>
      </c>
      <c r="Z338" s="100">
        <f ca="1">IF(OR((Z337-13/12*AC337)*(1+PREMISSAS!$C$16)&lt;0,Z337=""),0,(Z337-13/12*AC337)*(1+PREMISSAS!$C$16))</f>
        <v>0</v>
      </c>
      <c r="AA338" s="100">
        <f t="shared" ca="1" si="45"/>
        <v>0</v>
      </c>
      <c r="AB338" s="119">
        <f t="shared" ca="1" si="52"/>
        <v>0</v>
      </c>
      <c r="AC338" s="119">
        <f t="shared" ca="1" si="53"/>
        <v>0</v>
      </c>
    </row>
    <row r="339" spans="2:29" x14ac:dyDescent="0.25">
      <c r="B339" s="20" t="str">
        <f t="shared" ca="1" si="49"/>
        <v/>
      </c>
      <c r="C339" s="21" t="str">
        <f ca="1">IF(B339="","",IF(MONTH(B339)=1,C338*(1+PREMISSAS!$C$58),C338))</f>
        <v/>
      </c>
      <c r="D339" s="21" t="str">
        <f ca="1">IF(B339="","",IF(RESULTADOS!$C$17="Normal",IFERROR(MAX(C339-PREMISSAS!$C$13,0),0),MAX(10*PREMISSAS!$C$39,IF(MONTH(B339)=1,D338*(1+PREMISSAS!$C$58),D338))))</f>
        <v/>
      </c>
      <c r="E339" s="4">
        <f ca="1">IFERROR(D339*IF(RESULTADOS!$C$17="Normal",$D$3,0),0)</f>
        <v>0</v>
      </c>
      <c r="F339" s="4">
        <f>IF(AND(Painel!$I$47="Sim",Painel!$I$49=PREMISSAS!$O$23),Painel!$I$51,0)</f>
        <v>0</v>
      </c>
      <c r="G339" s="100">
        <f>IF(AND(Painel!$I$47="Sim",Painel!$I$49=PREMISSAS!$O$22),IF(MOD(MONTH(B339),6)=0,Painel!$I$51,0),0)</f>
        <v>0</v>
      </c>
      <c r="H339" s="100">
        <f>IF(AND(Painel!$I$47="Sim",Painel!$I$49=PREMISSAS!$O$21),IF(MOD(MONTH(B339),12)=0,Painel!$I$51,0),0)</f>
        <v>0</v>
      </c>
      <c r="I339" s="4">
        <f ca="1">IFERROR(IF(RESULTADOS!$C$17="Normal",0,D339)*IF(RESULTADOS!$C$17="Normal",0,$D$3),0)</f>
        <v>0</v>
      </c>
      <c r="J339" s="4">
        <f>IF(RESULTADOS!$C$17="Normal",E339,0)</f>
        <v>0</v>
      </c>
      <c r="K339" s="4">
        <f ca="1">(E339+J339+I339)*PREMISSAS!$C$61</f>
        <v>0</v>
      </c>
      <c r="L339" s="4">
        <f ca="1">IFERROR(D339*IF(RESULTADOS!$C$17="Normal",IF(Painel!$G$8=PREMISSAS!$M$18,PREMISSAS!$C$63,PREMISSAS!$D$63),0),0)</f>
        <v>0</v>
      </c>
      <c r="M339" s="85">
        <f ca="1">IFERROR(M338*(1+$E$2)+(E339+J339-IF(RESULTADOS!$C$17="Normal",K339,0)-L339)*IF(MONTH(B339)=12,2,1),0)</f>
        <v>0</v>
      </c>
      <c r="N339" s="85">
        <f ca="1">IFERROR(N338*(1+$E$2)+(F339+I339-IF(RESULTADOS!$C$17="Normal",0,K339))*IF(MONTH(B339)=12,2,1)+G339+H339,0)</f>
        <v>0</v>
      </c>
      <c r="P339" s="43">
        <f t="shared" ca="1" si="46"/>
        <v>0</v>
      </c>
      <c r="R339" s="116" t="str">
        <f t="shared" ca="1" si="47"/>
        <v/>
      </c>
      <c r="S339" s="100" t="str">
        <f ca="1">IF(C339="","",S338+(E339+J339-IF(RESULTADOS!$C$17="Normal",K339,0)-L339)/2+(F339+G339+H339+I339-IF(RESULTADOS!$C$17="Normal",0,K339)))</f>
        <v/>
      </c>
      <c r="T339" s="100" t="str">
        <f ca="1">IF(C339="","",T338+(E339+J339-IF(RESULTADOS!$C$17="Normal",K339,0)-L339)/2)</f>
        <v/>
      </c>
      <c r="U339" s="100">
        <f t="shared" ca="1" si="50"/>
        <v>0</v>
      </c>
      <c r="W339" s="116" t="str">
        <f t="shared" ca="1" si="51"/>
        <v/>
      </c>
      <c r="X339" s="116" t="str">
        <f t="shared" ca="1" si="48"/>
        <v/>
      </c>
      <c r="Y339" s="100">
        <f ca="1">IF(OR((Y338-13/12*AB338)*(1+PREMISSAS!$C$16)&lt;0,Y338=""),0,(Y338-13/12*AB338)*(1+PREMISSAS!$C$16))</f>
        <v>0</v>
      </c>
      <c r="Z339" s="100">
        <f ca="1">IF(OR((Z338-13/12*AC338)*(1+PREMISSAS!$C$16)&lt;0,Z338=""),0,(Z338-13/12*AC338)*(1+PREMISSAS!$C$16))</f>
        <v>0</v>
      </c>
      <c r="AA339" s="100">
        <f t="shared" ca="1" si="45"/>
        <v>0</v>
      </c>
      <c r="AB339" s="119">
        <f t="shared" ca="1" si="52"/>
        <v>0</v>
      </c>
      <c r="AC339" s="119">
        <f t="shared" ca="1" si="53"/>
        <v>0</v>
      </c>
    </row>
    <row r="340" spans="2:29" x14ac:dyDescent="0.25">
      <c r="B340" s="20" t="str">
        <f t="shared" ca="1" si="49"/>
        <v/>
      </c>
      <c r="C340" s="21" t="str">
        <f ca="1">IF(B340="","",IF(MONTH(B340)=1,C339*(1+PREMISSAS!$C$58),C339))</f>
        <v/>
      </c>
      <c r="D340" s="21" t="str">
        <f ca="1">IF(B340="","",IF(RESULTADOS!$C$17="Normal",IFERROR(MAX(C340-PREMISSAS!$C$13,0),0),MAX(10*PREMISSAS!$C$39,IF(MONTH(B340)=1,D339*(1+PREMISSAS!$C$58),D339))))</f>
        <v/>
      </c>
      <c r="E340" s="4">
        <f ca="1">IFERROR(D340*IF(RESULTADOS!$C$17="Normal",$D$3,0),0)</f>
        <v>0</v>
      </c>
      <c r="F340" s="4">
        <f>IF(AND(Painel!$I$47="Sim",Painel!$I$49=PREMISSAS!$O$23),Painel!$I$51,0)</f>
        <v>0</v>
      </c>
      <c r="G340" s="100">
        <f>IF(AND(Painel!$I$47="Sim",Painel!$I$49=PREMISSAS!$O$22),IF(MOD(MONTH(B340),6)=0,Painel!$I$51,0),0)</f>
        <v>0</v>
      </c>
      <c r="H340" s="100">
        <f>IF(AND(Painel!$I$47="Sim",Painel!$I$49=PREMISSAS!$O$21),IF(MOD(MONTH(B340),12)=0,Painel!$I$51,0),0)</f>
        <v>0</v>
      </c>
      <c r="I340" s="4">
        <f ca="1">IFERROR(IF(RESULTADOS!$C$17="Normal",0,D340)*IF(RESULTADOS!$C$17="Normal",0,$D$3),0)</f>
        <v>0</v>
      </c>
      <c r="J340" s="4">
        <f>IF(RESULTADOS!$C$17="Normal",E340,0)</f>
        <v>0</v>
      </c>
      <c r="K340" s="4">
        <f ca="1">(E340+J340+I340)*PREMISSAS!$C$61</f>
        <v>0</v>
      </c>
      <c r="L340" s="4">
        <f ca="1">IFERROR(D340*IF(RESULTADOS!$C$17="Normal",IF(Painel!$G$8=PREMISSAS!$M$18,PREMISSAS!$C$63,PREMISSAS!$D$63),0),0)</f>
        <v>0</v>
      </c>
      <c r="M340" s="85">
        <f ca="1">IFERROR(M339*(1+$E$2)+(E340+J340-IF(RESULTADOS!$C$17="Normal",K340,0)-L340)*IF(MONTH(B340)=12,2,1),0)</f>
        <v>0</v>
      </c>
      <c r="N340" s="85">
        <f ca="1">IFERROR(N339*(1+$E$2)+(F340+I340-IF(RESULTADOS!$C$17="Normal",0,K340))*IF(MONTH(B340)=12,2,1)+G340+H340,0)</f>
        <v>0</v>
      </c>
      <c r="P340" s="43">
        <f t="shared" ca="1" si="46"/>
        <v>0</v>
      </c>
      <c r="R340" s="116" t="str">
        <f t="shared" ca="1" si="47"/>
        <v/>
      </c>
      <c r="S340" s="100" t="str">
        <f ca="1">IF(C340="","",S339+(E340+J340-IF(RESULTADOS!$C$17="Normal",K340,0)-L340)/2+(F340+G340+H340+I340-IF(RESULTADOS!$C$17="Normal",0,K340)))</f>
        <v/>
      </c>
      <c r="T340" s="100" t="str">
        <f ca="1">IF(C340="","",T339+(E340+J340-IF(RESULTADOS!$C$17="Normal",K340,0)-L340)/2)</f>
        <v/>
      </c>
      <c r="U340" s="100">
        <f t="shared" ca="1" si="50"/>
        <v>0</v>
      </c>
      <c r="W340" s="116" t="str">
        <f t="shared" ca="1" si="51"/>
        <v/>
      </c>
      <c r="X340" s="116" t="str">
        <f t="shared" ca="1" si="48"/>
        <v/>
      </c>
      <c r="Y340" s="100">
        <f ca="1">IF(OR((Y339-13/12*AB339)*(1+PREMISSAS!$C$16)&lt;0,Y339=""),0,(Y339-13/12*AB339)*(1+PREMISSAS!$C$16))</f>
        <v>0</v>
      </c>
      <c r="Z340" s="100">
        <f ca="1">IF(OR((Z339-13/12*AC339)*(1+PREMISSAS!$C$16)&lt;0,Z339=""),0,(Z339-13/12*AC339)*(1+PREMISSAS!$C$16))</f>
        <v>0</v>
      </c>
      <c r="AA340" s="100">
        <f t="shared" ca="1" si="45"/>
        <v>0</v>
      </c>
      <c r="AB340" s="119">
        <f t="shared" ca="1" si="52"/>
        <v>0</v>
      </c>
      <c r="AC340" s="119">
        <f t="shared" ca="1" si="53"/>
        <v>0</v>
      </c>
    </row>
    <row r="341" spans="2:29" x14ac:dyDescent="0.25">
      <c r="B341" s="20" t="str">
        <f t="shared" ca="1" si="49"/>
        <v/>
      </c>
      <c r="C341" s="21" t="str">
        <f ca="1">IF(B341="","",IF(MONTH(B341)=1,C340*(1+PREMISSAS!$C$58),C340))</f>
        <v/>
      </c>
      <c r="D341" s="21" t="str">
        <f ca="1">IF(B341="","",IF(RESULTADOS!$C$17="Normal",IFERROR(MAX(C341-PREMISSAS!$C$13,0),0),MAX(10*PREMISSAS!$C$39,IF(MONTH(B341)=1,D340*(1+PREMISSAS!$C$58),D340))))</f>
        <v/>
      </c>
      <c r="E341" s="4">
        <f ca="1">IFERROR(D341*IF(RESULTADOS!$C$17="Normal",$D$3,0),0)</f>
        <v>0</v>
      </c>
      <c r="F341" s="4">
        <f>IF(AND(Painel!$I$47="Sim",Painel!$I$49=PREMISSAS!$O$23),Painel!$I$51,0)</f>
        <v>0</v>
      </c>
      <c r="G341" s="100">
        <f>IF(AND(Painel!$I$47="Sim",Painel!$I$49=PREMISSAS!$O$22),IF(MOD(MONTH(B341),6)=0,Painel!$I$51,0),0)</f>
        <v>0</v>
      </c>
      <c r="H341" s="100">
        <f>IF(AND(Painel!$I$47="Sim",Painel!$I$49=PREMISSAS!$O$21),IF(MOD(MONTH(B341),12)=0,Painel!$I$51,0),0)</f>
        <v>0</v>
      </c>
      <c r="I341" s="4">
        <f ca="1">IFERROR(IF(RESULTADOS!$C$17="Normal",0,D341)*IF(RESULTADOS!$C$17="Normal",0,$D$3),0)</f>
        <v>0</v>
      </c>
      <c r="J341" s="4">
        <f>IF(RESULTADOS!$C$17="Normal",E341,0)</f>
        <v>0</v>
      </c>
      <c r="K341" s="4">
        <f ca="1">(E341+J341+I341)*PREMISSAS!$C$61</f>
        <v>0</v>
      </c>
      <c r="L341" s="4">
        <f ca="1">IFERROR(D341*IF(RESULTADOS!$C$17="Normal",IF(Painel!$G$8=PREMISSAS!$M$18,PREMISSAS!$C$63,PREMISSAS!$D$63),0),0)</f>
        <v>0</v>
      </c>
      <c r="M341" s="85">
        <f ca="1">IFERROR(M340*(1+$E$2)+(E341+J341-IF(RESULTADOS!$C$17="Normal",K341,0)-L341)*IF(MONTH(B341)=12,2,1),0)</f>
        <v>0</v>
      </c>
      <c r="N341" s="85">
        <f ca="1">IFERROR(N340*(1+$E$2)+(F341+I341-IF(RESULTADOS!$C$17="Normal",0,K341))*IF(MONTH(B341)=12,2,1)+G341+H341,0)</f>
        <v>0</v>
      </c>
      <c r="P341" s="43">
        <f t="shared" ca="1" si="46"/>
        <v>0</v>
      </c>
      <c r="R341" s="116" t="str">
        <f t="shared" ca="1" si="47"/>
        <v/>
      </c>
      <c r="S341" s="100" t="str">
        <f ca="1">IF(C341="","",S340+(E341+J341-IF(RESULTADOS!$C$17="Normal",K341,0)-L341)/2+(F341+G341+H341+I341-IF(RESULTADOS!$C$17="Normal",0,K341)))</f>
        <v/>
      </c>
      <c r="T341" s="100" t="str">
        <f ca="1">IF(C341="","",T340+(E341+J341-IF(RESULTADOS!$C$17="Normal",K341,0)-L341)/2)</f>
        <v/>
      </c>
      <c r="U341" s="100">
        <f t="shared" ca="1" si="50"/>
        <v>0</v>
      </c>
      <c r="W341" s="116" t="str">
        <f t="shared" ca="1" si="51"/>
        <v/>
      </c>
      <c r="X341" s="116" t="str">
        <f t="shared" ca="1" si="48"/>
        <v/>
      </c>
      <c r="Y341" s="100">
        <f ca="1">IF(OR((Y340-13/12*AB340)*(1+PREMISSAS!$C$16)&lt;0,Y340=""),0,(Y340-13/12*AB340)*(1+PREMISSAS!$C$16))</f>
        <v>0</v>
      </c>
      <c r="Z341" s="100">
        <f ca="1">IF(OR((Z340-13/12*AC340)*(1+PREMISSAS!$C$16)&lt;0,Z340=""),0,(Z340-13/12*AC340)*(1+PREMISSAS!$C$16))</f>
        <v>0</v>
      </c>
      <c r="AA341" s="100">
        <f t="shared" ca="1" si="45"/>
        <v>0</v>
      </c>
      <c r="AB341" s="119">
        <f t="shared" ca="1" si="52"/>
        <v>0</v>
      </c>
      <c r="AC341" s="119">
        <f t="shared" ca="1" si="53"/>
        <v>0</v>
      </c>
    </row>
    <row r="342" spans="2:29" x14ac:dyDescent="0.25">
      <c r="B342" s="20" t="str">
        <f t="shared" ca="1" si="49"/>
        <v/>
      </c>
      <c r="C342" s="21" t="str">
        <f ca="1">IF(B342="","",IF(MONTH(B342)=1,C341*(1+PREMISSAS!$C$58),C341))</f>
        <v/>
      </c>
      <c r="D342" s="21" t="str">
        <f ca="1">IF(B342="","",IF(RESULTADOS!$C$17="Normal",IFERROR(MAX(C342-PREMISSAS!$C$13,0),0),MAX(10*PREMISSAS!$C$39,IF(MONTH(B342)=1,D341*(1+PREMISSAS!$C$58),D341))))</f>
        <v/>
      </c>
      <c r="E342" s="4">
        <f ca="1">IFERROR(D342*IF(RESULTADOS!$C$17="Normal",$D$3,0),0)</f>
        <v>0</v>
      </c>
      <c r="F342" s="4">
        <f>IF(AND(Painel!$I$47="Sim",Painel!$I$49=PREMISSAS!$O$23),Painel!$I$51,0)</f>
        <v>0</v>
      </c>
      <c r="G342" s="100">
        <f>IF(AND(Painel!$I$47="Sim",Painel!$I$49=PREMISSAS!$O$22),IF(MOD(MONTH(B342),6)=0,Painel!$I$51,0),0)</f>
        <v>0</v>
      </c>
      <c r="H342" s="100">
        <f>IF(AND(Painel!$I$47="Sim",Painel!$I$49=PREMISSAS!$O$21),IF(MOD(MONTH(B342),12)=0,Painel!$I$51,0),0)</f>
        <v>0</v>
      </c>
      <c r="I342" s="4">
        <f ca="1">IFERROR(IF(RESULTADOS!$C$17="Normal",0,D342)*IF(RESULTADOS!$C$17="Normal",0,$D$3),0)</f>
        <v>0</v>
      </c>
      <c r="J342" s="4">
        <f>IF(RESULTADOS!$C$17="Normal",E342,0)</f>
        <v>0</v>
      </c>
      <c r="K342" s="4">
        <f ca="1">(E342+J342+I342)*PREMISSAS!$C$61</f>
        <v>0</v>
      </c>
      <c r="L342" s="4">
        <f ca="1">IFERROR(D342*IF(RESULTADOS!$C$17="Normal",IF(Painel!$G$8=PREMISSAS!$M$18,PREMISSAS!$C$63,PREMISSAS!$D$63),0),0)</f>
        <v>0</v>
      </c>
      <c r="M342" s="85">
        <f ca="1">IFERROR(M341*(1+$E$2)+(E342+J342-IF(RESULTADOS!$C$17="Normal",K342,0)-L342)*IF(MONTH(B342)=12,2,1),0)</f>
        <v>0</v>
      </c>
      <c r="N342" s="85">
        <f ca="1">IFERROR(N341*(1+$E$2)+(F342+I342-IF(RESULTADOS!$C$17="Normal",0,K342))*IF(MONTH(B342)=12,2,1)+G342+H342,0)</f>
        <v>0</v>
      </c>
      <c r="P342" s="43">
        <f t="shared" ca="1" si="46"/>
        <v>0</v>
      </c>
      <c r="R342" s="116" t="str">
        <f t="shared" ca="1" si="47"/>
        <v/>
      </c>
      <c r="S342" s="100" t="str">
        <f ca="1">IF(C342="","",S341+(E342+J342-IF(RESULTADOS!$C$17="Normal",K342,0)-L342)/2+(F342+G342+H342+I342-IF(RESULTADOS!$C$17="Normal",0,K342)))</f>
        <v/>
      </c>
      <c r="T342" s="100" t="str">
        <f ca="1">IF(C342="","",T341+(E342+J342-IF(RESULTADOS!$C$17="Normal",K342,0)-L342)/2)</f>
        <v/>
      </c>
      <c r="U342" s="100">
        <f t="shared" ca="1" si="50"/>
        <v>0</v>
      </c>
      <c r="W342" s="116" t="str">
        <f t="shared" ca="1" si="51"/>
        <v/>
      </c>
      <c r="X342" s="116" t="str">
        <f t="shared" ca="1" si="48"/>
        <v/>
      </c>
      <c r="Y342" s="100">
        <f ca="1">IF(OR((Y341-13/12*AB341)*(1+PREMISSAS!$C$16)&lt;0,Y341=""),0,(Y341-13/12*AB341)*(1+PREMISSAS!$C$16))</f>
        <v>0</v>
      </c>
      <c r="Z342" s="100">
        <f ca="1">IF(OR((Z341-13/12*AC341)*(1+PREMISSAS!$C$16)&lt;0,Z341=""),0,(Z341-13/12*AC341)*(1+PREMISSAS!$C$16))</f>
        <v>0</v>
      </c>
      <c r="AA342" s="100">
        <f t="shared" ca="1" si="45"/>
        <v>0</v>
      </c>
      <c r="AB342" s="119">
        <f t="shared" ca="1" si="52"/>
        <v>0</v>
      </c>
      <c r="AC342" s="119">
        <f t="shared" ca="1" si="53"/>
        <v>0</v>
      </c>
    </row>
    <row r="343" spans="2:29" x14ac:dyDescent="0.25">
      <c r="B343" s="20" t="str">
        <f t="shared" ca="1" si="49"/>
        <v/>
      </c>
      <c r="C343" s="21" t="str">
        <f ca="1">IF(B343="","",IF(MONTH(B343)=1,C342*(1+PREMISSAS!$C$58),C342))</f>
        <v/>
      </c>
      <c r="D343" s="21" t="str">
        <f ca="1">IF(B343="","",IF(RESULTADOS!$C$17="Normal",IFERROR(MAX(C343-PREMISSAS!$C$13,0),0),MAX(10*PREMISSAS!$C$39,IF(MONTH(B343)=1,D342*(1+PREMISSAS!$C$58),D342))))</f>
        <v/>
      </c>
      <c r="E343" s="4">
        <f ca="1">IFERROR(D343*IF(RESULTADOS!$C$17="Normal",$D$3,0),0)</f>
        <v>0</v>
      </c>
      <c r="F343" s="4">
        <f>IF(AND(Painel!$I$47="Sim",Painel!$I$49=PREMISSAS!$O$23),Painel!$I$51,0)</f>
        <v>0</v>
      </c>
      <c r="G343" s="100">
        <f>IF(AND(Painel!$I$47="Sim",Painel!$I$49=PREMISSAS!$O$22),IF(MOD(MONTH(B343),6)=0,Painel!$I$51,0),0)</f>
        <v>0</v>
      </c>
      <c r="H343" s="100">
        <f>IF(AND(Painel!$I$47="Sim",Painel!$I$49=PREMISSAS!$O$21),IF(MOD(MONTH(B343),12)=0,Painel!$I$51,0),0)</f>
        <v>0</v>
      </c>
      <c r="I343" s="4">
        <f ca="1">IFERROR(IF(RESULTADOS!$C$17="Normal",0,D343)*IF(RESULTADOS!$C$17="Normal",0,$D$3),0)</f>
        <v>0</v>
      </c>
      <c r="J343" s="4">
        <f>IF(RESULTADOS!$C$17="Normal",E343,0)</f>
        <v>0</v>
      </c>
      <c r="K343" s="4">
        <f ca="1">(E343+J343+I343)*PREMISSAS!$C$61</f>
        <v>0</v>
      </c>
      <c r="L343" s="4">
        <f ca="1">IFERROR(D343*IF(RESULTADOS!$C$17="Normal",IF(Painel!$G$8=PREMISSAS!$M$18,PREMISSAS!$C$63,PREMISSAS!$D$63),0),0)</f>
        <v>0</v>
      </c>
      <c r="M343" s="85">
        <f ca="1">IFERROR(M342*(1+$E$2)+(E343+J343-IF(RESULTADOS!$C$17="Normal",K343,0)-L343)*IF(MONTH(B343)=12,2,1),0)</f>
        <v>0</v>
      </c>
      <c r="N343" s="85">
        <f ca="1">IFERROR(N342*(1+$E$2)+(F343+I343-IF(RESULTADOS!$C$17="Normal",0,K343))*IF(MONTH(B343)=12,2,1)+G343+H343,0)</f>
        <v>0</v>
      </c>
      <c r="P343" s="43">
        <f t="shared" ca="1" si="46"/>
        <v>0</v>
      </c>
      <c r="R343" s="116" t="str">
        <f t="shared" ca="1" si="47"/>
        <v/>
      </c>
      <c r="S343" s="100" t="str">
        <f ca="1">IF(C343="","",S342+(E343+J343-IF(RESULTADOS!$C$17="Normal",K343,0)-L343)/2+(F343+G343+H343+I343-IF(RESULTADOS!$C$17="Normal",0,K343)))</f>
        <v/>
      </c>
      <c r="T343" s="100" t="str">
        <f ca="1">IF(C343="","",T342+(E343+J343-IF(RESULTADOS!$C$17="Normal",K343,0)-L343)/2)</f>
        <v/>
      </c>
      <c r="U343" s="100">
        <f t="shared" ca="1" si="50"/>
        <v>0</v>
      </c>
      <c r="W343" s="116" t="str">
        <f t="shared" ca="1" si="51"/>
        <v/>
      </c>
      <c r="X343" s="116" t="str">
        <f t="shared" ca="1" si="48"/>
        <v/>
      </c>
      <c r="Y343" s="100">
        <f ca="1">IF(OR((Y342-13/12*AB342)*(1+PREMISSAS!$C$16)&lt;0,Y342=""),0,(Y342-13/12*AB342)*(1+PREMISSAS!$C$16))</f>
        <v>0</v>
      </c>
      <c r="Z343" s="100">
        <f ca="1">IF(OR((Z342-13/12*AC342)*(1+PREMISSAS!$C$16)&lt;0,Z342=""),0,(Z342-13/12*AC342)*(1+PREMISSAS!$C$16))</f>
        <v>0</v>
      </c>
      <c r="AA343" s="100">
        <f t="shared" ca="1" si="45"/>
        <v>0</v>
      </c>
      <c r="AB343" s="119">
        <f t="shared" ca="1" si="52"/>
        <v>0</v>
      </c>
      <c r="AC343" s="119">
        <f t="shared" ca="1" si="53"/>
        <v>0</v>
      </c>
    </row>
    <row r="344" spans="2:29" x14ac:dyDescent="0.25">
      <c r="B344" s="20" t="str">
        <f t="shared" ca="1" si="49"/>
        <v/>
      </c>
      <c r="C344" s="21" t="str">
        <f ca="1">IF(B344="","",IF(MONTH(B344)=1,C343*(1+PREMISSAS!$C$58),C343))</f>
        <v/>
      </c>
      <c r="D344" s="21" t="str">
        <f ca="1">IF(B344="","",IF(RESULTADOS!$C$17="Normal",IFERROR(MAX(C344-PREMISSAS!$C$13,0),0),MAX(10*PREMISSAS!$C$39,IF(MONTH(B344)=1,D343*(1+PREMISSAS!$C$58),D343))))</f>
        <v/>
      </c>
      <c r="E344" s="4">
        <f ca="1">IFERROR(D344*IF(RESULTADOS!$C$17="Normal",$D$3,0),0)</f>
        <v>0</v>
      </c>
      <c r="F344" s="4">
        <f>IF(AND(Painel!$I$47="Sim",Painel!$I$49=PREMISSAS!$O$23),Painel!$I$51,0)</f>
        <v>0</v>
      </c>
      <c r="G344" s="100">
        <f>IF(AND(Painel!$I$47="Sim",Painel!$I$49=PREMISSAS!$O$22),IF(MOD(MONTH(B344),6)=0,Painel!$I$51,0),0)</f>
        <v>0</v>
      </c>
      <c r="H344" s="100">
        <f>IF(AND(Painel!$I$47="Sim",Painel!$I$49=PREMISSAS!$O$21),IF(MOD(MONTH(B344),12)=0,Painel!$I$51,0),0)</f>
        <v>0</v>
      </c>
      <c r="I344" s="4">
        <f ca="1">IFERROR(IF(RESULTADOS!$C$17="Normal",0,D344)*IF(RESULTADOS!$C$17="Normal",0,$D$3),0)</f>
        <v>0</v>
      </c>
      <c r="J344" s="4">
        <f>IF(RESULTADOS!$C$17="Normal",E344,0)</f>
        <v>0</v>
      </c>
      <c r="K344" s="4">
        <f ca="1">(E344+J344+I344)*PREMISSAS!$C$61</f>
        <v>0</v>
      </c>
      <c r="L344" s="4">
        <f ca="1">IFERROR(D344*IF(RESULTADOS!$C$17="Normal",IF(Painel!$G$8=PREMISSAS!$M$18,PREMISSAS!$C$63,PREMISSAS!$D$63),0),0)</f>
        <v>0</v>
      </c>
      <c r="M344" s="85">
        <f ca="1">IFERROR(M343*(1+$E$2)+(E344+J344-IF(RESULTADOS!$C$17="Normal",K344,0)-L344)*IF(MONTH(B344)=12,2,1),0)</f>
        <v>0</v>
      </c>
      <c r="N344" s="85">
        <f ca="1">IFERROR(N343*(1+$E$2)+(F344+I344-IF(RESULTADOS!$C$17="Normal",0,K344))*IF(MONTH(B344)=12,2,1)+G344+H344,0)</f>
        <v>0</v>
      </c>
      <c r="P344" s="43">
        <f t="shared" ca="1" si="46"/>
        <v>0</v>
      </c>
      <c r="R344" s="116" t="str">
        <f t="shared" ca="1" si="47"/>
        <v/>
      </c>
      <c r="S344" s="100" t="str">
        <f ca="1">IF(C344="","",S343+(E344+J344-IF(RESULTADOS!$C$17="Normal",K344,0)-L344)/2+(F344+G344+H344+I344-IF(RESULTADOS!$C$17="Normal",0,K344)))</f>
        <v/>
      </c>
      <c r="T344" s="100" t="str">
        <f ca="1">IF(C344="","",T343+(E344+J344-IF(RESULTADOS!$C$17="Normal",K344,0)-L344)/2)</f>
        <v/>
      </c>
      <c r="U344" s="100">
        <f t="shared" ca="1" si="50"/>
        <v>0</v>
      </c>
      <c r="W344" s="116" t="str">
        <f t="shared" ca="1" si="51"/>
        <v/>
      </c>
      <c r="X344" s="116" t="str">
        <f t="shared" ca="1" si="48"/>
        <v/>
      </c>
      <c r="Y344" s="100">
        <f ca="1">IF(OR((Y343-13/12*AB343)*(1+PREMISSAS!$C$16)&lt;0,Y343=""),0,(Y343-13/12*AB343)*(1+PREMISSAS!$C$16))</f>
        <v>0</v>
      </c>
      <c r="Z344" s="100">
        <f ca="1">IF(OR((Z343-13/12*AC343)*(1+PREMISSAS!$C$16)&lt;0,Z343=""),0,(Z343-13/12*AC343)*(1+PREMISSAS!$C$16))</f>
        <v>0</v>
      </c>
      <c r="AA344" s="100">
        <f t="shared" ca="1" si="45"/>
        <v>0</v>
      </c>
      <c r="AB344" s="119">
        <f t="shared" ca="1" si="52"/>
        <v>0</v>
      </c>
      <c r="AC344" s="119">
        <f t="shared" ca="1" si="53"/>
        <v>0</v>
      </c>
    </row>
    <row r="345" spans="2:29" x14ac:dyDescent="0.25">
      <c r="B345" s="20" t="str">
        <f t="shared" ca="1" si="49"/>
        <v/>
      </c>
      <c r="C345" s="21" t="str">
        <f ca="1">IF(B345="","",IF(MONTH(B345)=1,C344*(1+PREMISSAS!$C$58),C344))</f>
        <v/>
      </c>
      <c r="D345" s="21" t="str">
        <f ca="1">IF(B345="","",IF(RESULTADOS!$C$17="Normal",IFERROR(MAX(C345-PREMISSAS!$C$13,0),0),MAX(10*PREMISSAS!$C$39,IF(MONTH(B345)=1,D344*(1+PREMISSAS!$C$58),D344))))</f>
        <v/>
      </c>
      <c r="E345" s="4">
        <f ca="1">IFERROR(D345*IF(RESULTADOS!$C$17="Normal",$D$3,0),0)</f>
        <v>0</v>
      </c>
      <c r="F345" s="4">
        <f>IF(AND(Painel!$I$47="Sim",Painel!$I$49=PREMISSAS!$O$23),Painel!$I$51,0)</f>
        <v>0</v>
      </c>
      <c r="G345" s="100">
        <f>IF(AND(Painel!$I$47="Sim",Painel!$I$49=PREMISSAS!$O$22),IF(MOD(MONTH(B345),6)=0,Painel!$I$51,0),0)</f>
        <v>0</v>
      </c>
      <c r="H345" s="100">
        <f>IF(AND(Painel!$I$47="Sim",Painel!$I$49=PREMISSAS!$O$21),IF(MOD(MONTH(B345),12)=0,Painel!$I$51,0),0)</f>
        <v>0</v>
      </c>
      <c r="I345" s="4">
        <f ca="1">IFERROR(IF(RESULTADOS!$C$17="Normal",0,D345)*IF(RESULTADOS!$C$17="Normal",0,$D$3),0)</f>
        <v>0</v>
      </c>
      <c r="J345" s="4">
        <f>IF(RESULTADOS!$C$17="Normal",E345,0)</f>
        <v>0</v>
      </c>
      <c r="K345" s="4">
        <f ca="1">(E345+J345+I345)*PREMISSAS!$C$61</f>
        <v>0</v>
      </c>
      <c r="L345" s="4">
        <f ca="1">IFERROR(D345*IF(RESULTADOS!$C$17="Normal",IF(Painel!$G$8=PREMISSAS!$M$18,PREMISSAS!$C$63,PREMISSAS!$D$63),0),0)</f>
        <v>0</v>
      </c>
      <c r="M345" s="85">
        <f ca="1">IFERROR(M344*(1+$E$2)+(E345+J345-IF(RESULTADOS!$C$17="Normal",K345,0)-L345)*IF(MONTH(B345)=12,2,1),0)</f>
        <v>0</v>
      </c>
      <c r="N345" s="85">
        <f ca="1">IFERROR(N344*(1+$E$2)+(F345+I345-IF(RESULTADOS!$C$17="Normal",0,K345))*IF(MONTH(B345)=12,2,1)+G345+H345,0)</f>
        <v>0</v>
      </c>
      <c r="P345" s="43">
        <f t="shared" ca="1" si="46"/>
        <v>0</v>
      </c>
      <c r="R345" s="116" t="str">
        <f t="shared" ca="1" si="47"/>
        <v/>
      </c>
      <c r="S345" s="100" t="str">
        <f ca="1">IF(C345="","",S344+(E345+J345-IF(RESULTADOS!$C$17="Normal",K345,0)-L345)/2+(F345+G345+H345+I345-IF(RESULTADOS!$C$17="Normal",0,K345)))</f>
        <v/>
      </c>
      <c r="T345" s="100" t="str">
        <f ca="1">IF(C345="","",T344+(E345+J345-IF(RESULTADOS!$C$17="Normal",K345,0)-L345)/2)</f>
        <v/>
      </c>
      <c r="U345" s="100">
        <f t="shared" ca="1" si="50"/>
        <v>0</v>
      </c>
      <c r="W345" s="116" t="str">
        <f t="shared" ca="1" si="51"/>
        <v/>
      </c>
      <c r="X345" s="116" t="str">
        <f t="shared" ca="1" si="48"/>
        <v/>
      </c>
      <c r="Y345" s="100">
        <f ca="1">IF(OR((Y344-13/12*AB344)*(1+PREMISSAS!$C$16)&lt;0,Y344=""),0,(Y344-13/12*AB344)*(1+PREMISSAS!$C$16))</f>
        <v>0</v>
      </c>
      <c r="Z345" s="100">
        <f ca="1">IF(OR((Z344-13/12*AC344)*(1+PREMISSAS!$C$16)&lt;0,Z344=""),0,(Z344-13/12*AC344)*(1+PREMISSAS!$C$16))</f>
        <v>0</v>
      </c>
      <c r="AA345" s="100">
        <f t="shared" ca="1" si="45"/>
        <v>0</v>
      </c>
      <c r="AB345" s="119">
        <f t="shared" ca="1" si="52"/>
        <v>0</v>
      </c>
      <c r="AC345" s="119">
        <f t="shared" ca="1" si="53"/>
        <v>0</v>
      </c>
    </row>
    <row r="346" spans="2:29" x14ac:dyDescent="0.25">
      <c r="B346" s="20" t="str">
        <f t="shared" ca="1" si="49"/>
        <v/>
      </c>
      <c r="C346" s="21" t="str">
        <f ca="1">IF(B346="","",IF(MONTH(B346)=1,C345*(1+PREMISSAS!$C$58),C345))</f>
        <v/>
      </c>
      <c r="D346" s="21" t="str">
        <f ca="1">IF(B346="","",IF(RESULTADOS!$C$17="Normal",IFERROR(MAX(C346-PREMISSAS!$C$13,0),0),MAX(10*PREMISSAS!$C$39,IF(MONTH(B346)=1,D345*(1+PREMISSAS!$C$58),D345))))</f>
        <v/>
      </c>
      <c r="E346" s="4">
        <f ca="1">IFERROR(D346*IF(RESULTADOS!$C$17="Normal",$D$3,0),0)</f>
        <v>0</v>
      </c>
      <c r="F346" s="4">
        <f>IF(AND(Painel!$I$47="Sim",Painel!$I$49=PREMISSAS!$O$23),Painel!$I$51,0)</f>
        <v>0</v>
      </c>
      <c r="G346" s="100">
        <f>IF(AND(Painel!$I$47="Sim",Painel!$I$49=PREMISSAS!$O$22),IF(MOD(MONTH(B346),6)=0,Painel!$I$51,0),0)</f>
        <v>0</v>
      </c>
      <c r="H346" s="100">
        <f>IF(AND(Painel!$I$47="Sim",Painel!$I$49=PREMISSAS!$O$21),IF(MOD(MONTH(B346),12)=0,Painel!$I$51,0),0)</f>
        <v>0</v>
      </c>
      <c r="I346" s="4">
        <f ca="1">IFERROR(IF(RESULTADOS!$C$17="Normal",0,D346)*IF(RESULTADOS!$C$17="Normal",0,$D$3),0)</f>
        <v>0</v>
      </c>
      <c r="J346" s="4">
        <f>IF(RESULTADOS!$C$17="Normal",E346,0)</f>
        <v>0</v>
      </c>
      <c r="K346" s="4">
        <f ca="1">(E346+J346+I346)*PREMISSAS!$C$61</f>
        <v>0</v>
      </c>
      <c r="L346" s="4">
        <f ca="1">IFERROR(D346*IF(RESULTADOS!$C$17="Normal",IF(Painel!$G$8=PREMISSAS!$M$18,PREMISSAS!$C$63,PREMISSAS!$D$63),0),0)</f>
        <v>0</v>
      </c>
      <c r="M346" s="85">
        <f ca="1">IFERROR(M345*(1+$E$2)+(E346+J346-IF(RESULTADOS!$C$17="Normal",K346,0)-L346)*IF(MONTH(B346)=12,2,1),0)</f>
        <v>0</v>
      </c>
      <c r="N346" s="85">
        <f ca="1">IFERROR(N345*(1+$E$2)+(F346+I346-IF(RESULTADOS!$C$17="Normal",0,K346))*IF(MONTH(B346)=12,2,1)+G346+H346,0)</f>
        <v>0</v>
      </c>
      <c r="P346" s="43">
        <f t="shared" ca="1" si="46"/>
        <v>0</v>
      </c>
      <c r="R346" s="116" t="str">
        <f t="shared" ca="1" si="47"/>
        <v/>
      </c>
      <c r="S346" s="100" t="str">
        <f ca="1">IF(C346="","",S345+(E346+J346-IF(RESULTADOS!$C$17="Normal",K346,0)-L346)/2+(F346+G346+H346+I346-IF(RESULTADOS!$C$17="Normal",0,K346)))</f>
        <v/>
      </c>
      <c r="T346" s="100" t="str">
        <f ca="1">IF(C346="","",T345+(E346+J346-IF(RESULTADOS!$C$17="Normal",K346,0)-L346)/2)</f>
        <v/>
      </c>
      <c r="U346" s="100">
        <f t="shared" ca="1" si="50"/>
        <v>0</v>
      </c>
      <c r="W346" s="116" t="str">
        <f t="shared" ca="1" si="51"/>
        <v/>
      </c>
      <c r="X346" s="116" t="str">
        <f t="shared" ca="1" si="48"/>
        <v/>
      </c>
      <c r="Y346" s="100">
        <f ca="1">IF(OR((Y345-13/12*AB345)*(1+PREMISSAS!$C$16)&lt;0,Y345=""),0,(Y345-13/12*AB345)*(1+PREMISSAS!$C$16))</f>
        <v>0</v>
      </c>
      <c r="Z346" s="100">
        <f ca="1">IF(OR((Z345-13/12*AC345)*(1+PREMISSAS!$C$16)&lt;0,Z345=""),0,(Z345-13/12*AC345)*(1+PREMISSAS!$C$16))</f>
        <v>0</v>
      </c>
      <c r="AA346" s="100">
        <f t="shared" ca="1" si="45"/>
        <v>0</v>
      </c>
      <c r="AB346" s="119">
        <f t="shared" ca="1" si="52"/>
        <v>0</v>
      </c>
      <c r="AC346" s="119">
        <f t="shared" ca="1" si="53"/>
        <v>0</v>
      </c>
    </row>
    <row r="347" spans="2:29" x14ac:dyDescent="0.25">
      <c r="B347" s="20" t="str">
        <f t="shared" ca="1" si="49"/>
        <v/>
      </c>
      <c r="C347" s="21" t="str">
        <f ca="1">IF(B347="","",IF(MONTH(B347)=1,C346*(1+PREMISSAS!$C$58),C346))</f>
        <v/>
      </c>
      <c r="D347" s="21" t="str">
        <f ca="1">IF(B347="","",IF(RESULTADOS!$C$17="Normal",IFERROR(MAX(C347-PREMISSAS!$C$13,0),0),MAX(10*PREMISSAS!$C$39,IF(MONTH(B347)=1,D346*(1+PREMISSAS!$C$58),D346))))</f>
        <v/>
      </c>
      <c r="E347" s="4">
        <f ca="1">IFERROR(D347*IF(RESULTADOS!$C$17="Normal",$D$3,0),0)</f>
        <v>0</v>
      </c>
      <c r="F347" s="4">
        <f>IF(AND(Painel!$I$47="Sim",Painel!$I$49=PREMISSAS!$O$23),Painel!$I$51,0)</f>
        <v>0</v>
      </c>
      <c r="G347" s="100">
        <f>IF(AND(Painel!$I$47="Sim",Painel!$I$49=PREMISSAS!$O$22),IF(MOD(MONTH(B347),6)=0,Painel!$I$51,0),0)</f>
        <v>0</v>
      </c>
      <c r="H347" s="100">
        <f>IF(AND(Painel!$I$47="Sim",Painel!$I$49=PREMISSAS!$O$21),IF(MOD(MONTH(B347),12)=0,Painel!$I$51,0),0)</f>
        <v>0</v>
      </c>
      <c r="I347" s="4">
        <f ca="1">IFERROR(IF(RESULTADOS!$C$17="Normal",0,D347)*IF(RESULTADOS!$C$17="Normal",0,$D$3),0)</f>
        <v>0</v>
      </c>
      <c r="J347" s="4">
        <f>IF(RESULTADOS!$C$17="Normal",E347,0)</f>
        <v>0</v>
      </c>
      <c r="K347" s="4">
        <f ca="1">(E347+J347+I347)*PREMISSAS!$C$61</f>
        <v>0</v>
      </c>
      <c r="L347" s="4">
        <f ca="1">IFERROR(D347*IF(RESULTADOS!$C$17="Normal",IF(Painel!$G$8=PREMISSAS!$M$18,PREMISSAS!$C$63,PREMISSAS!$D$63),0),0)</f>
        <v>0</v>
      </c>
      <c r="M347" s="85">
        <f ca="1">IFERROR(M346*(1+$E$2)+(E347+J347-IF(RESULTADOS!$C$17="Normal",K347,0)-L347)*IF(MONTH(B347)=12,2,1),0)</f>
        <v>0</v>
      </c>
      <c r="N347" s="85">
        <f ca="1">IFERROR(N346*(1+$E$2)+(F347+I347-IF(RESULTADOS!$C$17="Normal",0,K347))*IF(MONTH(B347)=12,2,1)+G347+H347,0)</f>
        <v>0</v>
      </c>
      <c r="P347" s="43">
        <f t="shared" ca="1" si="46"/>
        <v>0</v>
      </c>
      <c r="R347" s="116" t="str">
        <f t="shared" ca="1" si="47"/>
        <v/>
      </c>
      <c r="S347" s="100" t="str">
        <f ca="1">IF(C347="","",S346+(E347+J347-IF(RESULTADOS!$C$17="Normal",K347,0)-L347)/2+(F347+G347+H347+I347-IF(RESULTADOS!$C$17="Normal",0,K347)))</f>
        <v/>
      </c>
      <c r="T347" s="100" t="str">
        <f ca="1">IF(C347="","",T346+(E347+J347-IF(RESULTADOS!$C$17="Normal",K347,0)-L347)/2)</f>
        <v/>
      </c>
      <c r="U347" s="100">
        <f t="shared" ca="1" si="50"/>
        <v>0</v>
      </c>
      <c r="W347" s="116" t="str">
        <f t="shared" ca="1" si="51"/>
        <v/>
      </c>
      <c r="X347" s="116" t="str">
        <f t="shared" ca="1" si="48"/>
        <v/>
      </c>
      <c r="Y347" s="100">
        <f ca="1">IF(OR((Y346-13/12*AB346)*(1+PREMISSAS!$C$16)&lt;0,Y346=""),0,(Y346-13/12*AB346)*(1+PREMISSAS!$C$16))</f>
        <v>0</v>
      </c>
      <c r="Z347" s="100">
        <f ca="1">IF(OR((Z346-13/12*AC346)*(1+PREMISSAS!$C$16)&lt;0,Z346=""),0,(Z346-13/12*AC346)*(1+PREMISSAS!$C$16))</f>
        <v>0</v>
      </c>
      <c r="AA347" s="100">
        <f t="shared" ca="1" si="45"/>
        <v>0</v>
      </c>
      <c r="AB347" s="119">
        <f t="shared" ca="1" si="52"/>
        <v>0</v>
      </c>
      <c r="AC347" s="119">
        <f t="shared" ca="1" si="53"/>
        <v>0</v>
      </c>
    </row>
    <row r="348" spans="2:29" x14ac:dyDescent="0.25">
      <c r="B348" s="20" t="str">
        <f t="shared" ca="1" si="49"/>
        <v/>
      </c>
      <c r="C348" s="21" t="str">
        <f ca="1">IF(B348="","",IF(MONTH(B348)=1,C347*(1+PREMISSAS!$C$58),C347))</f>
        <v/>
      </c>
      <c r="D348" s="21" t="str">
        <f ca="1">IF(B348="","",IF(RESULTADOS!$C$17="Normal",IFERROR(MAX(C348-PREMISSAS!$C$13,0),0),MAX(10*PREMISSAS!$C$39,IF(MONTH(B348)=1,D347*(1+PREMISSAS!$C$58),D347))))</f>
        <v/>
      </c>
      <c r="E348" s="4">
        <f ca="1">IFERROR(D348*IF(RESULTADOS!$C$17="Normal",$D$3,0),0)</f>
        <v>0</v>
      </c>
      <c r="F348" s="4">
        <f>IF(AND(Painel!$I$47="Sim",Painel!$I$49=PREMISSAS!$O$23),Painel!$I$51,0)</f>
        <v>0</v>
      </c>
      <c r="G348" s="100">
        <f>IF(AND(Painel!$I$47="Sim",Painel!$I$49=PREMISSAS!$O$22),IF(MOD(MONTH(B348),6)=0,Painel!$I$51,0),0)</f>
        <v>0</v>
      </c>
      <c r="H348" s="100">
        <f>IF(AND(Painel!$I$47="Sim",Painel!$I$49=PREMISSAS!$O$21),IF(MOD(MONTH(B348),12)=0,Painel!$I$51,0),0)</f>
        <v>0</v>
      </c>
      <c r="I348" s="4">
        <f ca="1">IFERROR(IF(RESULTADOS!$C$17="Normal",0,D348)*IF(RESULTADOS!$C$17="Normal",0,$D$3),0)</f>
        <v>0</v>
      </c>
      <c r="J348" s="4">
        <f>IF(RESULTADOS!$C$17="Normal",E348,0)</f>
        <v>0</v>
      </c>
      <c r="K348" s="4">
        <f ca="1">(E348+J348+I348)*PREMISSAS!$C$61</f>
        <v>0</v>
      </c>
      <c r="L348" s="4">
        <f ca="1">IFERROR(D348*IF(RESULTADOS!$C$17="Normal",IF(Painel!$G$8=PREMISSAS!$M$18,PREMISSAS!$C$63,PREMISSAS!$D$63),0),0)</f>
        <v>0</v>
      </c>
      <c r="M348" s="85">
        <f ca="1">IFERROR(M347*(1+$E$2)+(E348+J348-IF(RESULTADOS!$C$17="Normal",K348,0)-L348)*IF(MONTH(B348)=12,2,1),0)</f>
        <v>0</v>
      </c>
      <c r="N348" s="85">
        <f ca="1">IFERROR(N347*(1+$E$2)+(F348+I348-IF(RESULTADOS!$C$17="Normal",0,K348))*IF(MONTH(B348)=12,2,1)+G348+H348,0)</f>
        <v>0</v>
      </c>
      <c r="P348" s="43">
        <f t="shared" ca="1" si="46"/>
        <v>0</v>
      </c>
      <c r="R348" s="116" t="str">
        <f t="shared" ca="1" si="47"/>
        <v/>
      </c>
      <c r="S348" s="100" t="str">
        <f ca="1">IF(C348="","",S347+(E348+J348-IF(RESULTADOS!$C$17="Normal",K348,0)-L348)/2+(F348+G348+H348+I348-IF(RESULTADOS!$C$17="Normal",0,K348)))</f>
        <v/>
      </c>
      <c r="T348" s="100" t="str">
        <f ca="1">IF(C348="","",T347+(E348+J348-IF(RESULTADOS!$C$17="Normal",K348,0)-L348)/2)</f>
        <v/>
      </c>
      <c r="U348" s="100">
        <f t="shared" ca="1" si="50"/>
        <v>0</v>
      </c>
      <c r="W348" s="116" t="str">
        <f t="shared" ca="1" si="51"/>
        <v/>
      </c>
      <c r="X348" s="116" t="str">
        <f t="shared" ca="1" si="48"/>
        <v/>
      </c>
      <c r="Y348" s="100">
        <f ca="1">IF(OR((Y347-13/12*AB347)*(1+PREMISSAS!$C$16)&lt;0,Y347=""),0,(Y347-13/12*AB347)*(1+PREMISSAS!$C$16))</f>
        <v>0</v>
      </c>
      <c r="Z348" s="100">
        <f ca="1">IF(OR((Z347-13/12*AC347)*(1+PREMISSAS!$C$16)&lt;0,Z347=""),0,(Z347-13/12*AC347)*(1+PREMISSAS!$C$16))</f>
        <v>0</v>
      </c>
      <c r="AA348" s="100">
        <f t="shared" ca="1" si="45"/>
        <v>0</v>
      </c>
      <c r="AB348" s="119">
        <f t="shared" ca="1" si="52"/>
        <v>0</v>
      </c>
      <c r="AC348" s="119">
        <f t="shared" ca="1" si="53"/>
        <v>0</v>
      </c>
    </row>
    <row r="349" spans="2:29" x14ac:dyDescent="0.25">
      <c r="B349" s="20" t="str">
        <f t="shared" ca="1" si="49"/>
        <v/>
      </c>
      <c r="C349" s="21" t="str">
        <f ca="1">IF(B349="","",IF(MONTH(B349)=1,C348*(1+PREMISSAS!$C$58),C348))</f>
        <v/>
      </c>
      <c r="D349" s="21" t="str">
        <f ca="1">IF(B349="","",IF(RESULTADOS!$C$17="Normal",IFERROR(MAX(C349-PREMISSAS!$C$13,0),0),MAX(10*PREMISSAS!$C$39,IF(MONTH(B349)=1,D348*(1+PREMISSAS!$C$58),D348))))</f>
        <v/>
      </c>
      <c r="E349" s="4">
        <f ca="1">IFERROR(D349*IF(RESULTADOS!$C$17="Normal",$D$3,0),0)</f>
        <v>0</v>
      </c>
      <c r="F349" s="4">
        <f>IF(AND(Painel!$I$47="Sim",Painel!$I$49=PREMISSAS!$O$23),Painel!$I$51,0)</f>
        <v>0</v>
      </c>
      <c r="G349" s="100">
        <f>IF(AND(Painel!$I$47="Sim",Painel!$I$49=PREMISSAS!$O$22),IF(MOD(MONTH(B349),6)=0,Painel!$I$51,0),0)</f>
        <v>0</v>
      </c>
      <c r="H349" s="100">
        <f>IF(AND(Painel!$I$47="Sim",Painel!$I$49=PREMISSAS!$O$21),IF(MOD(MONTH(B349),12)=0,Painel!$I$51,0),0)</f>
        <v>0</v>
      </c>
      <c r="I349" s="4">
        <f ca="1">IFERROR(IF(RESULTADOS!$C$17="Normal",0,D349)*IF(RESULTADOS!$C$17="Normal",0,$D$3),0)</f>
        <v>0</v>
      </c>
      <c r="J349" s="4">
        <f>IF(RESULTADOS!$C$17="Normal",E349,0)</f>
        <v>0</v>
      </c>
      <c r="K349" s="4">
        <f ca="1">(E349+J349+I349)*PREMISSAS!$C$61</f>
        <v>0</v>
      </c>
      <c r="L349" s="4">
        <f ca="1">IFERROR(D349*IF(RESULTADOS!$C$17="Normal",IF(Painel!$G$8=PREMISSAS!$M$18,PREMISSAS!$C$63,PREMISSAS!$D$63),0),0)</f>
        <v>0</v>
      </c>
      <c r="M349" s="85">
        <f ca="1">IFERROR(M348*(1+$E$2)+(E349+J349-IF(RESULTADOS!$C$17="Normal",K349,0)-L349)*IF(MONTH(B349)=12,2,1),0)</f>
        <v>0</v>
      </c>
      <c r="N349" s="85">
        <f ca="1">IFERROR(N348*(1+$E$2)+(F349+I349-IF(RESULTADOS!$C$17="Normal",0,K349))*IF(MONTH(B349)=12,2,1)+G349+H349,0)</f>
        <v>0</v>
      </c>
      <c r="P349" s="43">
        <f t="shared" ca="1" si="46"/>
        <v>0</v>
      </c>
      <c r="R349" s="116" t="str">
        <f t="shared" ca="1" si="47"/>
        <v/>
      </c>
      <c r="S349" s="100" t="str">
        <f ca="1">IF(C349="","",S348+(E349+J349-IF(RESULTADOS!$C$17="Normal",K349,0)-L349)/2+(F349+G349+H349+I349-IF(RESULTADOS!$C$17="Normal",0,K349)))</f>
        <v/>
      </c>
      <c r="T349" s="100" t="str">
        <f ca="1">IF(C349="","",T348+(E349+J349-IF(RESULTADOS!$C$17="Normal",K349,0)-L349)/2)</f>
        <v/>
      </c>
      <c r="U349" s="100">
        <f t="shared" ca="1" si="50"/>
        <v>0</v>
      </c>
      <c r="W349" s="116" t="str">
        <f t="shared" ca="1" si="51"/>
        <v/>
      </c>
      <c r="X349" s="116" t="str">
        <f t="shared" ca="1" si="48"/>
        <v/>
      </c>
      <c r="Y349" s="100">
        <f ca="1">IF(OR((Y348-13/12*AB348)*(1+PREMISSAS!$C$16)&lt;0,Y348=""),0,(Y348-13/12*AB348)*(1+PREMISSAS!$C$16))</f>
        <v>0</v>
      </c>
      <c r="Z349" s="100">
        <f ca="1">IF(OR((Z348-13/12*AC348)*(1+PREMISSAS!$C$16)&lt;0,Z348=""),0,(Z348-13/12*AC348)*(1+PREMISSAS!$C$16))</f>
        <v>0</v>
      </c>
      <c r="AA349" s="100">
        <f t="shared" ca="1" si="45"/>
        <v>0</v>
      </c>
      <c r="AB349" s="119">
        <f t="shared" ca="1" si="52"/>
        <v>0</v>
      </c>
      <c r="AC349" s="119">
        <f t="shared" ca="1" si="53"/>
        <v>0</v>
      </c>
    </row>
    <row r="350" spans="2:29" x14ac:dyDescent="0.25">
      <c r="B350" s="20" t="str">
        <f t="shared" ca="1" si="49"/>
        <v/>
      </c>
      <c r="C350" s="21" t="str">
        <f ca="1">IF(B350="","",IF(MONTH(B350)=1,C349*(1+PREMISSAS!$C$58),C349))</f>
        <v/>
      </c>
      <c r="D350" s="21" t="str">
        <f ca="1">IF(B350="","",IF(RESULTADOS!$C$17="Normal",IFERROR(MAX(C350-PREMISSAS!$C$13,0),0),MAX(10*PREMISSAS!$C$39,IF(MONTH(B350)=1,D349*(1+PREMISSAS!$C$58),D349))))</f>
        <v/>
      </c>
      <c r="E350" s="4">
        <f ca="1">IFERROR(D350*IF(RESULTADOS!$C$17="Normal",$D$3,0),0)</f>
        <v>0</v>
      </c>
      <c r="F350" s="4">
        <f>IF(AND(Painel!$I$47="Sim",Painel!$I$49=PREMISSAS!$O$23),Painel!$I$51,0)</f>
        <v>0</v>
      </c>
      <c r="G350" s="100">
        <f>IF(AND(Painel!$I$47="Sim",Painel!$I$49=PREMISSAS!$O$22),IF(MOD(MONTH(B350),6)=0,Painel!$I$51,0),0)</f>
        <v>0</v>
      </c>
      <c r="H350" s="100">
        <f>IF(AND(Painel!$I$47="Sim",Painel!$I$49=PREMISSAS!$O$21),IF(MOD(MONTH(B350),12)=0,Painel!$I$51,0),0)</f>
        <v>0</v>
      </c>
      <c r="I350" s="4">
        <f ca="1">IFERROR(IF(RESULTADOS!$C$17="Normal",0,D350)*IF(RESULTADOS!$C$17="Normal",0,$D$3),0)</f>
        <v>0</v>
      </c>
      <c r="J350" s="4">
        <f>IF(RESULTADOS!$C$17="Normal",E350,0)</f>
        <v>0</v>
      </c>
      <c r="K350" s="4">
        <f ca="1">(E350+J350+I350)*PREMISSAS!$C$61</f>
        <v>0</v>
      </c>
      <c r="L350" s="4">
        <f ca="1">IFERROR(D350*IF(RESULTADOS!$C$17="Normal",IF(Painel!$G$8=PREMISSAS!$M$18,PREMISSAS!$C$63,PREMISSAS!$D$63),0),0)</f>
        <v>0</v>
      </c>
      <c r="M350" s="85">
        <f ca="1">IFERROR(M349*(1+$E$2)+(E350+J350-IF(RESULTADOS!$C$17="Normal",K350,0)-L350)*IF(MONTH(B350)=12,2,1),0)</f>
        <v>0</v>
      </c>
      <c r="N350" s="85">
        <f ca="1">IFERROR(N349*(1+$E$2)+(F350+I350-IF(RESULTADOS!$C$17="Normal",0,K350))*IF(MONTH(B350)=12,2,1)+G350+H350,0)</f>
        <v>0</v>
      </c>
      <c r="P350" s="43">
        <f t="shared" ca="1" si="46"/>
        <v>0</v>
      </c>
      <c r="R350" s="116" t="str">
        <f t="shared" ca="1" si="47"/>
        <v/>
      </c>
      <c r="S350" s="100" t="str">
        <f ca="1">IF(C350="","",S349+(E350+J350-IF(RESULTADOS!$C$17="Normal",K350,0)-L350)/2+(F350+G350+H350+I350-IF(RESULTADOS!$C$17="Normal",0,K350)))</f>
        <v/>
      </c>
      <c r="T350" s="100" t="str">
        <f ca="1">IF(C350="","",T349+(E350+J350-IF(RESULTADOS!$C$17="Normal",K350,0)-L350)/2)</f>
        <v/>
      </c>
      <c r="U350" s="100">
        <f t="shared" ca="1" si="50"/>
        <v>0</v>
      </c>
      <c r="W350" s="116" t="str">
        <f t="shared" ca="1" si="51"/>
        <v/>
      </c>
      <c r="X350" s="116" t="str">
        <f t="shared" ca="1" si="48"/>
        <v/>
      </c>
      <c r="Y350" s="100">
        <f ca="1">IF(OR((Y349-13/12*AB349)*(1+PREMISSAS!$C$16)&lt;0,Y349=""),0,(Y349-13/12*AB349)*(1+PREMISSAS!$C$16))</f>
        <v>0</v>
      </c>
      <c r="Z350" s="100">
        <f ca="1">IF(OR((Z349-13/12*AC349)*(1+PREMISSAS!$C$16)&lt;0,Z349=""),0,(Z349-13/12*AC349)*(1+PREMISSAS!$C$16))</f>
        <v>0</v>
      </c>
      <c r="AA350" s="100">
        <f t="shared" ca="1" si="45"/>
        <v>0</v>
      </c>
      <c r="AB350" s="119">
        <f t="shared" ca="1" si="52"/>
        <v>0</v>
      </c>
      <c r="AC350" s="119">
        <f t="shared" ca="1" si="53"/>
        <v>0</v>
      </c>
    </row>
    <row r="351" spans="2:29" x14ac:dyDescent="0.25">
      <c r="B351" s="20" t="str">
        <f t="shared" ca="1" si="49"/>
        <v/>
      </c>
      <c r="C351" s="21" t="str">
        <f ca="1">IF(B351="","",IF(MONTH(B351)=1,C350*(1+PREMISSAS!$C$58),C350))</f>
        <v/>
      </c>
      <c r="D351" s="21" t="str">
        <f ca="1">IF(B351="","",IF(RESULTADOS!$C$17="Normal",IFERROR(MAX(C351-PREMISSAS!$C$13,0),0),MAX(10*PREMISSAS!$C$39,IF(MONTH(B351)=1,D350*(1+PREMISSAS!$C$58),D350))))</f>
        <v/>
      </c>
      <c r="E351" s="4">
        <f ca="1">IFERROR(D351*IF(RESULTADOS!$C$17="Normal",$D$3,0),0)</f>
        <v>0</v>
      </c>
      <c r="F351" s="4">
        <f>IF(AND(Painel!$I$47="Sim",Painel!$I$49=PREMISSAS!$O$23),Painel!$I$51,0)</f>
        <v>0</v>
      </c>
      <c r="G351" s="100">
        <f>IF(AND(Painel!$I$47="Sim",Painel!$I$49=PREMISSAS!$O$22),IF(MOD(MONTH(B351),6)=0,Painel!$I$51,0),0)</f>
        <v>0</v>
      </c>
      <c r="H351" s="100">
        <f>IF(AND(Painel!$I$47="Sim",Painel!$I$49=PREMISSAS!$O$21),IF(MOD(MONTH(B351),12)=0,Painel!$I$51,0),0)</f>
        <v>0</v>
      </c>
      <c r="I351" s="4">
        <f ca="1">IFERROR(IF(RESULTADOS!$C$17="Normal",0,D351)*IF(RESULTADOS!$C$17="Normal",0,$D$3),0)</f>
        <v>0</v>
      </c>
      <c r="J351" s="4">
        <f>IF(RESULTADOS!$C$17="Normal",E351,0)</f>
        <v>0</v>
      </c>
      <c r="K351" s="4">
        <f ca="1">(E351+J351+I351)*PREMISSAS!$C$61</f>
        <v>0</v>
      </c>
      <c r="L351" s="4">
        <f ca="1">IFERROR(D351*IF(RESULTADOS!$C$17="Normal",IF(Painel!$G$8=PREMISSAS!$M$18,PREMISSAS!$C$63,PREMISSAS!$D$63),0),0)</f>
        <v>0</v>
      </c>
      <c r="M351" s="85">
        <f ca="1">IFERROR(M350*(1+$E$2)+(E351+J351-IF(RESULTADOS!$C$17="Normal",K351,0)-L351)*IF(MONTH(B351)=12,2,1),0)</f>
        <v>0</v>
      </c>
      <c r="N351" s="85">
        <f ca="1">IFERROR(N350*(1+$E$2)+(F351+I351-IF(RESULTADOS!$C$17="Normal",0,K351))*IF(MONTH(B351)=12,2,1)+G351+H351,0)</f>
        <v>0</v>
      </c>
      <c r="P351" s="43">
        <f t="shared" ca="1" si="46"/>
        <v>0</v>
      </c>
      <c r="R351" s="116" t="str">
        <f t="shared" ca="1" si="47"/>
        <v/>
      </c>
      <c r="S351" s="100" t="str">
        <f ca="1">IF(C351="","",S350+(E351+J351-IF(RESULTADOS!$C$17="Normal",K351,0)-L351)/2+(F351+G351+H351+I351-IF(RESULTADOS!$C$17="Normal",0,K351)))</f>
        <v/>
      </c>
      <c r="T351" s="100" t="str">
        <f ca="1">IF(C351="","",T350+(E351+J351-IF(RESULTADOS!$C$17="Normal",K351,0)-L351)/2)</f>
        <v/>
      </c>
      <c r="U351" s="100">
        <f t="shared" ca="1" si="50"/>
        <v>0</v>
      </c>
      <c r="W351" s="116" t="str">
        <f t="shared" ca="1" si="51"/>
        <v/>
      </c>
      <c r="X351" s="116" t="str">
        <f t="shared" ca="1" si="48"/>
        <v/>
      </c>
      <c r="Y351" s="100">
        <f ca="1">IF(OR((Y350-13/12*AB350)*(1+PREMISSAS!$C$16)&lt;0,Y350=""),0,(Y350-13/12*AB350)*(1+PREMISSAS!$C$16))</f>
        <v>0</v>
      </c>
      <c r="Z351" s="100">
        <f ca="1">IF(OR((Z350-13/12*AC350)*(1+PREMISSAS!$C$16)&lt;0,Z350=""),0,(Z350-13/12*AC350)*(1+PREMISSAS!$C$16))</f>
        <v>0</v>
      </c>
      <c r="AA351" s="100">
        <f t="shared" ca="1" si="45"/>
        <v>0</v>
      </c>
      <c r="AB351" s="119">
        <f t="shared" ca="1" si="52"/>
        <v>0</v>
      </c>
      <c r="AC351" s="119">
        <f t="shared" ca="1" si="53"/>
        <v>0</v>
      </c>
    </row>
    <row r="352" spans="2:29" x14ac:dyDescent="0.25">
      <c r="B352" s="20" t="str">
        <f t="shared" ca="1" si="49"/>
        <v/>
      </c>
      <c r="C352" s="21" t="str">
        <f ca="1">IF(B352="","",IF(MONTH(B352)=1,C351*(1+PREMISSAS!$C$58),C351))</f>
        <v/>
      </c>
      <c r="D352" s="21" t="str">
        <f ca="1">IF(B352="","",IF(RESULTADOS!$C$17="Normal",IFERROR(MAX(C352-PREMISSAS!$C$13,0),0),MAX(10*PREMISSAS!$C$39,IF(MONTH(B352)=1,D351*(1+PREMISSAS!$C$58),D351))))</f>
        <v/>
      </c>
      <c r="E352" s="4">
        <f ca="1">IFERROR(D352*IF(RESULTADOS!$C$17="Normal",$D$3,0),0)</f>
        <v>0</v>
      </c>
      <c r="F352" s="4">
        <f>IF(AND(Painel!$I$47="Sim",Painel!$I$49=PREMISSAS!$O$23),Painel!$I$51,0)</f>
        <v>0</v>
      </c>
      <c r="G352" s="100">
        <f>IF(AND(Painel!$I$47="Sim",Painel!$I$49=PREMISSAS!$O$22),IF(MOD(MONTH(B352),6)=0,Painel!$I$51,0),0)</f>
        <v>0</v>
      </c>
      <c r="H352" s="100">
        <f>IF(AND(Painel!$I$47="Sim",Painel!$I$49=PREMISSAS!$O$21),IF(MOD(MONTH(B352),12)=0,Painel!$I$51,0),0)</f>
        <v>0</v>
      </c>
      <c r="I352" s="4">
        <f ca="1">IFERROR(IF(RESULTADOS!$C$17="Normal",0,D352)*IF(RESULTADOS!$C$17="Normal",0,$D$3),0)</f>
        <v>0</v>
      </c>
      <c r="J352" s="4">
        <f>IF(RESULTADOS!$C$17="Normal",E352,0)</f>
        <v>0</v>
      </c>
      <c r="K352" s="4">
        <f ca="1">(E352+J352+I352)*PREMISSAS!$C$61</f>
        <v>0</v>
      </c>
      <c r="L352" s="4">
        <f ca="1">IFERROR(D352*IF(RESULTADOS!$C$17="Normal",IF(Painel!$G$8=PREMISSAS!$M$18,PREMISSAS!$C$63,PREMISSAS!$D$63),0),0)</f>
        <v>0</v>
      </c>
      <c r="M352" s="85">
        <f ca="1">IFERROR(M351*(1+$E$2)+(E352+J352-IF(RESULTADOS!$C$17="Normal",K352,0)-L352)*IF(MONTH(B352)=12,2,1),0)</f>
        <v>0</v>
      </c>
      <c r="N352" s="85">
        <f ca="1">IFERROR(N351*(1+$E$2)+(F352+I352-IF(RESULTADOS!$C$17="Normal",0,K352))*IF(MONTH(B352)=12,2,1)+G352+H352,0)</f>
        <v>0</v>
      </c>
      <c r="P352" s="43">
        <f t="shared" ca="1" si="46"/>
        <v>0</v>
      </c>
      <c r="R352" s="116" t="str">
        <f t="shared" ca="1" si="47"/>
        <v/>
      </c>
      <c r="S352" s="100" t="str">
        <f ca="1">IF(C352="","",S351+(E352+J352-IF(RESULTADOS!$C$17="Normal",K352,0)-L352)/2+(F352+G352+H352+I352-IF(RESULTADOS!$C$17="Normal",0,K352)))</f>
        <v/>
      </c>
      <c r="T352" s="100" t="str">
        <f ca="1">IF(C352="","",T351+(E352+J352-IF(RESULTADOS!$C$17="Normal",K352,0)-L352)/2)</f>
        <v/>
      </c>
      <c r="U352" s="100">
        <f t="shared" ca="1" si="50"/>
        <v>0</v>
      </c>
      <c r="W352" s="116" t="str">
        <f t="shared" ca="1" si="51"/>
        <v/>
      </c>
      <c r="X352" s="116" t="str">
        <f t="shared" ca="1" si="48"/>
        <v/>
      </c>
      <c r="Y352" s="100">
        <f ca="1">IF(OR((Y351-13/12*AB351)*(1+PREMISSAS!$C$16)&lt;0,Y351=""),0,(Y351-13/12*AB351)*(1+PREMISSAS!$C$16))</f>
        <v>0</v>
      </c>
      <c r="Z352" s="100">
        <f ca="1">IF(OR((Z351-13/12*AC351)*(1+PREMISSAS!$C$16)&lt;0,Z351=""),0,(Z351-13/12*AC351)*(1+PREMISSAS!$C$16))</f>
        <v>0</v>
      </c>
      <c r="AA352" s="100">
        <f t="shared" ca="1" si="45"/>
        <v>0</v>
      </c>
      <c r="AB352" s="119">
        <f t="shared" ca="1" si="52"/>
        <v>0</v>
      </c>
      <c r="AC352" s="119">
        <f t="shared" ca="1" si="53"/>
        <v>0</v>
      </c>
    </row>
    <row r="353" spans="2:29" x14ac:dyDescent="0.25">
      <c r="B353" s="20" t="str">
        <f t="shared" ca="1" si="49"/>
        <v/>
      </c>
      <c r="C353" s="21" t="str">
        <f ca="1">IF(B353="","",IF(MONTH(B353)=1,C352*(1+PREMISSAS!$C$58),C352))</f>
        <v/>
      </c>
      <c r="D353" s="21" t="str">
        <f ca="1">IF(B353="","",IF(RESULTADOS!$C$17="Normal",IFERROR(MAX(C353-PREMISSAS!$C$13,0),0),MAX(10*PREMISSAS!$C$39,IF(MONTH(B353)=1,D352*(1+PREMISSAS!$C$58),D352))))</f>
        <v/>
      </c>
      <c r="E353" s="4">
        <f ca="1">IFERROR(D353*IF(RESULTADOS!$C$17="Normal",$D$3,0),0)</f>
        <v>0</v>
      </c>
      <c r="F353" s="4">
        <f>IF(AND(Painel!$I$47="Sim",Painel!$I$49=PREMISSAS!$O$23),Painel!$I$51,0)</f>
        <v>0</v>
      </c>
      <c r="G353" s="100">
        <f>IF(AND(Painel!$I$47="Sim",Painel!$I$49=PREMISSAS!$O$22),IF(MOD(MONTH(B353),6)=0,Painel!$I$51,0),0)</f>
        <v>0</v>
      </c>
      <c r="H353" s="100">
        <f>IF(AND(Painel!$I$47="Sim",Painel!$I$49=PREMISSAS!$O$21),IF(MOD(MONTH(B353),12)=0,Painel!$I$51,0),0)</f>
        <v>0</v>
      </c>
      <c r="I353" s="4">
        <f ca="1">IFERROR(IF(RESULTADOS!$C$17="Normal",0,D353)*IF(RESULTADOS!$C$17="Normal",0,$D$3),0)</f>
        <v>0</v>
      </c>
      <c r="J353" s="4">
        <f>IF(RESULTADOS!$C$17="Normal",E353,0)</f>
        <v>0</v>
      </c>
      <c r="K353" s="4">
        <f ca="1">(E353+J353+I353)*PREMISSAS!$C$61</f>
        <v>0</v>
      </c>
      <c r="L353" s="4">
        <f ca="1">IFERROR(D353*IF(RESULTADOS!$C$17="Normal",IF(Painel!$G$8=PREMISSAS!$M$18,PREMISSAS!$C$63,PREMISSAS!$D$63),0),0)</f>
        <v>0</v>
      </c>
      <c r="M353" s="85">
        <f ca="1">IFERROR(M352*(1+$E$2)+(E353+J353-IF(RESULTADOS!$C$17="Normal",K353,0)-L353)*IF(MONTH(B353)=12,2,1),0)</f>
        <v>0</v>
      </c>
      <c r="N353" s="85">
        <f ca="1">IFERROR(N352*(1+$E$2)+(F353+I353-IF(RESULTADOS!$C$17="Normal",0,K353))*IF(MONTH(B353)=12,2,1)+G353+H353,0)</f>
        <v>0</v>
      </c>
      <c r="P353" s="43">
        <f t="shared" ca="1" si="46"/>
        <v>0</v>
      </c>
      <c r="R353" s="116" t="str">
        <f t="shared" ca="1" si="47"/>
        <v/>
      </c>
      <c r="S353" s="100" t="str">
        <f ca="1">IF(C353="","",S352+(E353+J353-IF(RESULTADOS!$C$17="Normal",K353,0)-L353)/2+(F353+G353+H353+I353-IF(RESULTADOS!$C$17="Normal",0,K353)))</f>
        <v/>
      </c>
      <c r="T353" s="100" t="str">
        <f ca="1">IF(C353="","",T352+(E353+J353-IF(RESULTADOS!$C$17="Normal",K353,0)-L353)/2)</f>
        <v/>
      </c>
      <c r="U353" s="100">
        <f t="shared" ca="1" si="50"/>
        <v>0</v>
      </c>
      <c r="W353" s="116" t="str">
        <f t="shared" ca="1" si="51"/>
        <v/>
      </c>
      <c r="X353" s="116" t="str">
        <f t="shared" ca="1" si="48"/>
        <v/>
      </c>
      <c r="Y353" s="100">
        <f ca="1">IF(OR((Y352-13/12*AB352)*(1+PREMISSAS!$C$16)&lt;0,Y352=""),0,(Y352-13/12*AB352)*(1+PREMISSAS!$C$16))</f>
        <v>0</v>
      </c>
      <c r="Z353" s="100">
        <f ca="1">IF(OR((Z352-13/12*AC352)*(1+PREMISSAS!$C$16)&lt;0,Z352=""),0,(Z352-13/12*AC352)*(1+PREMISSAS!$C$16))</f>
        <v>0</v>
      </c>
      <c r="AA353" s="100">
        <f t="shared" ca="1" si="45"/>
        <v>0</v>
      </c>
      <c r="AB353" s="119">
        <f t="shared" ca="1" si="52"/>
        <v>0</v>
      </c>
      <c r="AC353" s="119">
        <f t="shared" ca="1" si="53"/>
        <v>0</v>
      </c>
    </row>
    <row r="354" spans="2:29" x14ac:dyDescent="0.25">
      <c r="B354" s="20" t="str">
        <f t="shared" ca="1" si="49"/>
        <v/>
      </c>
      <c r="C354" s="21" t="str">
        <f ca="1">IF(B354="","",IF(MONTH(B354)=1,C353*(1+PREMISSAS!$C$58),C353))</f>
        <v/>
      </c>
      <c r="D354" s="21" t="str">
        <f ca="1">IF(B354="","",IF(RESULTADOS!$C$17="Normal",IFERROR(MAX(C354-PREMISSAS!$C$13,0),0),MAX(10*PREMISSAS!$C$39,IF(MONTH(B354)=1,D353*(1+PREMISSAS!$C$58),D353))))</f>
        <v/>
      </c>
      <c r="E354" s="4">
        <f ca="1">IFERROR(D354*IF(RESULTADOS!$C$17="Normal",$D$3,0),0)</f>
        <v>0</v>
      </c>
      <c r="F354" s="4">
        <f>IF(AND(Painel!$I$47="Sim",Painel!$I$49=PREMISSAS!$O$23),Painel!$I$51,0)</f>
        <v>0</v>
      </c>
      <c r="G354" s="100">
        <f>IF(AND(Painel!$I$47="Sim",Painel!$I$49=PREMISSAS!$O$22),IF(MOD(MONTH(B354),6)=0,Painel!$I$51,0),0)</f>
        <v>0</v>
      </c>
      <c r="H354" s="100">
        <f>IF(AND(Painel!$I$47="Sim",Painel!$I$49=PREMISSAS!$O$21),IF(MOD(MONTH(B354),12)=0,Painel!$I$51,0),0)</f>
        <v>0</v>
      </c>
      <c r="I354" s="4">
        <f ca="1">IFERROR(IF(RESULTADOS!$C$17="Normal",0,D354)*IF(RESULTADOS!$C$17="Normal",0,$D$3),0)</f>
        <v>0</v>
      </c>
      <c r="J354" s="4">
        <f>IF(RESULTADOS!$C$17="Normal",E354,0)</f>
        <v>0</v>
      </c>
      <c r="K354" s="4">
        <f ca="1">(E354+J354+I354)*PREMISSAS!$C$61</f>
        <v>0</v>
      </c>
      <c r="L354" s="4">
        <f ca="1">IFERROR(D354*IF(RESULTADOS!$C$17="Normal",IF(Painel!$G$8=PREMISSAS!$M$18,PREMISSAS!$C$63,PREMISSAS!$D$63),0),0)</f>
        <v>0</v>
      </c>
      <c r="M354" s="85">
        <f ca="1">IFERROR(M353*(1+$E$2)+(E354+J354-IF(RESULTADOS!$C$17="Normal",K354,0)-L354)*IF(MONTH(B354)=12,2,1),0)</f>
        <v>0</v>
      </c>
      <c r="N354" s="85">
        <f ca="1">IFERROR(N353*(1+$E$2)+(F354+I354-IF(RESULTADOS!$C$17="Normal",0,K354))*IF(MONTH(B354)=12,2,1)+G354+H354,0)</f>
        <v>0</v>
      </c>
      <c r="P354" s="43">
        <f t="shared" ca="1" si="46"/>
        <v>0</v>
      </c>
      <c r="R354" s="116" t="str">
        <f t="shared" ca="1" si="47"/>
        <v/>
      </c>
      <c r="S354" s="100" t="str">
        <f ca="1">IF(C354="","",S353+(E354+J354-IF(RESULTADOS!$C$17="Normal",K354,0)-L354)/2+(F354+G354+H354+I354-IF(RESULTADOS!$C$17="Normal",0,K354)))</f>
        <v/>
      </c>
      <c r="T354" s="100" t="str">
        <f ca="1">IF(C354="","",T353+(E354+J354-IF(RESULTADOS!$C$17="Normal",K354,0)-L354)/2)</f>
        <v/>
      </c>
      <c r="U354" s="100">
        <f t="shared" ca="1" si="50"/>
        <v>0</v>
      </c>
      <c r="W354" s="116" t="str">
        <f t="shared" ca="1" si="51"/>
        <v/>
      </c>
      <c r="X354" s="116" t="str">
        <f t="shared" ca="1" si="48"/>
        <v/>
      </c>
      <c r="Y354" s="100">
        <f ca="1">IF(OR((Y353-13/12*AB353)*(1+PREMISSAS!$C$16)&lt;0,Y353=""),0,(Y353-13/12*AB353)*(1+PREMISSAS!$C$16))</f>
        <v>0</v>
      </c>
      <c r="Z354" s="100">
        <f ca="1">IF(OR((Z353-13/12*AC353)*(1+PREMISSAS!$C$16)&lt;0,Z353=""),0,(Z353-13/12*AC353)*(1+PREMISSAS!$C$16))</f>
        <v>0</v>
      </c>
      <c r="AA354" s="100">
        <f t="shared" ca="1" si="45"/>
        <v>0</v>
      </c>
      <c r="AB354" s="119">
        <f t="shared" ca="1" si="52"/>
        <v>0</v>
      </c>
      <c r="AC354" s="119">
        <f t="shared" ca="1" si="53"/>
        <v>0</v>
      </c>
    </row>
    <row r="355" spans="2:29" x14ac:dyDescent="0.25">
      <c r="B355" s="20" t="str">
        <f t="shared" ca="1" si="49"/>
        <v/>
      </c>
      <c r="C355" s="21" t="str">
        <f ca="1">IF(B355="","",IF(MONTH(B355)=1,C354*(1+PREMISSAS!$C$58),C354))</f>
        <v/>
      </c>
      <c r="D355" s="21" t="str">
        <f ca="1">IF(B355="","",IF(RESULTADOS!$C$17="Normal",IFERROR(MAX(C355-PREMISSAS!$C$13,0),0),MAX(10*PREMISSAS!$C$39,IF(MONTH(B355)=1,D354*(1+PREMISSAS!$C$58),D354))))</f>
        <v/>
      </c>
      <c r="E355" s="4">
        <f ca="1">IFERROR(D355*IF(RESULTADOS!$C$17="Normal",$D$3,0),0)</f>
        <v>0</v>
      </c>
      <c r="F355" s="4">
        <f>IF(AND(Painel!$I$47="Sim",Painel!$I$49=PREMISSAS!$O$23),Painel!$I$51,0)</f>
        <v>0</v>
      </c>
      <c r="G355" s="100">
        <f>IF(AND(Painel!$I$47="Sim",Painel!$I$49=PREMISSAS!$O$22),IF(MOD(MONTH(B355),6)=0,Painel!$I$51,0),0)</f>
        <v>0</v>
      </c>
      <c r="H355" s="100">
        <f>IF(AND(Painel!$I$47="Sim",Painel!$I$49=PREMISSAS!$O$21),IF(MOD(MONTH(B355),12)=0,Painel!$I$51,0),0)</f>
        <v>0</v>
      </c>
      <c r="I355" s="4">
        <f ca="1">IFERROR(IF(RESULTADOS!$C$17="Normal",0,D355)*IF(RESULTADOS!$C$17="Normal",0,$D$3),0)</f>
        <v>0</v>
      </c>
      <c r="J355" s="4">
        <f>IF(RESULTADOS!$C$17="Normal",E355,0)</f>
        <v>0</v>
      </c>
      <c r="K355" s="4">
        <f ca="1">(E355+J355+I355)*PREMISSAS!$C$61</f>
        <v>0</v>
      </c>
      <c r="L355" s="4">
        <f ca="1">IFERROR(D355*IF(RESULTADOS!$C$17="Normal",IF(Painel!$G$8=PREMISSAS!$M$18,PREMISSAS!$C$63,PREMISSAS!$D$63),0),0)</f>
        <v>0</v>
      </c>
      <c r="M355" s="85">
        <f ca="1">IFERROR(M354*(1+$E$2)+(E355+J355-IF(RESULTADOS!$C$17="Normal",K355,0)-L355)*IF(MONTH(B355)=12,2,1),0)</f>
        <v>0</v>
      </c>
      <c r="N355" s="85">
        <f ca="1">IFERROR(N354*(1+$E$2)+(F355+I355-IF(RESULTADOS!$C$17="Normal",0,K355))*IF(MONTH(B355)=12,2,1)+G355+H355,0)</f>
        <v>0</v>
      </c>
      <c r="P355" s="43">
        <f t="shared" ca="1" si="46"/>
        <v>0</v>
      </c>
      <c r="R355" s="116" t="str">
        <f t="shared" ca="1" si="47"/>
        <v/>
      </c>
      <c r="S355" s="100" t="str">
        <f ca="1">IF(C355="","",S354+(E355+J355-IF(RESULTADOS!$C$17="Normal",K355,0)-L355)/2+(F355+G355+H355+I355-IF(RESULTADOS!$C$17="Normal",0,K355)))</f>
        <v/>
      </c>
      <c r="T355" s="100" t="str">
        <f ca="1">IF(C355="","",T354+(E355+J355-IF(RESULTADOS!$C$17="Normal",K355,0)-L355)/2)</f>
        <v/>
      </c>
      <c r="U355" s="100">
        <f t="shared" ca="1" si="50"/>
        <v>0</v>
      </c>
      <c r="W355" s="116" t="str">
        <f t="shared" ca="1" si="51"/>
        <v/>
      </c>
      <c r="X355" s="116" t="str">
        <f t="shared" ca="1" si="48"/>
        <v/>
      </c>
      <c r="Y355" s="100">
        <f ca="1">IF(OR((Y354-13/12*AB354)*(1+PREMISSAS!$C$16)&lt;0,Y354=""),0,(Y354-13/12*AB354)*(1+PREMISSAS!$C$16))</f>
        <v>0</v>
      </c>
      <c r="Z355" s="100">
        <f ca="1">IF(OR((Z354-13/12*AC354)*(1+PREMISSAS!$C$16)&lt;0,Z354=""),0,(Z354-13/12*AC354)*(1+PREMISSAS!$C$16))</f>
        <v>0</v>
      </c>
      <c r="AA355" s="100">
        <f t="shared" ca="1" si="45"/>
        <v>0</v>
      </c>
      <c r="AB355" s="119">
        <f t="shared" ca="1" si="52"/>
        <v>0</v>
      </c>
      <c r="AC355" s="119">
        <f t="shared" ca="1" si="53"/>
        <v>0</v>
      </c>
    </row>
    <row r="356" spans="2:29" x14ac:dyDescent="0.25">
      <c r="B356" s="20" t="str">
        <f t="shared" ca="1" si="49"/>
        <v/>
      </c>
      <c r="C356" s="21" t="str">
        <f ca="1">IF(B356="","",IF(MONTH(B356)=1,C355*(1+PREMISSAS!$C$58),C355))</f>
        <v/>
      </c>
      <c r="D356" s="21" t="str">
        <f ca="1">IF(B356="","",IF(RESULTADOS!$C$17="Normal",IFERROR(MAX(C356-PREMISSAS!$C$13,0),0),MAX(10*PREMISSAS!$C$39,IF(MONTH(B356)=1,D355*(1+PREMISSAS!$C$58),D355))))</f>
        <v/>
      </c>
      <c r="E356" s="4">
        <f ca="1">IFERROR(D356*IF(RESULTADOS!$C$17="Normal",$D$3,0),0)</f>
        <v>0</v>
      </c>
      <c r="F356" s="4">
        <f>IF(AND(Painel!$I$47="Sim",Painel!$I$49=PREMISSAS!$O$23),Painel!$I$51,0)</f>
        <v>0</v>
      </c>
      <c r="G356" s="100">
        <f>IF(AND(Painel!$I$47="Sim",Painel!$I$49=PREMISSAS!$O$22),IF(MOD(MONTH(B356),6)=0,Painel!$I$51,0),0)</f>
        <v>0</v>
      </c>
      <c r="H356" s="100">
        <f>IF(AND(Painel!$I$47="Sim",Painel!$I$49=PREMISSAS!$O$21),IF(MOD(MONTH(B356),12)=0,Painel!$I$51,0),0)</f>
        <v>0</v>
      </c>
      <c r="I356" s="4">
        <f ca="1">IFERROR(IF(RESULTADOS!$C$17="Normal",0,D356)*IF(RESULTADOS!$C$17="Normal",0,$D$3),0)</f>
        <v>0</v>
      </c>
      <c r="J356" s="4">
        <f>IF(RESULTADOS!$C$17="Normal",E356,0)</f>
        <v>0</v>
      </c>
      <c r="K356" s="4">
        <f ca="1">(E356+J356+I356)*PREMISSAS!$C$61</f>
        <v>0</v>
      </c>
      <c r="L356" s="4">
        <f ca="1">IFERROR(D356*IF(RESULTADOS!$C$17="Normal",IF(Painel!$G$8=PREMISSAS!$M$18,PREMISSAS!$C$63,PREMISSAS!$D$63),0),0)</f>
        <v>0</v>
      </c>
      <c r="M356" s="85">
        <f ca="1">IFERROR(M355*(1+$E$2)+(E356+J356-IF(RESULTADOS!$C$17="Normal",K356,0)-L356)*IF(MONTH(B356)=12,2,1),0)</f>
        <v>0</v>
      </c>
      <c r="N356" s="85">
        <f ca="1">IFERROR(N355*(1+$E$2)+(F356+I356-IF(RESULTADOS!$C$17="Normal",0,K356))*IF(MONTH(B356)=12,2,1)+G356+H356,0)</f>
        <v>0</v>
      </c>
      <c r="P356" s="43">
        <f t="shared" ca="1" si="46"/>
        <v>0</v>
      </c>
      <c r="R356" s="116" t="str">
        <f t="shared" ca="1" si="47"/>
        <v/>
      </c>
      <c r="S356" s="100" t="str">
        <f ca="1">IF(C356="","",S355+(E356+J356-IF(RESULTADOS!$C$17="Normal",K356,0)-L356)/2+(F356+G356+H356+I356-IF(RESULTADOS!$C$17="Normal",0,K356)))</f>
        <v/>
      </c>
      <c r="T356" s="100" t="str">
        <f ca="1">IF(C356="","",T355+(E356+J356-IF(RESULTADOS!$C$17="Normal",K356,0)-L356)/2)</f>
        <v/>
      </c>
      <c r="U356" s="100">
        <f t="shared" ca="1" si="50"/>
        <v>0</v>
      </c>
      <c r="W356" s="116" t="str">
        <f t="shared" ca="1" si="51"/>
        <v/>
      </c>
      <c r="X356" s="116" t="str">
        <f t="shared" ca="1" si="48"/>
        <v/>
      </c>
      <c r="Y356" s="100">
        <f ca="1">IF(OR((Y355-13/12*AB355)*(1+PREMISSAS!$C$16)&lt;0,Y355=""),0,(Y355-13/12*AB355)*(1+PREMISSAS!$C$16))</f>
        <v>0</v>
      </c>
      <c r="Z356" s="100">
        <f ca="1">IF(OR((Z355-13/12*AC355)*(1+PREMISSAS!$C$16)&lt;0,Z355=""),0,(Z355-13/12*AC355)*(1+PREMISSAS!$C$16))</f>
        <v>0</v>
      </c>
      <c r="AA356" s="100">
        <f t="shared" ca="1" si="45"/>
        <v>0</v>
      </c>
      <c r="AB356" s="119">
        <f t="shared" ca="1" si="52"/>
        <v>0</v>
      </c>
      <c r="AC356" s="119">
        <f t="shared" ca="1" si="53"/>
        <v>0</v>
      </c>
    </row>
    <row r="357" spans="2:29" x14ac:dyDescent="0.25">
      <c r="B357" s="20" t="str">
        <f t="shared" ca="1" si="49"/>
        <v/>
      </c>
      <c r="C357" s="21" t="str">
        <f ca="1">IF(B357="","",IF(MONTH(B357)=1,C356*(1+PREMISSAS!$C$58),C356))</f>
        <v/>
      </c>
      <c r="D357" s="21" t="str">
        <f ca="1">IF(B357="","",IF(RESULTADOS!$C$17="Normal",IFERROR(MAX(C357-PREMISSAS!$C$13,0),0),MAX(10*PREMISSAS!$C$39,IF(MONTH(B357)=1,D356*(1+PREMISSAS!$C$58),D356))))</f>
        <v/>
      </c>
      <c r="E357" s="4">
        <f ca="1">IFERROR(D357*IF(RESULTADOS!$C$17="Normal",$D$3,0),0)</f>
        <v>0</v>
      </c>
      <c r="F357" s="4">
        <f>IF(AND(Painel!$I$47="Sim",Painel!$I$49=PREMISSAS!$O$23),Painel!$I$51,0)</f>
        <v>0</v>
      </c>
      <c r="G357" s="100">
        <f>IF(AND(Painel!$I$47="Sim",Painel!$I$49=PREMISSAS!$O$22),IF(MOD(MONTH(B357),6)=0,Painel!$I$51,0),0)</f>
        <v>0</v>
      </c>
      <c r="H357" s="100">
        <f>IF(AND(Painel!$I$47="Sim",Painel!$I$49=PREMISSAS!$O$21),IF(MOD(MONTH(B357),12)=0,Painel!$I$51,0),0)</f>
        <v>0</v>
      </c>
      <c r="I357" s="4">
        <f ca="1">IFERROR(IF(RESULTADOS!$C$17="Normal",0,D357)*IF(RESULTADOS!$C$17="Normal",0,$D$3),0)</f>
        <v>0</v>
      </c>
      <c r="J357" s="4">
        <f>IF(RESULTADOS!$C$17="Normal",E357,0)</f>
        <v>0</v>
      </c>
      <c r="K357" s="4">
        <f ca="1">(E357+J357+I357)*PREMISSAS!$C$61</f>
        <v>0</v>
      </c>
      <c r="L357" s="4">
        <f ca="1">IFERROR(D357*IF(RESULTADOS!$C$17="Normal",IF(Painel!$G$8=PREMISSAS!$M$18,PREMISSAS!$C$63,PREMISSAS!$D$63),0),0)</f>
        <v>0</v>
      </c>
      <c r="M357" s="85">
        <f ca="1">IFERROR(M356*(1+$E$2)+(E357+J357-IF(RESULTADOS!$C$17="Normal",K357,0)-L357)*IF(MONTH(B357)=12,2,1),0)</f>
        <v>0</v>
      </c>
      <c r="N357" s="85">
        <f ca="1">IFERROR(N356*(1+$E$2)+(F357+I357-IF(RESULTADOS!$C$17="Normal",0,K357))*IF(MONTH(B357)=12,2,1)+G357+H357,0)</f>
        <v>0</v>
      </c>
      <c r="P357" s="43">
        <f t="shared" ca="1" si="46"/>
        <v>0</v>
      </c>
      <c r="R357" s="116" t="str">
        <f t="shared" ca="1" si="47"/>
        <v/>
      </c>
      <c r="S357" s="100" t="str">
        <f ca="1">IF(C357="","",S356+(E357+J357-IF(RESULTADOS!$C$17="Normal",K357,0)-L357)/2+(F357+G357+H357+I357-IF(RESULTADOS!$C$17="Normal",0,K357)))</f>
        <v/>
      </c>
      <c r="T357" s="100" t="str">
        <f ca="1">IF(C357="","",T356+(E357+J357-IF(RESULTADOS!$C$17="Normal",K357,0)-L357)/2)</f>
        <v/>
      </c>
      <c r="U357" s="100">
        <f t="shared" ca="1" si="50"/>
        <v>0</v>
      </c>
      <c r="W357" s="116" t="str">
        <f t="shared" ca="1" si="51"/>
        <v/>
      </c>
      <c r="X357" s="116" t="str">
        <f t="shared" ca="1" si="48"/>
        <v/>
      </c>
      <c r="Y357" s="100">
        <f ca="1">IF(OR((Y356-13/12*AB356)*(1+PREMISSAS!$C$16)&lt;0,Y356=""),0,(Y356-13/12*AB356)*(1+PREMISSAS!$C$16))</f>
        <v>0</v>
      </c>
      <c r="Z357" s="100">
        <f ca="1">IF(OR((Z356-13/12*AC356)*(1+PREMISSAS!$C$16)&lt;0,Z356=""),0,(Z356-13/12*AC356)*(1+PREMISSAS!$C$16))</f>
        <v>0</v>
      </c>
      <c r="AA357" s="100">
        <f t="shared" ca="1" si="45"/>
        <v>0</v>
      </c>
      <c r="AB357" s="119">
        <f t="shared" ca="1" si="52"/>
        <v>0</v>
      </c>
      <c r="AC357" s="119">
        <f t="shared" ca="1" si="53"/>
        <v>0</v>
      </c>
    </row>
    <row r="358" spans="2:29" x14ac:dyDescent="0.25">
      <c r="B358" s="20" t="str">
        <f t="shared" ca="1" si="49"/>
        <v/>
      </c>
      <c r="C358" s="21" t="str">
        <f ca="1">IF(B358="","",IF(MONTH(B358)=1,C357*(1+PREMISSAS!$C$58),C357))</f>
        <v/>
      </c>
      <c r="D358" s="21" t="str">
        <f ca="1">IF(B358="","",IF(RESULTADOS!$C$17="Normal",IFERROR(MAX(C358-PREMISSAS!$C$13,0),0),MAX(10*PREMISSAS!$C$39,IF(MONTH(B358)=1,D357*(1+PREMISSAS!$C$58),D357))))</f>
        <v/>
      </c>
      <c r="E358" s="4">
        <f ca="1">IFERROR(D358*IF(RESULTADOS!$C$17="Normal",$D$3,0),0)</f>
        <v>0</v>
      </c>
      <c r="F358" s="4">
        <f>IF(AND(Painel!$I$47="Sim",Painel!$I$49=PREMISSAS!$O$23),Painel!$I$51,0)</f>
        <v>0</v>
      </c>
      <c r="G358" s="100">
        <f>IF(AND(Painel!$I$47="Sim",Painel!$I$49=PREMISSAS!$O$22),IF(MOD(MONTH(B358),6)=0,Painel!$I$51,0),0)</f>
        <v>0</v>
      </c>
      <c r="H358" s="100">
        <f>IF(AND(Painel!$I$47="Sim",Painel!$I$49=PREMISSAS!$O$21),IF(MOD(MONTH(B358),12)=0,Painel!$I$51,0),0)</f>
        <v>0</v>
      </c>
      <c r="I358" s="4">
        <f ca="1">IFERROR(IF(RESULTADOS!$C$17="Normal",0,D358)*IF(RESULTADOS!$C$17="Normal",0,$D$3),0)</f>
        <v>0</v>
      </c>
      <c r="J358" s="4">
        <f>IF(RESULTADOS!$C$17="Normal",E358,0)</f>
        <v>0</v>
      </c>
      <c r="K358" s="4">
        <f ca="1">(E358+J358+I358)*PREMISSAS!$C$61</f>
        <v>0</v>
      </c>
      <c r="L358" s="4">
        <f ca="1">IFERROR(D358*IF(RESULTADOS!$C$17="Normal",IF(Painel!$G$8=PREMISSAS!$M$18,PREMISSAS!$C$63,PREMISSAS!$D$63),0),0)</f>
        <v>0</v>
      </c>
      <c r="M358" s="85">
        <f ca="1">IFERROR(M357*(1+$E$2)+(E358+J358-IF(RESULTADOS!$C$17="Normal",K358,0)-L358)*IF(MONTH(B358)=12,2,1),0)</f>
        <v>0</v>
      </c>
      <c r="N358" s="85">
        <f ca="1">IFERROR(N357*(1+$E$2)+(F358+I358-IF(RESULTADOS!$C$17="Normal",0,K358))*IF(MONTH(B358)=12,2,1)+G358+H358,0)</f>
        <v>0</v>
      </c>
      <c r="P358" s="43">
        <f t="shared" ca="1" si="46"/>
        <v>0</v>
      </c>
      <c r="R358" s="116" t="str">
        <f t="shared" ca="1" si="47"/>
        <v/>
      </c>
      <c r="S358" s="100" t="str">
        <f ca="1">IF(C358="","",S357+(E358+J358-IF(RESULTADOS!$C$17="Normal",K358,0)-L358)/2+(F358+G358+H358+I358-IF(RESULTADOS!$C$17="Normal",0,K358)))</f>
        <v/>
      </c>
      <c r="T358" s="100" t="str">
        <f ca="1">IF(C358="","",T357+(E358+J358-IF(RESULTADOS!$C$17="Normal",K358,0)-L358)/2)</f>
        <v/>
      </c>
      <c r="U358" s="100">
        <f t="shared" ca="1" si="50"/>
        <v>0</v>
      </c>
      <c r="W358" s="116" t="str">
        <f t="shared" ca="1" si="51"/>
        <v/>
      </c>
      <c r="X358" s="116" t="str">
        <f t="shared" ca="1" si="48"/>
        <v/>
      </c>
      <c r="Y358" s="100">
        <f ca="1">IF(OR((Y357-13/12*AB357)*(1+PREMISSAS!$C$16)&lt;0,Y357=""),0,(Y357-13/12*AB357)*(1+PREMISSAS!$C$16))</f>
        <v>0</v>
      </c>
      <c r="Z358" s="100">
        <f ca="1">IF(OR((Z357-13/12*AC357)*(1+PREMISSAS!$C$16)&lt;0,Z357=""),0,(Z357-13/12*AC357)*(1+PREMISSAS!$C$16))</f>
        <v>0</v>
      </c>
      <c r="AA358" s="100">
        <f t="shared" ca="1" si="45"/>
        <v>0</v>
      </c>
      <c r="AB358" s="119">
        <f t="shared" ca="1" si="52"/>
        <v>0</v>
      </c>
      <c r="AC358" s="119">
        <f t="shared" ca="1" si="53"/>
        <v>0</v>
      </c>
    </row>
    <row r="359" spans="2:29" x14ac:dyDescent="0.25">
      <c r="B359" s="20" t="str">
        <f t="shared" ca="1" si="49"/>
        <v/>
      </c>
      <c r="C359" s="21" t="str">
        <f ca="1">IF(B359="","",IF(MONTH(B359)=1,C358*(1+PREMISSAS!$C$58),C358))</f>
        <v/>
      </c>
      <c r="D359" s="21" t="str">
        <f ca="1">IF(B359="","",IF(RESULTADOS!$C$17="Normal",IFERROR(MAX(C359-PREMISSAS!$C$13,0),0),MAX(10*PREMISSAS!$C$39,IF(MONTH(B359)=1,D358*(1+PREMISSAS!$C$58),D358))))</f>
        <v/>
      </c>
      <c r="E359" s="4">
        <f ca="1">IFERROR(D359*IF(RESULTADOS!$C$17="Normal",$D$3,0),0)</f>
        <v>0</v>
      </c>
      <c r="F359" s="4">
        <f>IF(AND(Painel!$I$47="Sim",Painel!$I$49=PREMISSAS!$O$23),Painel!$I$51,0)</f>
        <v>0</v>
      </c>
      <c r="G359" s="100">
        <f>IF(AND(Painel!$I$47="Sim",Painel!$I$49=PREMISSAS!$O$22),IF(MOD(MONTH(B359),6)=0,Painel!$I$51,0),0)</f>
        <v>0</v>
      </c>
      <c r="H359" s="100">
        <f>IF(AND(Painel!$I$47="Sim",Painel!$I$49=PREMISSAS!$O$21),IF(MOD(MONTH(B359),12)=0,Painel!$I$51,0),0)</f>
        <v>0</v>
      </c>
      <c r="I359" s="4">
        <f ca="1">IFERROR(IF(RESULTADOS!$C$17="Normal",0,D359)*IF(RESULTADOS!$C$17="Normal",0,$D$3),0)</f>
        <v>0</v>
      </c>
      <c r="J359" s="4">
        <f>IF(RESULTADOS!$C$17="Normal",E359,0)</f>
        <v>0</v>
      </c>
      <c r="K359" s="4">
        <f ca="1">(E359+J359+I359)*PREMISSAS!$C$61</f>
        <v>0</v>
      </c>
      <c r="L359" s="4">
        <f ca="1">IFERROR(D359*IF(RESULTADOS!$C$17="Normal",IF(Painel!$G$8=PREMISSAS!$M$18,PREMISSAS!$C$63,PREMISSAS!$D$63),0),0)</f>
        <v>0</v>
      </c>
      <c r="M359" s="85">
        <f ca="1">IFERROR(M358*(1+$E$2)+(E359+J359-IF(RESULTADOS!$C$17="Normal",K359,0)-L359)*IF(MONTH(B359)=12,2,1),0)</f>
        <v>0</v>
      </c>
      <c r="N359" s="85">
        <f ca="1">IFERROR(N358*(1+$E$2)+(F359+I359-IF(RESULTADOS!$C$17="Normal",0,K359))*IF(MONTH(B359)=12,2,1)+G359+H359,0)</f>
        <v>0</v>
      </c>
      <c r="P359" s="43">
        <f t="shared" ca="1" si="46"/>
        <v>0</v>
      </c>
      <c r="R359" s="116" t="str">
        <f t="shared" ca="1" si="47"/>
        <v/>
      </c>
      <c r="S359" s="100" t="str">
        <f ca="1">IF(C359="","",S358+(E359+J359-IF(RESULTADOS!$C$17="Normal",K359,0)-L359)/2+(F359+G359+H359+I359-IF(RESULTADOS!$C$17="Normal",0,K359)))</f>
        <v/>
      </c>
      <c r="T359" s="100" t="str">
        <f ca="1">IF(C359="","",T358+(E359+J359-IF(RESULTADOS!$C$17="Normal",K359,0)-L359)/2)</f>
        <v/>
      </c>
      <c r="U359" s="100">
        <f t="shared" ca="1" si="50"/>
        <v>0</v>
      </c>
      <c r="W359" s="116" t="str">
        <f t="shared" ca="1" si="51"/>
        <v/>
      </c>
      <c r="X359" s="116" t="str">
        <f t="shared" ca="1" si="48"/>
        <v/>
      </c>
      <c r="Y359" s="100">
        <f ca="1">IF(OR((Y358-13/12*AB358)*(1+PREMISSAS!$C$16)&lt;0,Y358=""),0,(Y358-13/12*AB358)*(1+PREMISSAS!$C$16))</f>
        <v>0</v>
      </c>
      <c r="Z359" s="100">
        <f ca="1">IF(OR((Z358-13/12*AC358)*(1+PREMISSAS!$C$16)&lt;0,Z358=""),0,(Z358-13/12*AC358)*(1+PREMISSAS!$C$16))</f>
        <v>0</v>
      </c>
      <c r="AA359" s="100">
        <f t="shared" ca="1" si="45"/>
        <v>0</v>
      </c>
      <c r="AB359" s="119">
        <f t="shared" ca="1" si="52"/>
        <v>0</v>
      </c>
      <c r="AC359" s="119">
        <f t="shared" ca="1" si="53"/>
        <v>0</v>
      </c>
    </row>
    <row r="360" spans="2:29" x14ac:dyDescent="0.25">
      <c r="B360" s="20" t="str">
        <f t="shared" ca="1" si="49"/>
        <v/>
      </c>
      <c r="C360" s="21" t="str">
        <f ca="1">IF(B360="","",IF(MONTH(B360)=1,C359*(1+PREMISSAS!$C$58),C359))</f>
        <v/>
      </c>
      <c r="D360" s="21" t="str">
        <f ca="1">IF(B360="","",IF(RESULTADOS!$C$17="Normal",IFERROR(MAX(C360-PREMISSAS!$C$13,0),0),MAX(10*PREMISSAS!$C$39,IF(MONTH(B360)=1,D359*(1+PREMISSAS!$C$58),D359))))</f>
        <v/>
      </c>
      <c r="E360" s="4">
        <f ca="1">IFERROR(D360*IF(RESULTADOS!$C$17="Normal",$D$3,0),0)</f>
        <v>0</v>
      </c>
      <c r="F360" s="4">
        <f>IF(AND(Painel!$I$47="Sim",Painel!$I$49=PREMISSAS!$O$23),Painel!$I$51,0)</f>
        <v>0</v>
      </c>
      <c r="G360" s="100">
        <f>IF(AND(Painel!$I$47="Sim",Painel!$I$49=PREMISSAS!$O$22),IF(MOD(MONTH(B360),6)=0,Painel!$I$51,0),0)</f>
        <v>0</v>
      </c>
      <c r="H360" s="100">
        <f>IF(AND(Painel!$I$47="Sim",Painel!$I$49=PREMISSAS!$O$21),IF(MOD(MONTH(B360),12)=0,Painel!$I$51,0),0)</f>
        <v>0</v>
      </c>
      <c r="I360" s="4">
        <f ca="1">IFERROR(IF(RESULTADOS!$C$17="Normal",0,D360)*IF(RESULTADOS!$C$17="Normal",0,$D$3),0)</f>
        <v>0</v>
      </c>
      <c r="J360" s="4">
        <f>IF(RESULTADOS!$C$17="Normal",E360,0)</f>
        <v>0</v>
      </c>
      <c r="K360" s="4">
        <f ca="1">(E360+J360+I360)*PREMISSAS!$C$61</f>
        <v>0</v>
      </c>
      <c r="L360" s="4">
        <f ca="1">IFERROR(D360*IF(RESULTADOS!$C$17="Normal",IF(Painel!$G$8=PREMISSAS!$M$18,PREMISSAS!$C$63,PREMISSAS!$D$63),0),0)</f>
        <v>0</v>
      </c>
      <c r="M360" s="85">
        <f ca="1">IFERROR(M359*(1+$E$2)+(E360+J360-IF(RESULTADOS!$C$17="Normal",K360,0)-L360)*IF(MONTH(B360)=12,2,1),0)</f>
        <v>0</v>
      </c>
      <c r="N360" s="85">
        <f ca="1">IFERROR(N359*(1+$E$2)+(F360+I360-IF(RESULTADOS!$C$17="Normal",0,K360))*IF(MONTH(B360)=12,2,1)+G360+H360,0)</f>
        <v>0</v>
      </c>
      <c r="P360" s="43">
        <f t="shared" ca="1" si="46"/>
        <v>0</v>
      </c>
      <c r="R360" s="116" t="str">
        <f t="shared" ca="1" si="47"/>
        <v/>
      </c>
      <c r="S360" s="100" t="str">
        <f ca="1">IF(C360="","",S359+(E360+J360-IF(RESULTADOS!$C$17="Normal",K360,0)-L360)/2+(F360+G360+H360+I360-IF(RESULTADOS!$C$17="Normal",0,K360)))</f>
        <v/>
      </c>
      <c r="T360" s="100" t="str">
        <f ca="1">IF(C360="","",T359+(E360+J360-IF(RESULTADOS!$C$17="Normal",K360,0)-L360)/2)</f>
        <v/>
      </c>
      <c r="U360" s="100">
        <f t="shared" ca="1" si="50"/>
        <v>0</v>
      </c>
      <c r="W360" s="116" t="str">
        <f t="shared" ca="1" si="51"/>
        <v/>
      </c>
      <c r="X360" s="116" t="str">
        <f t="shared" ca="1" si="48"/>
        <v/>
      </c>
      <c r="Y360" s="100">
        <f ca="1">IF(OR((Y359-13/12*AB359)*(1+PREMISSAS!$C$16)&lt;0,Y359=""),0,(Y359-13/12*AB359)*(1+PREMISSAS!$C$16))</f>
        <v>0</v>
      </c>
      <c r="Z360" s="100">
        <f ca="1">IF(OR((Z359-13/12*AC359)*(1+PREMISSAS!$C$16)&lt;0,Z359=""),0,(Z359-13/12*AC359)*(1+PREMISSAS!$C$16))</f>
        <v>0</v>
      </c>
      <c r="AA360" s="100">
        <f t="shared" ca="1" si="45"/>
        <v>0</v>
      </c>
      <c r="AB360" s="119">
        <f t="shared" ca="1" si="52"/>
        <v>0</v>
      </c>
      <c r="AC360" s="119">
        <f t="shared" ca="1" si="53"/>
        <v>0</v>
      </c>
    </row>
    <row r="361" spans="2:29" x14ac:dyDescent="0.25">
      <c r="B361" s="20" t="str">
        <f t="shared" ca="1" si="49"/>
        <v/>
      </c>
      <c r="C361" s="21" t="str">
        <f ca="1">IF(B361="","",IF(MONTH(B361)=1,C360*(1+PREMISSAS!$C$58),C360))</f>
        <v/>
      </c>
      <c r="D361" s="21" t="str">
        <f ca="1">IF(B361="","",IF(RESULTADOS!$C$17="Normal",IFERROR(MAX(C361-PREMISSAS!$C$13,0),0),MAX(10*PREMISSAS!$C$39,IF(MONTH(B361)=1,D360*(1+PREMISSAS!$C$58),D360))))</f>
        <v/>
      </c>
      <c r="E361" s="4">
        <f ca="1">IFERROR(D361*IF(RESULTADOS!$C$17="Normal",$D$3,0),0)</f>
        <v>0</v>
      </c>
      <c r="F361" s="4">
        <f>IF(AND(Painel!$I$47="Sim",Painel!$I$49=PREMISSAS!$O$23),Painel!$I$51,0)</f>
        <v>0</v>
      </c>
      <c r="G361" s="100">
        <f>IF(AND(Painel!$I$47="Sim",Painel!$I$49=PREMISSAS!$O$22),IF(MOD(MONTH(B361),6)=0,Painel!$I$51,0),0)</f>
        <v>0</v>
      </c>
      <c r="H361" s="100">
        <f>IF(AND(Painel!$I$47="Sim",Painel!$I$49=PREMISSAS!$O$21),IF(MOD(MONTH(B361),12)=0,Painel!$I$51,0),0)</f>
        <v>0</v>
      </c>
      <c r="I361" s="4">
        <f ca="1">IFERROR(IF(RESULTADOS!$C$17="Normal",0,D361)*IF(RESULTADOS!$C$17="Normal",0,$D$3),0)</f>
        <v>0</v>
      </c>
      <c r="J361" s="4">
        <f>IF(RESULTADOS!$C$17="Normal",E361,0)</f>
        <v>0</v>
      </c>
      <c r="K361" s="4">
        <f ca="1">(E361+J361+I361)*PREMISSAS!$C$61</f>
        <v>0</v>
      </c>
      <c r="L361" s="4">
        <f ca="1">IFERROR(D361*IF(RESULTADOS!$C$17="Normal",IF(Painel!$G$8=PREMISSAS!$M$18,PREMISSAS!$C$63,PREMISSAS!$D$63),0),0)</f>
        <v>0</v>
      </c>
      <c r="M361" s="85">
        <f ca="1">IFERROR(M360*(1+$E$2)+(E361+J361-IF(RESULTADOS!$C$17="Normal",K361,0)-L361)*IF(MONTH(B361)=12,2,1),0)</f>
        <v>0</v>
      </c>
      <c r="N361" s="85">
        <f ca="1">IFERROR(N360*(1+$E$2)+(F361+I361-IF(RESULTADOS!$C$17="Normal",0,K361))*IF(MONTH(B361)=12,2,1)+G361+H361,0)</f>
        <v>0</v>
      </c>
      <c r="P361" s="43">
        <f t="shared" ca="1" si="46"/>
        <v>0</v>
      </c>
      <c r="R361" s="116" t="str">
        <f t="shared" ca="1" si="47"/>
        <v/>
      </c>
      <c r="S361" s="100" t="str">
        <f ca="1">IF(C361="","",S360+(E361+J361-IF(RESULTADOS!$C$17="Normal",K361,0)-L361)/2+(F361+G361+H361+I361-IF(RESULTADOS!$C$17="Normal",0,K361)))</f>
        <v/>
      </c>
      <c r="T361" s="100" t="str">
        <f ca="1">IF(C361="","",T360+(E361+J361-IF(RESULTADOS!$C$17="Normal",K361,0)-L361)/2)</f>
        <v/>
      </c>
      <c r="U361" s="100">
        <f t="shared" ca="1" si="50"/>
        <v>0</v>
      </c>
      <c r="W361" s="116" t="str">
        <f t="shared" ca="1" si="51"/>
        <v/>
      </c>
      <c r="X361" s="116" t="str">
        <f t="shared" ca="1" si="48"/>
        <v/>
      </c>
      <c r="Y361" s="100">
        <f ca="1">IF(OR((Y360-13/12*AB360)*(1+PREMISSAS!$C$16)&lt;0,Y360=""),0,(Y360-13/12*AB360)*(1+PREMISSAS!$C$16))</f>
        <v>0</v>
      </c>
      <c r="Z361" s="100">
        <f ca="1">IF(OR((Z360-13/12*AC360)*(1+PREMISSAS!$C$16)&lt;0,Z360=""),0,(Z360-13/12*AC360)*(1+PREMISSAS!$C$16))</f>
        <v>0</v>
      </c>
      <c r="AA361" s="100">
        <f t="shared" ca="1" si="45"/>
        <v>0</v>
      </c>
      <c r="AB361" s="119">
        <f t="shared" ca="1" si="52"/>
        <v>0</v>
      </c>
      <c r="AC361" s="119">
        <f t="shared" ca="1" si="53"/>
        <v>0</v>
      </c>
    </row>
    <row r="362" spans="2:29" x14ac:dyDescent="0.25">
      <c r="B362" s="20" t="str">
        <f t="shared" ca="1" si="49"/>
        <v/>
      </c>
      <c r="C362" s="21" t="str">
        <f ca="1">IF(B362="","",IF(MONTH(B362)=1,C361*(1+PREMISSAS!$C$58),C361))</f>
        <v/>
      </c>
      <c r="D362" s="21" t="str">
        <f ca="1">IF(B362="","",IF(RESULTADOS!$C$17="Normal",IFERROR(MAX(C362-PREMISSAS!$C$13,0),0),MAX(10*PREMISSAS!$C$39,IF(MONTH(B362)=1,D361*(1+PREMISSAS!$C$58),D361))))</f>
        <v/>
      </c>
      <c r="E362" s="4">
        <f ca="1">IFERROR(D362*IF(RESULTADOS!$C$17="Normal",$D$3,0),0)</f>
        <v>0</v>
      </c>
      <c r="F362" s="4">
        <f>IF(AND(Painel!$I$47="Sim",Painel!$I$49=PREMISSAS!$O$23),Painel!$I$51,0)</f>
        <v>0</v>
      </c>
      <c r="G362" s="100">
        <f>IF(AND(Painel!$I$47="Sim",Painel!$I$49=PREMISSAS!$O$22),IF(MOD(MONTH(B362),6)=0,Painel!$I$51,0),0)</f>
        <v>0</v>
      </c>
      <c r="H362" s="100">
        <f>IF(AND(Painel!$I$47="Sim",Painel!$I$49=PREMISSAS!$O$21),IF(MOD(MONTH(B362),12)=0,Painel!$I$51,0),0)</f>
        <v>0</v>
      </c>
      <c r="I362" s="4">
        <f ca="1">IFERROR(IF(RESULTADOS!$C$17="Normal",0,D362)*IF(RESULTADOS!$C$17="Normal",0,$D$3),0)</f>
        <v>0</v>
      </c>
      <c r="J362" s="4">
        <f>IF(RESULTADOS!$C$17="Normal",E362,0)</f>
        <v>0</v>
      </c>
      <c r="K362" s="4">
        <f ca="1">(E362+J362+I362)*PREMISSAS!$C$61</f>
        <v>0</v>
      </c>
      <c r="L362" s="4">
        <f ca="1">IFERROR(D362*IF(RESULTADOS!$C$17="Normal",IF(Painel!$G$8=PREMISSAS!$M$18,PREMISSAS!$C$63,PREMISSAS!$D$63),0),0)</f>
        <v>0</v>
      </c>
      <c r="M362" s="85">
        <f ca="1">IFERROR(M361*(1+$E$2)+(E362+J362-IF(RESULTADOS!$C$17="Normal",K362,0)-L362)*IF(MONTH(B362)=12,2,1),0)</f>
        <v>0</v>
      </c>
      <c r="N362" s="85">
        <f ca="1">IFERROR(N361*(1+$E$2)+(F362+I362-IF(RESULTADOS!$C$17="Normal",0,K362))*IF(MONTH(B362)=12,2,1)+G362+H362,0)</f>
        <v>0</v>
      </c>
      <c r="P362" s="43">
        <f t="shared" ca="1" si="46"/>
        <v>0</v>
      </c>
      <c r="R362" s="116" t="str">
        <f t="shared" ca="1" si="47"/>
        <v/>
      </c>
      <c r="S362" s="100" t="str">
        <f ca="1">IF(C362="","",S361+(E362+J362-IF(RESULTADOS!$C$17="Normal",K362,0)-L362)/2+(F362+G362+H362+I362-IF(RESULTADOS!$C$17="Normal",0,K362)))</f>
        <v/>
      </c>
      <c r="T362" s="100" t="str">
        <f ca="1">IF(C362="","",T361+(E362+J362-IF(RESULTADOS!$C$17="Normal",K362,0)-L362)/2)</f>
        <v/>
      </c>
      <c r="U362" s="100">
        <f t="shared" ca="1" si="50"/>
        <v>0</v>
      </c>
      <c r="W362" s="116" t="str">
        <f t="shared" ca="1" si="51"/>
        <v/>
      </c>
      <c r="X362" s="116" t="str">
        <f t="shared" ca="1" si="48"/>
        <v/>
      </c>
      <c r="Y362" s="100">
        <f ca="1">IF(OR((Y361-13/12*AB361)*(1+PREMISSAS!$C$16)&lt;0,Y361=""),0,(Y361-13/12*AB361)*(1+PREMISSAS!$C$16))</f>
        <v>0</v>
      </c>
      <c r="Z362" s="100">
        <f ca="1">IF(OR((Z361-13/12*AC361)*(1+PREMISSAS!$C$16)&lt;0,Z361=""),0,(Z361-13/12*AC361)*(1+PREMISSAS!$C$16))</f>
        <v>0</v>
      </c>
      <c r="AA362" s="100">
        <f t="shared" ca="1" si="45"/>
        <v>0</v>
      </c>
      <c r="AB362" s="119">
        <f t="shared" ca="1" si="52"/>
        <v>0</v>
      </c>
      <c r="AC362" s="119">
        <f t="shared" ca="1" si="53"/>
        <v>0</v>
      </c>
    </row>
    <row r="363" spans="2:29" x14ac:dyDescent="0.25">
      <c r="B363" s="20" t="str">
        <f t="shared" ca="1" si="49"/>
        <v/>
      </c>
      <c r="C363" s="21" t="str">
        <f ca="1">IF(B363="","",IF(MONTH(B363)=1,C362*(1+PREMISSAS!$C$58),C362))</f>
        <v/>
      </c>
      <c r="D363" s="21" t="str">
        <f ca="1">IF(B363="","",IF(RESULTADOS!$C$17="Normal",IFERROR(MAX(C363-PREMISSAS!$C$13,0),0),MAX(10*PREMISSAS!$C$39,IF(MONTH(B363)=1,D362*(1+PREMISSAS!$C$58),D362))))</f>
        <v/>
      </c>
      <c r="E363" s="4">
        <f ca="1">IFERROR(D363*IF(RESULTADOS!$C$17="Normal",$D$3,0),0)</f>
        <v>0</v>
      </c>
      <c r="F363" s="4">
        <f>IF(AND(Painel!$I$47="Sim",Painel!$I$49=PREMISSAS!$O$23),Painel!$I$51,0)</f>
        <v>0</v>
      </c>
      <c r="G363" s="100">
        <f>IF(AND(Painel!$I$47="Sim",Painel!$I$49=PREMISSAS!$O$22),IF(MOD(MONTH(B363),6)=0,Painel!$I$51,0),0)</f>
        <v>0</v>
      </c>
      <c r="H363" s="100">
        <f>IF(AND(Painel!$I$47="Sim",Painel!$I$49=PREMISSAS!$O$21),IF(MOD(MONTH(B363),12)=0,Painel!$I$51,0),0)</f>
        <v>0</v>
      </c>
      <c r="I363" s="4">
        <f ca="1">IFERROR(IF(RESULTADOS!$C$17="Normal",0,D363)*IF(RESULTADOS!$C$17="Normal",0,$D$3),0)</f>
        <v>0</v>
      </c>
      <c r="J363" s="4">
        <f>IF(RESULTADOS!$C$17="Normal",E363,0)</f>
        <v>0</v>
      </c>
      <c r="K363" s="4">
        <f ca="1">(E363+J363+I363)*PREMISSAS!$C$61</f>
        <v>0</v>
      </c>
      <c r="L363" s="4">
        <f ca="1">IFERROR(D363*IF(RESULTADOS!$C$17="Normal",IF(Painel!$G$8=PREMISSAS!$M$18,PREMISSAS!$C$63,PREMISSAS!$D$63),0),0)</f>
        <v>0</v>
      </c>
      <c r="M363" s="85">
        <f ca="1">IFERROR(M362*(1+$E$2)+(E363+J363-IF(RESULTADOS!$C$17="Normal",K363,0)-L363)*IF(MONTH(B363)=12,2,1),0)</f>
        <v>0</v>
      </c>
      <c r="N363" s="85">
        <f ca="1">IFERROR(N362*(1+$E$2)+(F363+I363-IF(RESULTADOS!$C$17="Normal",0,K363))*IF(MONTH(B363)=12,2,1)+G363+H363,0)</f>
        <v>0</v>
      </c>
      <c r="P363" s="43">
        <f t="shared" ca="1" si="46"/>
        <v>0</v>
      </c>
      <c r="R363" s="116" t="str">
        <f t="shared" ca="1" si="47"/>
        <v/>
      </c>
      <c r="S363" s="100" t="str">
        <f ca="1">IF(C363="","",S362+(E363+J363-IF(RESULTADOS!$C$17="Normal",K363,0)-L363)/2+(F363+G363+H363+I363-IF(RESULTADOS!$C$17="Normal",0,K363)))</f>
        <v/>
      </c>
      <c r="T363" s="100" t="str">
        <f ca="1">IF(C363="","",T362+(E363+J363-IF(RESULTADOS!$C$17="Normal",K363,0)-L363)/2)</f>
        <v/>
      </c>
      <c r="U363" s="100">
        <f t="shared" ca="1" si="50"/>
        <v>0</v>
      </c>
      <c r="W363" s="116" t="str">
        <f t="shared" ca="1" si="51"/>
        <v/>
      </c>
      <c r="X363" s="116" t="str">
        <f t="shared" ca="1" si="48"/>
        <v/>
      </c>
      <c r="Y363" s="100">
        <f ca="1">IF(OR((Y362-13/12*AB362)*(1+PREMISSAS!$C$16)&lt;0,Y362=""),0,(Y362-13/12*AB362)*(1+PREMISSAS!$C$16))</f>
        <v>0</v>
      </c>
      <c r="Z363" s="100">
        <f ca="1">IF(OR((Z362-13/12*AC362)*(1+PREMISSAS!$C$16)&lt;0,Z362=""),0,(Z362-13/12*AC362)*(1+PREMISSAS!$C$16))</f>
        <v>0</v>
      </c>
      <c r="AA363" s="100">
        <f t="shared" ca="1" si="45"/>
        <v>0</v>
      </c>
      <c r="AB363" s="119">
        <f t="shared" ca="1" si="52"/>
        <v>0</v>
      </c>
      <c r="AC363" s="119">
        <f t="shared" ca="1" si="53"/>
        <v>0</v>
      </c>
    </row>
    <row r="364" spans="2:29" x14ac:dyDescent="0.25">
      <c r="B364" s="20" t="str">
        <f t="shared" ca="1" si="49"/>
        <v/>
      </c>
      <c r="C364" s="21" t="str">
        <f ca="1">IF(B364="","",IF(MONTH(B364)=1,C363*(1+PREMISSAS!$C$58),C363))</f>
        <v/>
      </c>
      <c r="D364" s="21" t="str">
        <f ca="1">IF(B364="","",IF(RESULTADOS!$C$17="Normal",IFERROR(MAX(C364-PREMISSAS!$C$13,0),0),MAX(10*PREMISSAS!$C$39,IF(MONTH(B364)=1,D363*(1+PREMISSAS!$C$58),D363))))</f>
        <v/>
      </c>
      <c r="E364" s="4">
        <f ca="1">IFERROR(D364*IF(RESULTADOS!$C$17="Normal",$D$3,0),0)</f>
        <v>0</v>
      </c>
      <c r="F364" s="4">
        <f>IF(AND(Painel!$I$47="Sim",Painel!$I$49=PREMISSAS!$O$23),Painel!$I$51,0)</f>
        <v>0</v>
      </c>
      <c r="G364" s="100">
        <f>IF(AND(Painel!$I$47="Sim",Painel!$I$49=PREMISSAS!$O$22),IF(MOD(MONTH(B364),6)=0,Painel!$I$51,0),0)</f>
        <v>0</v>
      </c>
      <c r="H364" s="100">
        <f>IF(AND(Painel!$I$47="Sim",Painel!$I$49=PREMISSAS!$O$21),IF(MOD(MONTH(B364),12)=0,Painel!$I$51,0),0)</f>
        <v>0</v>
      </c>
      <c r="I364" s="4">
        <f ca="1">IFERROR(IF(RESULTADOS!$C$17="Normal",0,D364)*IF(RESULTADOS!$C$17="Normal",0,$D$3),0)</f>
        <v>0</v>
      </c>
      <c r="J364" s="4">
        <f>IF(RESULTADOS!$C$17="Normal",E364,0)</f>
        <v>0</v>
      </c>
      <c r="K364" s="4">
        <f ca="1">(E364+J364+I364)*PREMISSAS!$C$61</f>
        <v>0</v>
      </c>
      <c r="L364" s="4">
        <f ca="1">IFERROR(D364*IF(RESULTADOS!$C$17="Normal",IF(Painel!$G$8=PREMISSAS!$M$18,PREMISSAS!$C$63,PREMISSAS!$D$63),0),0)</f>
        <v>0</v>
      </c>
      <c r="M364" s="85">
        <f ca="1">IFERROR(M363*(1+$E$2)+(E364+J364-IF(RESULTADOS!$C$17="Normal",K364,0)-L364)*IF(MONTH(B364)=12,2,1),0)</f>
        <v>0</v>
      </c>
      <c r="N364" s="85">
        <f ca="1">IFERROR(N363*(1+$E$2)+(F364+I364-IF(RESULTADOS!$C$17="Normal",0,K364))*IF(MONTH(B364)=12,2,1)+G364+H364,0)</f>
        <v>0</v>
      </c>
      <c r="P364" s="43">
        <f t="shared" ca="1" si="46"/>
        <v>0</v>
      </c>
      <c r="R364" s="116" t="str">
        <f t="shared" ca="1" si="47"/>
        <v/>
      </c>
      <c r="S364" s="100" t="str">
        <f ca="1">IF(C364="","",S363+(E364+J364-IF(RESULTADOS!$C$17="Normal",K364,0)-L364)/2+(F364+G364+H364+I364-IF(RESULTADOS!$C$17="Normal",0,K364)))</f>
        <v/>
      </c>
      <c r="T364" s="100" t="str">
        <f ca="1">IF(C364="","",T363+(E364+J364-IF(RESULTADOS!$C$17="Normal",K364,0)-L364)/2)</f>
        <v/>
      </c>
      <c r="U364" s="100">
        <f t="shared" ca="1" si="50"/>
        <v>0</v>
      </c>
      <c r="W364" s="116" t="str">
        <f t="shared" ca="1" si="51"/>
        <v/>
      </c>
      <c r="X364" s="116" t="str">
        <f t="shared" ca="1" si="48"/>
        <v/>
      </c>
      <c r="Y364" s="100">
        <f ca="1">IF(OR((Y363-13/12*AB363)*(1+PREMISSAS!$C$16)&lt;0,Y363=""),0,(Y363-13/12*AB363)*(1+PREMISSAS!$C$16))</f>
        <v>0</v>
      </c>
      <c r="Z364" s="100">
        <f ca="1">IF(OR((Z363-13/12*AC363)*(1+PREMISSAS!$C$16)&lt;0,Z363=""),0,(Z363-13/12*AC363)*(1+PREMISSAS!$C$16))</f>
        <v>0</v>
      </c>
      <c r="AA364" s="100">
        <f t="shared" ca="1" si="45"/>
        <v>0</v>
      </c>
      <c r="AB364" s="119">
        <f t="shared" ca="1" si="52"/>
        <v>0</v>
      </c>
      <c r="AC364" s="119">
        <f t="shared" ca="1" si="53"/>
        <v>0</v>
      </c>
    </row>
    <row r="365" spans="2:29" x14ac:dyDescent="0.25">
      <c r="B365" s="20" t="str">
        <f t="shared" ca="1" si="49"/>
        <v/>
      </c>
      <c r="C365" s="21" t="str">
        <f ca="1">IF(B365="","",IF(MONTH(B365)=1,C364*(1+PREMISSAS!$C$58),C364))</f>
        <v/>
      </c>
      <c r="D365" s="21" t="str">
        <f ca="1">IF(B365="","",IF(RESULTADOS!$C$17="Normal",IFERROR(MAX(C365-PREMISSAS!$C$13,0),0),MAX(10*PREMISSAS!$C$39,IF(MONTH(B365)=1,D364*(1+PREMISSAS!$C$58),D364))))</f>
        <v/>
      </c>
      <c r="E365" s="4">
        <f ca="1">IFERROR(D365*IF(RESULTADOS!$C$17="Normal",$D$3,0),0)</f>
        <v>0</v>
      </c>
      <c r="F365" s="4">
        <f>IF(AND(Painel!$I$47="Sim",Painel!$I$49=PREMISSAS!$O$23),Painel!$I$51,0)</f>
        <v>0</v>
      </c>
      <c r="G365" s="100">
        <f>IF(AND(Painel!$I$47="Sim",Painel!$I$49=PREMISSAS!$O$22),IF(MOD(MONTH(B365),6)=0,Painel!$I$51,0),0)</f>
        <v>0</v>
      </c>
      <c r="H365" s="100">
        <f>IF(AND(Painel!$I$47="Sim",Painel!$I$49=PREMISSAS!$O$21),IF(MOD(MONTH(B365),12)=0,Painel!$I$51,0),0)</f>
        <v>0</v>
      </c>
      <c r="I365" s="4">
        <f ca="1">IFERROR(IF(RESULTADOS!$C$17="Normal",0,D365)*IF(RESULTADOS!$C$17="Normal",0,$D$3),0)</f>
        <v>0</v>
      </c>
      <c r="J365" s="4">
        <f>IF(RESULTADOS!$C$17="Normal",E365,0)</f>
        <v>0</v>
      </c>
      <c r="K365" s="4">
        <f ca="1">(E365+J365+I365)*PREMISSAS!$C$61</f>
        <v>0</v>
      </c>
      <c r="L365" s="4">
        <f ca="1">IFERROR(D365*IF(RESULTADOS!$C$17="Normal",IF(Painel!$G$8=PREMISSAS!$M$18,PREMISSAS!$C$63,PREMISSAS!$D$63),0),0)</f>
        <v>0</v>
      </c>
      <c r="M365" s="85">
        <f ca="1">IFERROR(M364*(1+$E$2)+(E365+J365-IF(RESULTADOS!$C$17="Normal",K365,0)-L365)*IF(MONTH(B365)=12,2,1),0)</f>
        <v>0</v>
      </c>
      <c r="N365" s="85">
        <f ca="1">IFERROR(N364*(1+$E$2)+(F365+I365-IF(RESULTADOS!$C$17="Normal",0,K365))*IF(MONTH(B365)=12,2,1)+G365+H365,0)</f>
        <v>0</v>
      </c>
      <c r="P365" s="43">
        <f t="shared" ca="1" si="46"/>
        <v>0</v>
      </c>
      <c r="R365" s="116" t="str">
        <f t="shared" ca="1" si="47"/>
        <v/>
      </c>
      <c r="S365" s="100" t="str">
        <f ca="1">IF(C365="","",S364+(E365+J365-IF(RESULTADOS!$C$17="Normal",K365,0)-L365)/2+(F365+G365+H365+I365-IF(RESULTADOS!$C$17="Normal",0,K365)))</f>
        <v/>
      </c>
      <c r="T365" s="100" t="str">
        <f ca="1">IF(C365="","",T364+(E365+J365-IF(RESULTADOS!$C$17="Normal",K365,0)-L365)/2)</f>
        <v/>
      </c>
      <c r="U365" s="100">
        <f t="shared" ca="1" si="50"/>
        <v>0</v>
      </c>
      <c r="W365" s="116" t="str">
        <f t="shared" ca="1" si="51"/>
        <v/>
      </c>
      <c r="X365" s="116" t="str">
        <f t="shared" ca="1" si="48"/>
        <v/>
      </c>
      <c r="Y365" s="100">
        <f ca="1">IF(OR((Y364-13/12*AB364)*(1+PREMISSAS!$C$16)&lt;0,Y364=""),0,(Y364-13/12*AB364)*(1+PREMISSAS!$C$16))</f>
        <v>0</v>
      </c>
      <c r="Z365" s="100">
        <f ca="1">IF(OR((Z364-13/12*AC364)*(1+PREMISSAS!$C$16)&lt;0,Z364=""),0,(Z364-13/12*AC364)*(1+PREMISSAS!$C$16))</f>
        <v>0</v>
      </c>
      <c r="AA365" s="100">
        <f t="shared" ca="1" si="45"/>
        <v>0</v>
      </c>
      <c r="AB365" s="119">
        <f t="shared" ca="1" si="52"/>
        <v>0</v>
      </c>
      <c r="AC365" s="119">
        <f t="shared" ca="1" si="53"/>
        <v>0</v>
      </c>
    </row>
    <row r="366" spans="2:29" x14ac:dyDescent="0.25">
      <c r="B366" s="20" t="str">
        <f t="shared" ca="1" si="49"/>
        <v/>
      </c>
      <c r="C366" s="21" t="str">
        <f ca="1">IF(B366="","",IF(MONTH(B366)=1,C365*(1+PREMISSAS!$C$58),C365))</f>
        <v/>
      </c>
      <c r="D366" s="21" t="str">
        <f ca="1">IF(B366="","",IF(RESULTADOS!$C$17="Normal",IFERROR(MAX(C366-PREMISSAS!$C$13,0),0),MAX(10*PREMISSAS!$C$39,IF(MONTH(B366)=1,D365*(1+PREMISSAS!$C$58),D365))))</f>
        <v/>
      </c>
      <c r="E366" s="4">
        <f ca="1">IFERROR(D366*IF(RESULTADOS!$C$17="Normal",$D$3,0),0)</f>
        <v>0</v>
      </c>
      <c r="F366" s="4">
        <f>IF(AND(Painel!$I$47="Sim",Painel!$I$49=PREMISSAS!$O$23),Painel!$I$51,0)</f>
        <v>0</v>
      </c>
      <c r="G366" s="100">
        <f>IF(AND(Painel!$I$47="Sim",Painel!$I$49=PREMISSAS!$O$22),IF(MOD(MONTH(B366),6)=0,Painel!$I$51,0),0)</f>
        <v>0</v>
      </c>
      <c r="H366" s="100">
        <f>IF(AND(Painel!$I$47="Sim",Painel!$I$49=PREMISSAS!$O$21),IF(MOD(MONTH(B366),12)=0,Painel!$I$51,0),0)</f>
        <v>0</v>
      </c>
      <c r="I366" s="4">
        <f ca="1">IFERROR(IF(RESULTADOS!$C$17="Normal",0,D366)*IF(RESULTADOS!$C$17="Normal",0,$D$3),0)</f>
        <v>0</v>
      </c>
      <c r="J366" s="4">
        <f>IF(RESULTADOS!$C$17="Normal",E366,0)</f>
        <v>0</v>
      </c>
      <c r="K366" s="4">
        <f ca="1">(E366+J366+I366)*PREMISSAS!$C$61</f>
        <v>0</v>
      </c>
      <c r="L366" s="4">
        <f ca="1">IFERROR(D366*IF(RESULTADOS!$C$17="Normal",IF(Painel!$G$8=PREMISSAS!$M$18,PREMISSAS!$C$63,PREMISSAS!$D$63),0),0)</f>
        <v>0</v>
      </c>
      <c r="M366" s="85">
        <f ca="1">IFERROR(M365*(1+$E$2)+(E366+J366-IF(RESULTADOS!$C$17="Normal",K366,0)-L366)*IF(MONTH(B366)=12,2,1),0)</f>
        <v>0</v>
      </c>
      <c r="N366" s="85">
        <f ca="1">IFERROR(N365*(1+$E$2)+(F366+I366-IF(RESULTADOS!$C$17="Normal",0,K366))*IF(MONTH(B366)=12,2,1)+G366+H366,0)</f>
        <v>0</v>
      </c>
      <c r="P366" s="43">
        <f t="shared" ca="1" si="46"/>
        <v>0</v>
      </c>
      <c r="R366" s="116" t="str">
        <f t="shared" ca="1" si="47"/>
        <v/>
      </c>
      <c r="S366" s="100" t="str">
        <f ca="1">IF(C366="","",S365+(E366+J366-IF(RESULTADOS!$C$17="Normal",K366,0)-L366)/2+(F366+G366+H366+I366-IF(RESULTADOS!$C$17="Normal",0,K366)))</f>
        <v/>
      </c>
      <c r="T366" s="100" t="str">
        <f ca="1">IF(C366="","",T365+(E366+J366-IF(RESULTADOS!$C$17="Normal",K366,0)-L366)/2)</f>
        <v/>
      </c>
      <c r="U366" s="100">
        <f t="shared" ca="1" si="50"/>
        <v>0</v>
      </c>
      <c r="W366" s="116" t="str">
        <f t="shared" ca="1" si="51"/>
        <v/>
      </c>
      <c r="X366" s="116" t="str">
        <f t="shared" ca="1" si="48"/>
        <v/>
      </c>
      <c r="Y366" s="100">
        <f ca="1">IF(OR((Y365-13/12*AB365)*(1+PREMISSAS!$C$16)&lt;0,Y365=""),0,(Y365-13/12*AB365)*(1+PREMISSAS!$C$16))</f>
        <v>0</v>
      </c>
      <c r="Z366" s="100">
        <f ca="1">IF(OR((Z365-13/12*AC365)*(1+PREMISSAS!$C$16)&lt;0,Z365=""),0,(Z365-13/12*AC365)*(1+PREMISSAS!$C$16))</f>
        <v>0</v>
      </c>
      <c r="AA366" s="100">
        <f t="shared" ca="1" si="45"/>
        <v>0</v>
      </c>
      <c r="AB366" s="119">
        <f t="shared" ca="1" si="52"/>
        <v>0</v>
      </c>
      <c r="AC366" s="119">
        <f t="shared" ca="1" si="53"/>
        <v>0</v>
      </c>
    </row>
    <row r="367" spans="2:29" x14ac:dyDescent="0.25">
      <c r="B367" s="20" t="str">
        <f t="shared" ca="1" si="49"/>
        <v/>
      </c>
      <c r="C367" s="21" t="str">
        <f ca="1">IF(B367="","",IF(MONTH(B367)=1,C366*(1+PREMISSAS!$C$58),C366))</f>
        <v/>
      </c>
      <c r="D367" s="21" t="str">
        <f ca="1">IF(B367="","",IF(RESULTADOS!$C$17="Normal",IFERROR(MAX(C367-PREMISSAS!$C$13,0),0),MAX(10*PREMISSAS!$C$39,IF(MONTH(B367)=1,D366*(1+PREMISSAS!$C$58),D366))))</f>
        <v/>
      </c>
      <c r="E367" s="4">
        <f ca="1">IFERROR(D367*IF(RESULTADOS!$C$17="Normal",$D$3,0),0)</f>
        <v>0</v>
      </c>
      <c r="F367" s="4">
        <f>IF(AND(Painel!$I$47="Sim",Painel!$I$49=PREMISSAS!$O$23),Painel!$I$51,0)</f>
        <v>0</v>
      </c>
      <c r="G367" s="100">
        <f>IF(AND(Painel!$I$47="Sim",Painel!$I$49=PREMISSAS!$O$22),IF(MOD(MONTH(B367),6)=0,Painel!$I$51,0),0)</f>
        <v>0</v>
      </c>
      <c r="H367" s="100">
        <f>IF(AND(Painel!$I$47="Sim",Painel!$I$49=PREMISSAS!$O$21),IF(MOD(MONTH(B367),12)=0,Painel!$I$51,0),0)</f>
        <v>0</v>
      </c>
      <c r="I367" s="4">
        <f ca="1">IFERROR(IF(RESULTADOS!$C$17="Normal",0,D367)*IF(RESULTADOS!$C$17="Normal",0,$D$3),0)</f>
        <v>0</v>
      </c>
      <c r="J367" s="4">
        <f>IF(RESULTADOS!$C$17="Normal",E367,0)</f>
        <v>0</v>
      </c>
      <c r="K367" s="4">
        <f ca="1">(E367+J367+I367)*PREMISSAS!$C$61</f>
        <v>0</v>
      </c>
      <c r="L367" s="4">
        <f ca="1">IFERROR(D367*IF(RESULTADOS!$C$17="Normal",IF(Painel!$G$8=PREMISSAS!$M$18,PREMISSAS!$C$63,PREMISSAS!$D$63),0),0)</f>
        <v>0</v>
      </c>
      <c r="M367" s="85">
        <f ca="1">IFERROR(M366*(1+$E$2)+(E367+J367-IF(RESULTADOS!$C$17="Normal",K367,0)-L367)*IF(MONTH(B367)=12,2,1),0)</f>
        <v>0</v>
      </c>
      <c r="N367" s="85">
        <f ca="1">IFERROR(N366*(1+$E$2)+(F367+I367-IF(RESULTADOS!$C$17="Normal",0,K367))*IF(MONTH(B367)=12,2,1)+G367+H367,0)</f>
        <v>0</v>
      </c>
      <c r="P367" s="43">
        <f t="shared" ca="1" si="46"/>
        <v>0</v>
      </c>
      <c r="R367" s="116" t="str">
        <f t="shared" ca="1" si="47"/>
        <v/>
      </c>
      <c r="S367" s="100" t="str">
        <f ca="1">IF(C367="","",S366+(E367+J367-IF(RESULTADOS!$C$17="Normal",K367,0)-L367)/2+(F367+G367+H367+I367-IF(RESULTADOS!$C$17="Normal",0,K367)))</f>
        <v/>
      </c>
      <c r="T367" s="100" t="str">
        <f ca="1">IF(C367="","",T366+(E367+J367-IF(RESULTADOS!$C$17="Normal",K367,0)-L367)/2)</f>
        <v/>
      </c>
      <c r="U367" s="100">
        <f t="shared" ca="1" si="50"/>
        <v>0</v>
      </c>
      <c r="W367" s="116" t="str">
        <f t="shared" ca="1" si="51"/>
        <v/>
      </c>
      <c r="X367" s="116" t="str">
        <f t="shared" ca="1" si="48"/>
        <v/>
      </c>
      <c r="Y367" s="100">
        <f ca="1">IF(OR((Y366-13/12*AB366)*(1+PREMISSAS!$C$16)&lt;0,Y366=""),0,(Y366-13/12*AB366)*(1+PREMISSAS!$C$16))</f>
        <v>0</v>
      </c>
      <c r="Z367" s="100">
        <f ca="1">IF(OR((Z366-13/12*AC366)*(1+PREMISSAS!$C$16)&lt;0,Z366=""),0,(Z366-13/12*AC366)*(1+PREMISSAS!$C$16))</f>
        <v>0</v>
      </c>
      <c r="AA367" s="100">
        <f t="shared" ca="1" si="45"/>
        <v>0</v>
      </c>
      <c r="AB367" s="119">
        <f t="shared" ca="1" si="52"/>
        <v>0</v>
      </c>
      <c r="AC367" s="119">
        <f t="shared" ca="1" si="53"/>
        <v>0</v>
      </c>
    </row>
    <row r="368" spans="2:29" x14ac:dyDescent="0.25">
      <c r="B368" s="20" t="str">
        <f t="shared" ca="1" si="49"/>
        <v/>
      </c>
      <c r="C368" s="21" t="str">
        <f ca="1">IF(B368="","",IF(MONTH(B368)=1,C367*(1+PREMISSAS!$C$58),C367))</f>
        <v/>
      </c>
      <c r="D368" s="21" t="str">
        <f ca="1">IF(B368="","",IF(RESULTADOS!$C$17="Normal",IFERROR(MAX(C368-PREMISSAS!$C$13,0),0),MAX(10*PREMISSAS!$C$39,IF(MONTH(B368)=1,D367*(1+PREMISSAS!$C$58),D367))))</f>
        <v/>
      </c>
      <c r="E368" s="4">
        <f ca="1">IFERROR(D368*IF(RESULTADOS!$C$17="Normal",$D$3,0),0)</f>
        <v>0</v>
      </c>
      <c r="F368" s="4">
        <f>IF(AND(Painel!$I$47="Sim",Painel!$I$49=PREMISSAS!$O$23),Painel!$I$51,0)</f>
        <v>0</v>
      </c>
      <c r="G368" s="100">
        <f>IF(AND(Painel!$I$47="Sim",Painel!$I$49=PREMISSAS!$O$22),IF(MOD(MONTH(B368),6)=0,Painel!$I$51,0),0)</f>
        <v>0</v>
      </c>
      <c r="H368" s="100">
        <f>IF(AND(Painel!$I$47="Sim",Painel!$I$49=PREMISSAS!$O$21),IF(MOD(MONTH(B368),12)=0,Painel!$I$51,0),0)</f>
        <v>0</v>
      </c>
      <c r="I368" s="4">
        <f ca="1">IFERROR(IF(RESULTADOS!$C$17="Normal",0,D368)*IF(RESULTADOS!$C$17="Normal",0,$D$3),0)</f>
        <v>0</v>
      </c>
      <c r="J368" s="4">
        <f>IF(RESULTADOS!$C$17="Normal",E368,0)</f>
        <v>0</v>
      </c>
      <c r="K368" s="4">
        <f ca="1">(E368+J368+I368)*PREMISSAS!$C$61</f>
        <v>0</v>
      </c>
      <c r="L368" s="4">
        <f ca="1">IFERROR(D368*IF(RESULTADOS!$C$17="Normal",IF(Painel!$G$8=PREMISSAS!$M$18,PREMISSAS!$C$63,PREMISSAS!$D$63),0),0)</f>
        <v>0</v>
      </c>
      <c r="M368" s="85">
        <f ca="1">IFERROR(M367*(1+$E$2)+(E368+J368-IF(RESULTADOS!$C$17="Normal",K368,0)-L368)*IF(MONTH(B368)=12,2,1),0)</f>
        <v>0</v>
      </c>
      <c r="N368" s="85">
        <f ca="1">IFERROR(N367*(1+$E$2)+(F368+I368-IF(RESULTADOS!$C$17="Normal",0,K368))*IF(MONTH(B368)=12,2,1)+G368+H368,0)</f>
        <v>0</v>
      </c>
      <c r="P368" s="43">
        <f t="shared" ca="1" si="46"/>
        <v>0</v>
      </c>
      <c r="R368" s="116" t="str">
        <f t="shared" ca="1" si="47"/>
        <v/>
      </c>
      <c r="S368" s="100" t="str">
        <f ca="1">IF(C368="","",S367+(E368+J368-IF(RESULTADOS!$C$17="Normal",K368,0)-L368)/2+(F368+G368+H368+I368-IF(RESULTADOS!$C$17="Normal",0,K368)))</f>
        <v/>
      </c>
      <c r="T368" s="100" t="str">
        <f ca="1">IF(C368="","",T367+(E368+J368-IF(RESULTADOS!$C$17="Normal",K368,0)-L368)/2)</f>
        <v/>
      </c>
      <c r="U368" s="100">
        <f t="shared" ca="1" si="50"/>
        <v>0</v>
      </c>
      <c r="W368" s="116" t="str">
        <f t="shared" ca="1" si="51"/>
        <v/>
      </c>
      <c r="X368" s="116" t="str">
        <f t="shared" ca="1" si="48"/>
        <v/>
      </c>
      <c r="Y368" s="100">
        <f ca="1">IF(OR((Y367-13/12*AB367)*(1+PREMISSAS!$C$16)&lt;0,Y367=""),0,(Y367-13/12*AB367)*(1+PREMISSAS!$C$16))</f>
        <v>0</v>
      </c>
      <c r="Z368" s="100">
        <f ca="1">IF(OR((Z367-13/12*AC367)*(1+PREMISSAS!$C$16)&lt;0,Z367=""),0,(Z367-13/12*AC367)*(1+PREMISSAS!$C$16))</f>
        <v>0</v>
      </c>
      <c r="AA368" s="100">
        <f t="shared" ca="1" si="45"/>
        <v>0</v>
      </c>
      <c r="AB368" s="119">
        <f t="shared" ca="1" si="52"/>
        <v>0</v>
      </c>
      <c r="AC368" s="119">
        <f t="shared" ca="1" si="53"/>
        <v>0</v>
      </c>
    </row>
    <row r="369" spans="2:29" x14ac:dyDescent="0.25">
      <c r="B369" s="20" t="str">
        <f t="shared" ca="1" si="49"/>
        <v/>
      </c>
      <c r="C369" s="21" t="str">
        <f ca="1">IF(B369="","",IF(MONTH(B369)=1,C368*(1+PREMISSAS!$C$58),C368))</f>
        <v/>
      </c>
      <c r="D369" s="21" t="str">
        <f ca="1">IF(B369="","",IF(RESULTADOS!$C$17="Normal",IFERROR(MAX(C369-PREMISSAS!$C$13,0),0),MAX(10*PREMISSAS!$C$39,IF(MONTH(B369)=1,D368*(1+PREMISSAS!$C$58),D368))))</f>
        <v/>
      </c>
      <c r="E369" s="4">
        <f ca="1">IFERROR(D369*IF(RESULTADOS!$C$17="Normal",$D$3,0),0)</f>
        <v>0</v>
      </c>
      <c r="F369" s="4">
        <f>IF(AND(Painel!$I$47="Sim",Painel!$I$49=PREMISSAS!$O$23),Painel!$I$51,0)</f>
        <v>0</v>
      </c>
      <c r="G369" s="100">
        <f>IF(AND(Painel!$I$47="Sim",Painel!$I$49=PREMISSAS!$O$22),IF(MOD(MONTH(B369),6)=0,Painel!$I$51,0),0)</f>
        <v>0</v>
      </c>
      <c r="H369" s="100">
        <f>IF(AND(Painel!$I$47="Sim",Painel!$I$49=PREMISSAS!$O$21),IF(MOD(MONTH(B369),12)=0,Painel!$I$51,0),0)</f>
        <v>0</v>
      </c>
      <c r="I369" s="4">
        <f ca="1">IFERROR(IF(RESULTADOS!$C$17="Normal",0,D369)*IF(RESULTADOS!$C$17="Normal",0,$D$3),0)</f>
        <v>0</v>
      </c>
      <c r="J369" s="4">
        <f>IF(RESULTADOS!$C$17="Normal",E369,0)</f>
        <v>0</v>
      </c>
      <c r="K369" s="4">
        <f ca="1">(E369+J369+I369)*PREMISSAS!$C$61</f>
        <v>0</v>
      </c>
      <c r="L369" s="4">
        <f ca="1">IFERROR(D369*IF(RESULTADOS!$C$17="Normal",IF(Painel!$G$8=PREMISSAS!$M$18,PREMISSAS!$C$63,PREMISSAS!$D$63),0),0)</f>
        <v>0</v>
      </c>
      <c r="M369" s="85">
        <f ca="1">IFERROR(M368*(1+$E$2)+(E369+J369-IF(RESULTADOS!$C$17="Normal",K369,0)-L369)*IF(MONTH(B369)=12,2,1),0)</f>
        <v>0</v>
      </c>
      <c r="N369" s="85">
        <f ca="1">IFERROR(N368*(1+$E$2)+(F369+I369-IF(RESULTADOS!$C$17="Normal",0,K369))*IF(MONTH(B369)=12,2,1)+G369+H369,0)</f>
        <v>0</v>
      </c>
      <c r="P369" s="43">
        <f t="shared" ca="1" si="46"/>
        <v>0</v>
      </c>
      <c r="R369" s="116" t="str">
        <f t="shared" ca="1" si="47"/>
        <v/>
      </c>
      <c r="S369" s="100" t="str">
        <f ca="1">IF(C369="","",S368+(E369+J369-IF(RESULTADOS!$C$17="Normal",K369,0)-L369)/2+(F369+G369+H369+I369-IF(RESULTADOS!$C$17="Normal",0,K369)))</f>
        <v/>
      </c>
      <c r="T369" s="100" t="str">
        <f ca="1">IF(C369="","",T368+(E369+J369-IF(RESULTADOS!$C$17="Normal",K369,0)-L369)/2)</f>
        <v/>
      </c>
      <c r="U369" s="100">
        <f t="shared" ca="1" si="50"/>
        <v>0</v>
      </c>
      <c r="W369" s="116" t="str">
        <f t="shared" ca="1" si="51"/>
        <v/>
      </c>
      <c r="X369" s="116" t="str">
        <f t="shared" ca="1" si="48"/>
        <v/>
      </c>
      <c r="Y369" s="100">
        <f ca="1">IF(OR((Y368-13/12*AB368)*(1+PREMISSAS!$C$16)&lt;0,Y368=""),0,(Y368-13/12*AB368)*(1+PREMISSAS!$C$16))</f>
        <v>0</v>
      </c>
      <c r="Z369" s="100">
        <f ca="1">IF(OR((Z368-13/12*AC368)*(1+PREMISSAS!$C$16)&lt;0,Z368=""),0,(Z368-13/12*AC368)*(1+PREMISSAS!$C$16))</f>
        <v>0</v>
      </c>
      <c r="AA369" s="100">
        <f t="shared" ca="1" si="45"/>
        <v>0</v>
      </c>
      <c r="AB369" s="119">
        <f t="shared" ca="1" si="52"/>
        <v>0</v>
      </c>
      <c r="AC369" s="119">
        <f t="shared" ca="1" si="53"/>
        <v>0</v>
      </c>
    </row>
    <row r="370" spans="2:29" x14ac:dyDescent="0.25">
      <c r="B370" s="20" t="str">
        <f t="shared" ca="1" si="49"/>
        <v/>
      </c>
      <c r="C370" s="21" t="str">
        <f ca="1">IF(B370="","",IF(MONTH(B370)=1,C369*(1+PREMISSAS!$C$58),C369))</f>
        <v/>
      </c>
      <c r="D370" s="21" t="str">
        <f ca="1">IF(B370="","",IF(RESULTADOS!$C$17="Normal",IFERROR(MAX(C370-PREMISSAS!$C$13,0),0),MAX(10*PREMISSAS!$C$39,IF(MONTH(B370)=1,D369*(1+PREMISSAS!$C$58),D369))))</f>
        <v/>
      </c>
      <c r="E370" s="4">
        <f ca="1">IFERROR(D370*IF(RESULTADOS!$C$17="Normal",$D$3,0),0)</f>
        <v>0</v>
      </c>
      <c r="F370" s="4">
        <f>IF(AND(Painel!$I$47="Sim",Painel!$I$49=PREMISSAS!$O$23),Painel!$I$51,0)</f>
        <v>0</v>
      </c>
      <c r="G370" s="100">
        <f>IF(AND(Painel!$I$47="Sim",Painel!$I$49=PREMISSAS!$O$22),IF(MOD(MONTH(B370),6)=0,Painel!$I$51,0),0)</f>
        <v>0</v>
      </c>
      <c r="H370" s="100">
        <f>IF(AND(Painel!$I$47="Sim",Painel!$I$49=PREMISSAS!$O$21),IF(MOD(MONTH(B370),12)=0,Painel!$I$51,0),0)</f>
        <v>0</v>
      </c>
      <c r="I370" s="4">
        <f ca="1">IFERROR(IF(RESULTADOS!$C$17="Normal",0,D370)*IF(RESULTADOS!$C$17="Normal",0,$D$3),0)</f>
        <v>0</v>
      </c>
      <c r="J370" s="4">
        <f>IF(RESULTADOS!$C$17="Normal",E370,0)</f>
        <v>0</v>
      </c>
      <c r="K370" s="4">
        <f ca="1">(E370+J370+I370)*PREMISSAS!$C$61</f>
        <v>0</v>
      </c>
      <c r="L370" s="4">
        <f ca="1">IFERROR(D370*IF(RESULTADOS!$C$17="Normal",IF(Painel!$G$8=PREMISSAS!$M$18,PREMISSAS!$C$63,PREMISSAS!$D$63),0),0)</f>
        <v>0</v>
      </c>
      <c r="M370" s="85">
        <f ca="1">IFERROR(M369*(1+$E$2)+(E370+J370-IF(RESULTADOS!$C$17="Normal",K370,0)-L370)*IF(MONTH(B370)=12,2,1),0)</f>
        <v>0</v>
      </c>
      <c r="N370" s="85">
        <f ca="1">IFERROR(N369*(1+$E$2)+(F370+I370-IF(RESULTADOS!$C$17="Normal",0,K370))*IF(MONTH(B370)=12,2,1)+G370+H370,0)</f>
        <v>0</v>
      </c>
      <c r="P370" s="43">
        <f t="shared" ca="1" si="46"/>
        <v>0</v>
      </c>
      <c r="R370" s="116" t="str">
        <f t="shared" ca="1" si="47"/>
        <v/>
      </c>
      <c r="S370" s="100" t="str">
        <f ca="1">IF(C370="","",S369+(E370+J370-IF(RESULTADOS!$C$17="Normal",K370,0)-L370)/2+(F370+G370+H370+I370-IF(RESULTADOS!$C$17="Normal",0,K370)))</f>
        <v/>
      </c>
      <c r="T370" s="100" t="str">
        <f ca="1">IF(C370="","",T369+(E370+J370-IF(RESULTADOS!$C$17="Normal",K370,0)-L370)/2)</f>
        <v/>
      </c>
      <c r="U370" s="100">
        <f t="shared" ca="1" si="50"/>
        <v>0</v>
      </c>
      <c r="W370" s="116" t="str">
        <f t="shared" ca="1" si="51"/>
        <v/>
      </c>
      <c r="X370" s="116" t="str">
        <f t="shared" ca="1" si="48"/>
        <v/>
      </c>
      <c r="Y370" s="100">
        <f ca="1">IF(OR((Y369-13/12*AB369)*(1+PREMISSAS!$C$16)&lt;0,Y369=""),0,(Y369-13/12*AB369)*(1+PREMISSAS!$C$16))</f>
        <v>0</v>
      </c>
      <c r="Z370" s="100">
        <f ca="1">IF(OR((Z369-13/12*AC369)*(1+PREMISSAS!$C$16)&lt;0,Z369=""),0,(Z369-13/12*AC369)*(1+PREMISSAS!$C$16))</f>
        <v>0</v>
      </c>
      <c r="AA370" s="100">
        <f t="shared" ca="1" si="45"/>
        <v>0</v>
      </c>
      <c r="AB370" s="119">
        <f t="shared" ca="1" si="52"/>
        <v>0</v>
      </c>
      <c r="AC370" s="119">
        <f t="shared" ca="1" si="53"/>
        <v>0</v>
      </c>
    </row>
    <row r="371" spans="2:29" x14ac:dyDescent="0.25">
      <c r="B371" s="20" t="str">
        <f t="shared" ca="1" si="49"/>
        <v/>
      </c>
      <c r="C371" s="21" t="str">
        <f ca="1">IF(B371="","",IF(MONTH(B371)=1,C370*(1+PREMISSAS!$C$58),C370))</f>
        <v/>
      </c>
      <c r="D371" s="21" t="str">
        <f ca="1">IF(B371="","",IF(RESULTADOS!$C$17="Normal",IFERROR(MAX(C371-PREMISSAS!$C$13,0),0),MAX(10*PREMISSAS!$C$39,IF(MONTH(B371)=1,D370*(1+PREMISSAS!$C$58),D370))))</f>
        <v/>
      </c>
      <c r="E371" s="4">
        <f ca="1">IFERROR(D371*IF(RESULTADOS!$C$17="Normal",$D$3,0),0)</f>
        <v>0</v>
      </c>
      <c r="F371" s="4">
        <f>IF(AND(Painel!$I$47="Sim",Painel!$I$49=PREMISSAS!$O$23),Painel!$I$51,0)</f>
        <v>0</v>
      </c>
      <c r="G371" s="100">
        <f>IF(AND(Painel!$I$47="Sim",Painel!$I$49=PREMISSAS!$O$22),IF(MOD(MONTH(B371),6)=0,Painel!$I$51,0),0)</f>
        <v>0</v>
      </c>
      <c r="H371" s="100">
        <f>IF(AND(Painel!$I$47="Sim",Painel!$I$49=PREMISSAS!$O$21),IF(MOD(MONTH(B371),12)=0,Painel!$I$51,0),0)</f>
        <v>0</v>
      </c>
      <c r="I371" s="4">
        <f ca="1">IFERROR(IF(RESULTADOS!$C$17="Normal",0,D371)*IF(RESULTADOS!$C$17="Normal",0,$D$3),0)</f>
        <v>0</v>
      </c>
      <c r="J371" s="4">
        <f>IF(RESULTADOS!$C$17="Normal",E371,0)</f>
        <v>0</v>
      </c>
      <c r="K371" s="4">
        <f ca="1">(E371+J371+I371)*PREMISSAS!$C$61</f>
        <v>0</v>
      </c>
      <c r="L371" s="4">
        <f ca="1">IFERROR(D371*IF(RESULTADOS!$C$17="Normal",IF(Painel!$G$8=PREMISSAS!$M$18,PREMISSAS!$C$63,PREMISSAS!$D$63),0),0)</f>
        <v>0</v>
      </c>
      <c r="M371" s="85">
        <f ca="1">IFERROR(M370*(1+$E$2)+(E371+J371-IF(RESULTADOS!$C$17="Normal",K371,0)-L371)*IF(MONTH(B371)=12,2,1),0)</f>
        <v>0</v>
      </c>
      <c r="N371" s="85">
        <f ca="1">IFERROR(N370*(1+$E$2)+(F371+I371-IF(RESULTADOS!$C$17="Normal",0,K371))*IF(MONTH(B371)=12,2,1)+G371+H371,0)</f>
        <v>0</v>
      </c>
      <c r="P371" s="43">
        <f t="shared" ca="1" si="46"/>
        <v>0</v>
      </c>
      <c r="R371" s="116" t="str">
        <f t="shared" ca="1" si="47"/>
        <v/>
      </c>
      <c r="S371" s="100" t="str">
        <f ca="1">IF(C371="","",S370+(E371+J371-IF(RESULTADOS!$C$17="Normal",K371,0)-L371)/2+(F371+G371+H371+I371-IF(RESULTADOS!$C$17="Normal",0,K371)))</f>
        <v/>
      </c>
      <c r="T371" s="100" t="str">
        <f ca="1">IF(C371="","",T370+(E371+J371-IF(RESULTADOS!$C$17="Normal",K371,0)-L371)/2)</f>
        <v/>
      </c>
      <c r="U371" s="100">
        <f t="shared" ca="1" si="50"/>
        <v>0</v>
      </c>
      <c r="W371" s="116" t="str">
        <f t="shared" ca="1" si="51"/>
        <v/>
      </c>
      <c r="X371" s="116" t="str">
        <f t="shared" ca="1" si="48"/>
        <v/>
      </c>
      <c r="Y371" s="100">
        <f ca="1">IF(OR((Y370-13/12*AB370)*(1+PREMISSAS!$C$16)&lt;0,Y370=""),0,(Y370-13/12*AB370)*(1+PREMISSAS!$C$16))</f>
        <v>0</v>
      </c>
      <c r="Z371" s="100">
        <f ca="1">IF(OR((Z370-13/12*AC370)*(1+PREMISSAS!$C$16)&lt;0,Z370=""),0,(Z370-13/12*AC370)*(1+PREMISSAS!$C$16))</f>
        <v>0</v>
      </c>
      <c r="AA371" s="100">
        <f t="shared" ca="1" si="45"/>
        <v>0</v>
      </c>
      <c r="AB371" s="119">
        <f t="shared" ca="1" si="52"/>
        <v>0</v>
      </c>
      <c r="AC371" s="119">
        <f t="shared" ca="1" si="53"/>
        <v>0</v>
      </c>
    </row>
    <row r="372" spans="2:29" x14ac:dyDescent="0.25">
      <c r="B372" s="20" t="str">
        <f t="shared" ca="1" si="49"/>
        <v/>
      </c>
      <c r="C372" s="21" t="str">
        <f ca="1">IF(B372="","",IF(MONTH(B372)=1,C371*(1+PREMISSAS!$C$58),C371))</f>
        <v/>
      </c>
      <c r="D372" s="21" t="str">
        <f ca="1">IF(B372="","",IF(RESULTADOS!$C$17="Normal",IFERROR(MAX(C372-PREMISSAS!$C$13,0),0),MAX(10*PREMISSAS!$C$39,IF(MONTH(B372)=1,D371*(1+PREMISSAS!$C$58),D371))))</f>
        <v/>
      </c>
      <c r="E372" s="4">
        <f ca="1">IFERROR(D372*IF(RESULTADOS!$C$17="Normal",$D$3,0),0)</f>
        <v>0</v>
      </c>
      <c r="F372" s="4">
        <f>IF(AND(Painel!$I$47="Sim",Painel!$I$49=PREMISSAS!$O$23),Painel!$I$51,0)</f>
        <v>0</v>
      </c>
      <c r="G372" s="100">
        <f>IF(AND(Painel!$I$47="Sim",Painel!$I$49=PREMISSAS!$O$22),IF(MOD(MONTH(B372),6)=0,Painel!$I$51,0),0)</f>
        <v>0</v>
      </c>
      <c r="H372" s="100">
        <f>IF(AND(Painel!$I$47="Sim",Painel!$I$49=PREMISSAS!$O$21),IF(MOD(MONTH(B372),12)=0,Painel!$I$51,0),0)</f>
        <v>0</v>
      </c>
      <c r="I372" s="4">
        <f ca="1">IFERROR(IF(RESULTADOS!$C$17="Normal",0,D372)*IF(RESULTADOS!$C$17="Normal",0,$D$3),0)</f>
        <v>0</v>
      </c>
      <c r="J372" s="4">
        <f>IF(RESULTADOS!$C$17="Normal",E372,0)</f>
        <v>0</v>
      </c>
      <c r="K372" s="4">
        <f ca="1">(E372+J372+I372)*PREMISSAS!$C$61</f>
        <v>0</v>
      </c>
      <c r="L372" s="4">
        <f ca="1">IFERROR(D372*IF(RESULTADOS!$C$17="Normal",IF(Painel!$G$8=PREMISSAS!$M$18,PREMISSAS!$C$63,PREMISSAS!$D$63),0),0)</f>
        <v>0</v>
      </c>
      <c r="M372" s="85">
        <f ca="1">IFERROR(M371*(1+$E$2)+(E372+J372-IF(RESULTADOS!$C$17="Normal",K372,0)-L372)*IF(MONTH(B372)=12,2,1),0)</f>
        <v>0</v>
      </c>
      <c r="N372" s="85">
        <f ca="1">IFERROR(N371*(1+$E$2)+(F372+I372-IF(RESULTADOS!$C$17="Normal",0,K372))*IF(MONTH(B372)=12,2,1)+G372+H372,0)</f>
        <v>0</v>
      </c>
      <c r="P372" s="43">
        <f t="shared" ca="1" si="46"/>
        <v>0</v>
      </c>
      <c r="R372" s="116" t="str">
        <f t="shared" ca="1" si="47"/>
        <v/>
      </c>
      <c r="S372" s="100" t="str">
        <f ca="1">IF(C372="","",S371+(E372+J372-IF(RESULTADOS!$C$17="Normal",K372,0)-L372)/2+(F372+G372+H372+I372-IF(RESULTADOS!$C$17="Normal",0,K372)))</f>
        <v/>
      </c>
      <c r="T372" s="100" t="str">
        <f ca="1">IF(C372="","",T371+(E372+J372-IF(RESULTADOS!$C$17="Normal",K372,0)-L372)/2)</f>
        <v/>
      </c>
      <c r="U372" s="100">
        <f t="shared" ca="1" si="50"/>
        <v>0</v>
      </c>
      <c r="W372" s="116" t="str">
        <f t="shared" ca="1" si="51"/>
        <v/>
      </c>
      <c r="X372" s="116" t="str">
        <f t="shared" ca="1" si="48"/>
        <v/>
      </c>
      <c r="Y372" s="100">
        <f ca="1">IF(OR((Y371-13/12*AB371)*(1+PREMISSAS!$C$16)&lt;0,Y371=""),0,(Y371-13/12*AB371)*(1+PREMISSAS!$C$16))</f>
        <v>0</v>
      </c>
      <c r="Z372" s="100">
        <f ca="1">IF(OR((Z371-13/12*AC371)*(1+PREMISSAS!$C$16)&lt;0,Z371=""),0,(Z371-13/12*AC371)*(1+PREMISSAS!$C$16))</f>
        <v>0</v>
      </c>
      <c r="AA372" s="100">
        <f t="shared" ca="1" si="45"/>
        <v>0</v>
      </c>
      <c r="AB372" s="119">
        <f t="shared" ca="1" si="52"/>
        <v>0</v>
      </c>
      <c r="AC372" s="119">
        <f t="shared" ca="1" si="53"/>
        <v>0</v>
      </c>
    </row>
    <row r="373" spans="2:29" x14ac:dyDescent="0.25">
      <c r="B373" s="20" t="str">
        <f t="shared" ca="1" si="49"/>
        <v/>
      </c>
      <c r="C373" s="21" t="str">
        <f ca="1">IF(B373="","",IF(MONTH(B373)=1,C372*(1+PREMISSAS!$C$58),C372))</f>
        <v/>
      </c>
      <c r="D373" s="21" t="str">
        <f ca="1">IF(B373="","",IF(RESULTADOS!$C$17="Normal",IFERROR(MAX(C373-PREMISSAS!$C$13,0),0),MAX(10*PREMISSAS!$C$39,IF(MONTH(B373)=1,D372*(1+PREMISSAS!$C$58),D372))))</f>
        <v/>
      </c>
      <c r="E373" s="4">
        <f ca="1">IFERROR(D373*IF(RESULTADOS!$C$17="Normal",$D$3,0),0)</f>
        <v>0</v>
      </c>
      <c r="F373" s="4">
        <f>IF(AND(Painel!$I$47="Sim",Painel!$I$49=PREMISSAS!$O$23),Painel!$I$51,0)</f>
        <v>0</v>
      </c>
      <c r="G373" s="100">
        <f>IF(AND(Painel!$I$47="Sim",Painel!$I$49=PREMISSAS!$O$22),IF(MOD(MONTH(B373),6)=0,Painel!$I$51,0),0)</f>
        <v>0</v>
      </c>
      <c r="H373" s="100">
        <f>IF(AND(Painel!$I$47="Sim",Painel!$I$49=PREMISSAS!$O$21),IF(MOD(MONTH(B373),12)=0,Painel!$I$51,0),0)</f>
        <v>0</v>
      </c>
      <c r="I373" s="4">
        <f ca="1">IFERROR(IF(RESULTADOS!$C$17="Normal",0,D373)*IF(RESULTADOS!$C$17="Normal",0,$D$3),0)</f>
        <v>0</v>
      </c>
      <c r="J373" s="4">
        <f>IF(RESULTADOS!$C$17="Normal",E373,0)</f>
        <v>0</v>
      </c>
      <c r="K373" s="4">
        <f ca="1">(E373+J373+I373)*PREMISSAS!$C$61</f>
        <v>0</v>
      </c>
      <c r="L373" s="4">
        <f ca="1">IFERROR(D373*IF(RESULTADOS!$C$17="Normal",IF(Painel!$G$8=PREMISSAS!$M$18,PREMISSAS!$C$63,PREMISSAS!$D$63),0),0)</f>
        <v>0</v>
      </c>
      <c r="M373" s="85">
        <f ca="1">IFERROR(M372*(1+$E$2)+(E373+J373-IF(RESULTADOS!$C$17="Normal",K373,0)-L373)*IF(MONTH(B373)=12,2,1),0)</f>
        <v>0</v>
      </c>
      <c r="N373" s="85">
        <f ca="1">IFERROR(N372*(1+$E$2)+(F373+I373-IF(RESULTADOS!$C$17="Normal",0,K373))*IF(MONTH(B373)=12,2,1)+G373+H373,0)</f>
        <v>0</v>
      </c>
      <c r="P373" s="43">
        <f t="shared" ca="1" si="46"/>
        <v>0</v>
      </c>
      <c r="R373" s="116" t="str">
        <f t="shared" ca="1" si="47"/>
        <v/>
      </c>
      <c r="S373" s="100" t="str">
        <f ca="1">IF(C373="","",S372+(E373+J373-IF(RESULTADOS!$C$17="Normal",K373,0)-L373)/2+(F373+G373+H373+I373-IF(RESULTADOS!$C$17="Normal",0,K373)))</f>
        <v/>
      </c>
      <c r="T373" s="100" t="str">
        <f ca="1">IF(C373="","",T372+(E373+J373-IF(RESULTADOS!$C$17="Normal",K373,0)-L373)/2)</f>
        <v/>
      </c>
      <c r="U373" s="100">
        <f t="shared" ca="1" si="50"/>
        <v>0</v>
      </c>
      <c r="W373" s="116" t="str">
        <f t="shared" ca="1" si="51"/>
        <v/>
      </c>
      <c r="X373" s="116" t="str">
        <f t="shared" ca="1" si="48"/>
        <v/>
      </c>
      <c r="Y373" s="100">
        <f ca="1">IF(OR((Y372-13/12*AB372)*(1+PREMISSAS!$C$16)&lt;0,Y372=""),0,(Y372-13/12*AB372)*(1+PREMISSAS!$C$16))</f>
        <v>0</v>
      </c>
      <c r="Z373" s="100">
        <f ca="1">IF(OR((Z372-13/12*AC372)*(1+PREMISSAS!$C$16)&lt;0,Z372=""),0,(Z372-13/12*AC372)*(1+PREMISSAS!$C$16))</f>
        <v>0</v>
      </c>
      <c r="AA373" s="100">
        <f t="shared" ca="1" si="45"/>
        <v>0</v>
      </c>
      <c r="AB373" s="119">
        <f t="shared" ca="1" si="52"/>
        <v>0</v>
      </c>
      <c r="AC373" s="119">
        <f t="shared" ca="1" si="53"/>
        <v>0</v>
      </c>
    </row>
    <row r="374" spans="2:29" x14ac:dyDescent="0.25">
      <c r="B374" s="20" t="str">
        <f t="shared" ca="1" si="49"/>
        <v/>
      </c>
      <c r="C374" s="21" t="str">
        <f ca="1">IF(B374="","",IF(MONTH(B374)=1,C373*(1+PREMISSAS!$C$58),C373))</f>
        <v/>
      </c>
      <c r="D374" s="21" t="str">
        <f ca="1">IF(B374="","",IF(RESULTADOS!$C$17="Normal",IFERROR(MAX(C374-PREMISSAS!$C$13,0),0),MAX(10*PREMISSAS!$C$39,IF(MONTH(B374)=1,D373*(1+PREMISSAS!$C$58),D373))))</f>
        <v/>
      </c>
      <c r="E374" s="4">
        <f ca="1">IFERROR(D374*IF(RESULTADOS!$C$17="Normal",$D$3,0),0)</f>
        <v>0</v>
      </c>
      <c r="F374" s="4">
        <f>IF(AND(Painel!$I$47="Sim",Painel!$I$49=PREMISSAS!$O$23),Painel!$I$51,0)</f>
        <v>0</v>
      </c>
      <c r="G374" s="100">
        <f>IF(AND(Painel!$I$47="Sim",Painel!$I$49=PREMISSAS!$O$22),IF(MOD(MONTH(B374),6)=0,Painel!$I$51,0),0)</f>
        <v>0</v>
      </c>
      <c r="H374" s="100">
        <f>IF(AND(Painel!$I$47="Sim",Painel!$I$49=PREMISSAS!$O$21),IF(MOD(MONTH(B374),12)=0,Painel!$I$51,0),0)</f>
        <v>0</v>
      </c>
      <c r="I374" s="4">
        <f ca="1">IFERROR(IF(RESULTADOS!$C$17="Normal",0,D374)*IF(RESULTADOS!$C$17="Normal",0,$D$3),0)</f>
        <v>0</v>
      </c>
      <c r="J374" s="4">
        <f>IF(RESULTADOS!$C$17="Normal",E374,0)</f>
        <v>0</v>
      </c>
      <c r="K374" s="4">
        <f ca="1">(E374+J374+I374)*PREMISSAS!$C$61</f>
        <v>0</v>
      </c>
      <c r="L374" s="4">
        <f ca="1">IFERROR(D374*IF(RESULTADOS!$C$17="Normal",IF(Painel!$G$8=PREMISSAS!$M$18,PREMISSAS!$C$63,PREMISSAS!$D$63),0),0)</f>
        <v>0</v>
      </c>
      <c r="M374" s="85">
        <f ca="1">IFERROR(M373*(1+$E$2)+(E374+J374-IF(RESULTADOS!$C$17="Normal",K374,0)-L374)*IF(MONTH(B374)=12,2,1),0)</f>
        <v>0</v>
      </c>
      <c r="N374" s="85">
        <f ca="1">IFERROR(N373*(1+$E$2)+(F374+I374-IF(RESULTADOS!$C$17="Normal",0,K374))*IF(MONTH(B374)=12,2,1)+G374+H374,0)</f>
        <v>0</v>
      </c>
      <c r="P374" s="43">
        <f t="shared" ca="1" si="46"/>
        <v>0</v>
      </c>
      <c r="R374" s="116" t="str">
        <f t="shared" ca="1" si="47"/>
        <v/>
      </c>
      <c r="S374" s="100" t="str">
        <f ca="1">IF(C374="","",S373+(E374+J374-IF(RESULTADOS!$C$17="Normal",K374,0)-L374)/2+(F374+G374+H374+I374-IF(RESULTADOS!$C$17="Normal",0,K374)))</f>
        <v/>
      </c>
      <c r="T374" s="100" t="str">
        <f ca="1">IF(C374="","",T373+(E374+J374-IF(RESULTADOS!$C$17="Normal",K374,0)-L374)/2)</f>
        <v/>
      </c>
      <c r="U374" s="100">
        <f t="shared" ca="1" si="50"/>
        <v>0</v>
      </c>
      <c r="W374" s="116" t="str">
        <f t="shared" ca="1" si="51"/>
        <v/>
      </c>
      <c r="X374" s="116" t="str">
        <f t="shared" ca="1" si="48"/>
        <v/>
      </c>
      <c r="Y374" s="100">
        <f ca="1">IF(OR((Y373-13/12*AB373)*(1+PREMISSAS!$C$16)&lt;0,Y373=""),0,(Y373-13/12*AB373)*(1+PREMISSAS!$C$16))</f>
        <v>0</v>
      </c>
      <c r="Z374" s="100">
        <f ca="1">IF(OR((Z373-13/12*AC373)*(1+PREMISSAS!$C$16)&lt;0,Z373=""),0,(Z373-13/12*AC373)*(1+PREMISSAS!$C$16))</f>
        <v>0</v>
      </c>
      <c r="AA374" s="100">
        <f t="shared" ca="1" si="45"/>
        <v>0</v>
      </c>
      <c r="AB374" s="119">
        <f t="shared" ca="1" si="52"/>
        <v>0</v>
      </c>
      <c r="AC374" s="119">
        <f t="shared" ca="1" si="53"/>
        <v>0</v>
      </c>
    </row>
    <row r="375" spans="2:29" x14ac:dyDescent="0.25">
      <c r="B375" s="20" t="str">
        <f t="shared" ca="1" si="49"/>
        <v/>
      </c>
      <c r="C375" s="21" t="str">
        <f ca="1">IF(B375="","",IF(MONTH(B375)=1,C374*(1+PREMISSAS!$C$58),C374))</f>
        <v/>
      </c>
      <c r="D375" s="21" t="str">
        <f ca="1">IF(B375="","",IF(RESULTADOS!$C$17="Normal",IFERROR(MAX(C375-PREMISSAS!$C$13,0),0),MAX(10*PREMISSAS!$C$39,IF(MONTH(B375)=1,D374*(1+PREMISSAS!$C$58),D374))))</f>
        <v/>
      </c>
      <c r="E375" s="4">
        <f ca="1">IFERROR(D375*IF(RESULTADOS!$C$17="Normal",$D$3,0),0)</f>
        <v>0</v>
      </c>
      <c r="F375" s="4">
        <f>IF(AND(Painel!$I$47="Sim",Painel!$I$49=PREMISSAS!$O$23),Painel!$I$51,0)</f>
        <v>0</v>
      </c>
      <c r="G375" s="100">
        <f>IF(AND(Painel!$I$47="Sim",Painel!$I$49=PREMISSAS!$O$22),IF(MOD(MONTH(B375),6)=0,Painel!$I$51,0),0)</f>
        <v>0</v>
      </c>
      <c r="H375" s="100">
        <f>IF(AND(Painel!$I$47="Sim",Painel!$I$49=PREMISSAS!$O$21),IF(MOD(MONTH(B375),12)=0,Painel!$I$51,0),0)</f>
        <v>0</v>
      </c>
      <c r="I375" s="4">
        <f ca="1">IFERROR(IF(RESULTADOS!$C$17="Normal",0,D375)*IF(RESULTADOS!$C$17="Normal",0,$D$3),0)</f>
        <v>0</v>
      </c>
      <c r="J375" s="4">
        <f>IF(RESULTADOS!$C$17="Normal",E375,0)</f>
        <v>0</v>
      </c>
      <c r="K375" s="4">
        <f ca="1">(E375+J375+I375)*PREMISSAS!$C$61</f>
        <v>0</v>
      </c>
      <c r="L375" s="4">
        <f ca="1">IFERROR(D375*IF(RESULTADOS!$C$17="Normal",IF(Painel!$G$8=PREMISSAS!$M$18,PREMISSAS!$C$63,PREMISSAS!$D$63),0),0)</f>
        <v>0</v>
      </c>
      <c r="M375" s="85">
        <f ca="1">IFERROR(M374*(1+$E$2)+(E375+J375-IF(RESULTADOS!$C$17="Normal",K375,0)-L375)*IF(MONTH(B375)=12,2,1),0)</f>
        <v>0</v>
      </c>
      <c r="N375" s="85">
        <f ca="1">IFERROR(N374*(1+$E$2)+(F375+I375-IF(RESULTADOS!$C$17="Normal",0,K375))*IF(MONTH(B375)=12,2,1)+G375+H375,0)</f>
        <v>0</v>
      </c>
      <c r="P375" s="43">
        <f t="shared" ca="1" si="46"/>
        <v>0</v>
      </c>
      <c r="R375" s="116" t="str">
        <f t="shared" ca="1" si="47"/>
        <v/>
      </c>
      <c r="S375" s="100" t="str">
        <f ca="1">IF(C375="","",S374+(E375+J375-IF(RESULTADOS!$C$17="Normal",K375,0)-L375)/2+(F375+G375+H375+I375-IF(RESULTADOS!$C$17="Normal",0,K375)))</f>
        <v/>
      </c>
      <c r="T375" s="100" t="str">
        <f ca="1">IF(C375="","",T374+(E375+J375-IF(RESULTADOS!$C$17="Normal",K375,0)-L375)/2)</f>
        <v/>
      </c>
      <c r="U375" s="100">
        <f t="shared" ca="1" si="50"/>
        <v>0</v>
      </c>
      <c r="W375" s="116" t="str">
        <f t="shared" ca="1" si="51"/>
        <v/>
      </c>
      <c r="X375" s="116" t="str">
        <f t="shared" ca="1" si="48"/>
        <v/>
      </c>
      <c r="Y375" s="100">
        <f ca="1">IF(OR((Y374-13/12*AB374)*(1+PREMISSAS!$C$16)&lt;0,Y374=""),0,(Y374-13/12*AB374)*(1+PREMISSAS!$C$16))</f>
        <v>0</v>
      </c>
      <c r="Z375" s="100">
        <f ca="1">IF(OR((Z374-13/12*AC374)*(1+PREMISSAS!$C$16)&lt;0,Z374=""),0,(Z374-13/12*AC374)*(1+PREMISSAS!$C$16))</f>
        <v>0</v>
      </c>
      <c r="AA375" s="100">
        <f t="shared" ca="1" si="45"/>
        <v>0</v>
      </c>
      <c r="AB375" s="119">
        <f t="shared" ca="1" si="52"/>
        <v>0</v>
      </c>
      <c r="AC375" s="119">
        <f t="shared" ca="1" si="53"/>
        <v>0</v>
      </c>
    </row>
    <row r="376" spans="2:29" x14ac:dyDescent="0.25">
      <c r="B376" s="20" t="str">
        <f t="shared" ca="1" si="49"/>
        <v/>
      </c>
      <c r="C376" s="21" t="str">
        <f ca="1">IF(B376="","",IF(MONTH(B376)=1,C375*(1+PREMISSAS!$C$58),C375))</f>
        <v/>
      </c>
      <c r="D376" s="21" t="str">
        <f ca="1">IF(B376="","",IF(RESULTADOS!$C$17="Normal",IFERROR(MAX(C376-PREMISSAS!$C$13,0),0),MAX(10*PREMISSAS!$C$39,IF(MONTH(B376)=1,D375*(1+PREMISSAS!$C$58),D375))))</f>
        <v/>
      </c>
      <c r="E376" s="4">
        <f ca="1">IFERROR(D376*IF(RESULTADOS!$C$17="Normal",$D$3,0),0)</f>
        <v>0</v>
      </c>
      <c r="F376" s="4">
        <f>IF(AND(Painel!$I$47="Sim",Painel!$I$49=PREMISSAS!$O$23),Painel!$I$51,0)</f>
        <v>0</v>
      </c>
      <c r="G376" s="100">
        <f>IF(AND(Painel!$I$47="Sim",Painel!$I$49=PREMISSAS!$O$22),IF(MOD(MONTH(B376),6)=0,Painel!$I$51,0),0)</f>
        <v>0</v>
      </c>
      <c r="H376" s="100">
        <f>IF(AND(Painel!$I$47="Sim",Painel!$I$49=PREMISSAS!$O$21),IF(MOD(MONTH(B376),12)=0,Painel!$I$51,0),0)</f>
        <v>0</v>
      </c>
      <c r="I376" s="4">
        <f ca="1">IFERROR(IF(RESULTADOS!$C$17="Normal",0,D376)*IF(RESULTADOS!$C$17="Normal",0,$D$3),0)</f>
        <v>0</v>
      </c>
      <c r="J376" s="4">
        <f>IF(RESULTADOS!$C$17="Normal",E376,0)</f>
        <v>0</v>
      </c>
      <c r="K376" s="4">
        <f ca="1">(E376+J376+I376)*PREMISSAS!$C$61</f>
        <v>0</v>
      </c>
      <c r="L376" s="4">
        <f ca="1">IFERROR(D376*IF(RESULTADOS!$C$17="Normal",IF(Painel!$G$8=PREMISSAS!$M$18,PREMISSAS!$C$63,PREMISSAS!$D$63),0),0)</f>
        <v>0</v>
      </c>
      <c r="M376" s="85">
        <f ca="1">IFERROR(M375*(1+$E$2)+(E376+J376-IF(RESULTADOS!$C$17="Normal",K376,0)-L376)*IF(MONTH(B376)=12,2,1),0)</f>
        <v>0</v>
      </c>
      <c r="N376" s="85">
        <f ca="1">IFERROR(N375*(1+$E$2)+(F376+I376-IF(RESULTADOS!$C$17="Normal",0,K376))*IF(MONTH(B376)=12,2,1)+G376+H376,0)</f>
        <v>0</v>
      </c>
      <c r="P376" s="43">
        <f t="shared" ca="1" si="46"/>
        <v>0</v>
      </c>
      <c r="R376" s="116" t="str">
        <f t="shared" ca="1" si="47"/>
        <v/>
      </c>
      <c r="S376" s="100" t="str">
        <f ca="1">IF(C376="","",S375+(E376+J376-IF(RESULTADOS!$C$17="Normal",K376,0)-L376)/2+(F376+G376+H376+I376-IF(RESULTADOS!$C$17="Normal",0,K376)))</f>
        <v/>
      </c>
      <c r="T376" s="100" t="str">
        <f ca="1">IF(C376="","",T375+(E376+J376-IF(RESULTADOS!$C$17="Normal",K376,0)-L376)/2)</f>
        <v/>
      </c>
      <c r="U376" s="100">
        <f t="shared" ca="1" si="50"/>
        <v>0</v>
      </c>
      <c r="W376" s="116" t="str">
        <f t="shared" ca="1" si="51"/>
        <v/>
      </c>
      <c r="X376" s="116" t="str">
        <f t="shared" ca="1" si="48"/>
        <v/>
      </c>
      <c r="Y376" s="100">
        <f ca="1">IF(OR((Y375-13/12*AB375)*(1+PREMISSAS!$C$16)&lt;0,Y375=""),0,(Y375-13/12*AB375)*(1+PREMISSAS!$C$16))</f>
        <v>0</v>
      </c>
      <c r="Z376" s="100">
        <f ca="1">IF(OR((Z375-13/12*AC375)*(1+PREMISSAS!$C$16)&lt;0,Z375=""),0,(Z375-13/12*AC375)*(1+PREMISSAS!$C$16))</f>
        <v>0</v>
      </c>
      <c r="AA376" s="100">
        <f t="shared" ca="1" si="45"/>
        <v>0</v>
      </c>
      <c r="AB376" s="119">
        <f t="shared" ca="1" si="52"/>
        <v>0</v>
      </c>
      <c r="AC376" s="119">
        <f t="shared" ca="1" si="53"/>
        <v>0</v>
      </c>
    </row>
    <row r="377" spans="2:29" x14ac:dyDescent="0.25">
      <c r="B377" s="20" t="str">
        <f t="shared" ca="1" si="49"/>
        <v/>
      </c>
      <c r="C377" s="21" t="str">
        <f ca="1">IF(B377="","",IF(MONTH(B377)=1,C376*(1+PREMISSAS!$C$58),C376))</f>
        <v/>
      </c>
      <c r="D377" s="21" t="str">
        <f ca="1">IF(B377="","",IF(RESULTADOS!$C$17="Normal",IFERROR(MAX(C377-PREMISSAS!$C$13,0),0),MAX(10*PREMISSAS!$C$39,IF(MONTH(B377)=1,D376*(1+PREMISSAS!$C$58),D376))))</f>
        <v/>
      </c>
      <c r="E377" s="4">
        <f ca="1">IFERROR(D377*IF(RESULTADOS!$C$17="Normal",$D$3,0),0)</f>
        <v>0</v>
      </c>
      <c r="F377" s="4">
        <f>IF(AND(Painel!$I$47="Sim",Painel!$I$49=PREMISSAS!$O$23),Painel!$I$51,0)</f>
        <v>0</v>
      </c>
      <c r="G377" s="100">
        <f>IF(AND(Painel!$I$47="Sim",Painel!$I$49=PREMISSAS!$O$22),IF(MOD(MONTH(B377),6)=0,Painel!$I$51,0),0)</f>
        <v>0</v>
      </c>
      <c r="H377" s="100">
        <f>IF(AND(Painel!$I$47="Sim",Painel!$I$49=PREMISSAS!$O$21),IF(MOD(MONTH(B377),12)=0,Painel!$I$51,0),0)</f>
        <v>0</v>
      </c>
      <c r="I377" s="4">
        <f ca="1">IFERROR(IF(RESULTADOS!$C$17="Normal",0,D377)*IF(RESULTADOS!$C$17="Normal",0,$D$3),0)</f>
        <v>0</v>
      </c>
      <c r="J377" s="4">
        <f>IF(RESULTADOS!$C$17="Normal",E377,0)</f>
        <v>0</v>
      </c>
      <c r="K377" s="4">
        <f ca="1">(E377+J377+I377)*PREMISSAS!$C$61</f>
        <v>0</v>
      </c>
      <c r="L377" s="4">
        <f ca="1">IFERROR(D377*IF(RESULTADOS!$C$17="Normal",IF(Painel!$G$8=PREMISSAS!$M$18,PREMISSAS!$C$63,PREMISSAS!$D$63),0),0)</f>
        <v>0</v>
      </c>
      <c r="M377" s="85">
        <f ca="1">IFERROR(M376*(1+$E$2)+(E377+J377-IF(RESULTADOS!$C$17="Normal",K377,0)-L377)*IF(MONTH(B377)=12,2,1),0)</f>
        <v>0</v>
      </c>
      <c r="N377" s="85">
        <f ca="1">IFERROR(N376*(1+$E$2)+(F377+I377-IF(RESULTADOS!$C$17="Normal",0,K377))*IF(MONTH(B377)=12,2,1)+G377+H377,0)</f>
        <v>0</v>
      </c>
      <c r="P377" s="43">
        <f t="shared" ca="1" si="46"/>
        <v>0</v>
      </c>
      <c r="R377" s="116" t="str">
        <f t="shared" ca="1" si="47"/>
        <v/>
      </c>
      <c r="S377" s="100" t="str">
        <f ca="1">IF(C377="","",S376+(E377+J377-IF(RESULTADOS!$C$17="Normal",K377,0)-L377)/2+(F377+G377+H377+I377-IF(RESULTADOS!$C$17="Normal",0,K377)))</f>
        <v/>
      </c>
      <c r="T377" s="100" t="str">
        <f ca="1">IF(C377="","",T376+(E377+J377-IF(RESULTADOS!$C$17="Normal",K377,0)-L377)/2)</f>
        <v/>
      </c>
      <c r="U377" s="100">
        <f t="shared" ca="1" si="50"/>
        <v>0</v>
      </c>
      <c r="W377" s="116" t="str">
        <f t="shared" ca="1" si="51"/>
        <v/>
      </c>
      <c r="X377" s="116" t="str">
        <f t="shared" ca="1" si="48"/>
        <v/>
      </c>
      <c r="Y377" s="100">
        <f ca="1">IF(OR((Y376-13/12*AB376)*(1+PREMISSAS!$C$16)&lt;0,Y376=""),0,(Y376-13/12*AB376)*(1+PREMISSAS!$C$16))</f>
        <v>0</v>
      </c>
      <c r="Z377" s="100">
        <f ca="1">IF(OR((Z376-13/12*AC376)*(1+PREMISSAS!$C$16)&lt;0,Z376=""),0,(Z376-13/12*AC376)*(1+PREMISSAS!$C$16))</f>
        <v>0</v>
      </c>
      <c r="AA377" s="100">
        <f t="shared" ca="1" si="45"/>
        <v>0</v>
      </c>
      <c r="AB377" s="119">
        <f t="shared" ca="1" si="52"/>
        <v>0</v>
      </c>
      <c r="AC377" s="119">
        <f t="shared" ca="1" si="53"/>
        <v>0</v>
      </c>
    </row>
    <row r="378" spans="2:29" x14ac:dyDescent="0.25">
      <c r="B378" s="20" t="str">
        <f t="shared" ca="1" si="49"/>
        <v/>
      </c>
      <c r="C378" s="21" t="str">
        <f ca="1">IF(B378="","",IF(MONTH(B378)=1,C377*(1+PREMISSAS!$C$58),C377))</f>
        <v/>
      </c>
      <c r="D378" s="21" t="str">
        <f ca="1">IF(B378="","",IF(RESULTADOS!$C$17="Normal",IFERROR(MAX(C378-PREMISSAS!$C$13,0),0),MAX(10*PREMISSAS!$C$39,IF(MONTH(B378)=1,D377*(1+PREMISSAS!$C$58),D377))))</f>
        <v/>
      </c>
      <c r="E378" s="4">
        <f ca="1">IFERROR(D378*IF(RESULTADOS!$C$17="Normal",$D$3,0),0)</f>
        <v>0</v>
      </c>
      <c r="F378" s="4">
        <f>IF(AND(Painel!$I$47="Sim",Painel!$I$49=PREMISSAS!$O$23),Painel!$I$51,0)</f>
        <v>0</v>
      </c>
      <c r="G378" s="100">
        <f>IF(AND(Painel!$I$47="Sim",Painel!$I$49=PREMISSAS!$O$22),IF(MOD(MONTH(B378),6)=0,Painel!$I$51,0),0)</f>
        <v>0</v>
      </c>
      <c r="H378" s="100">
        <f>IF(AND(Painel!$I$47="Sim",Painel!$I$49=PREMISSAS!$O$21),IF(MOD(MONTH(B378),12)=0,Painel!$I$51,0),0)</f>
        <v>0</v>
      </c>
      <c r="I378" s="4">
        <f ca="1">IFERROR(IF(RESULTADOS!$C$17="Normal",0,D378)*IF(RESULTADOS!$C$17="Normal",0,$D$3),0)</f>
        <v>0</v>
      </c>
      <c r="J378" s="4">
        <f>IF(RESULTADOS!$C$17="Normal",E378,0)</f>
        <v>0</v>
      </c>
      <c r="K378" s="4">
        <f ca="1">(E378+J378+I378)*PREMISSAS!$C$61</f>
        <v>0</v>
      </c>
      <c r="L378" s="4">
        <f ca="1">IFERROR(D378*IF(RESULTADOS!$C$17="Normal",IF(Painel!$G$8=PREMISSAS!$M$18,PREMISSAS!$C$63,PREMISSAS!$D$63),0),0)</f>
        <v>0</v>
      </c>
      <c r="M378" s="85">
        <f ca="1">IFERROR(M377*(1+$E$2)+(E378+J378-IF(RESULTADOS!$C$17="Normal",K378,0)-L378)*IF(MONTH(B378)=12,2,1),0)</f>
        <v>0</v>
      </c>
      <c r="N378" s="85">
        <f ca="1">IFERROR(N377*(1+$E$2)+(F378+I378-IF(RESULTADOS!$C$17="Normal",0,K378))*IF(MONTH(B378)=12,2,1)+G378+H378,0)</f>
        <v>0</v>
      </c>
      <c r="P378" s="43">
        <f t="shared" ca="1" si="46"/>
        <v>0</v>
      </c>
      <c r="R378" s="116" t="str">
        <f t="shared" ca="1" si="47"/>
        <v/>
      </c>
      <c r="S378" s="100" t="str">
        <f ca="1">IF(C378="","",S377+(E378+J378-IF(RESULTADOS!$C$17="Normal",K378,0)-L378)/2+(F378+G378+H378+I378-IF(RESULTADOS!$C$17="Normal",0,K378)))</f>
        <v/>
      </c>
      <c r="T378" s="100" t="str">
        <f ca="1">IF(C378="","",T377+(E378+J378-IF(RESULTADOS!$C$17="Normal",K378,0)-L378)/2)</f>
        <v/>
      </c>
      <c r="U378" s="100">
        <f t="shared" ca="1" si="50"/>
        <v>0</v>
      </c>
      <c r="W378" s="116" t="str">
        <f t="shared" ca="1" si="51"/>
        <v/>
      </c>
      <c r="X378" s="116" t="str">
        <f t="shared" ca="1" si="48"/>
        <v/>
      </c>
      <c r="Y378" s="100">
        <f ca="1">IF(OR((Y377-13/12*AB377)*(1+PREMISSAS!$C$16)&lt;0,Y377=""),0,(Y377-13/12*AB377)*(1+PREMISSAS!$C$16))</f>
        <v>0</v>
      </c>
      <c r="Z378" s="100">
        <f ca="1">IF(OR((Z377-13/12*AC377)*(1+PREMISSAS!$C$16)&lt;0,Z377=""),0,(Z377-13/12*AC377)*(1+PREMISSAS!$C$16))</f>
        <v>0</v>
      </c>
      <c r="AA378" s="100">
        <f t="shared" ca="1" si="45"/>
        <v>0</v>
      </c>
      <c r="AB378" s="119">
        <f t="shared" ca="1" si="52"/>
        <v>0</v>
      </c>
      <c r="AC378" s="119">
        <f t="shared" ca="1" si="53"/>
        <v>0</v>
      </c>
    </row>
    <row r="379" spans="2:29" x14ac:dyDescent="0.25">
      <c r="B379" s="20" t="str">
        <f t="shared" ca="1" si="49"/>
        <v/>
      </c>
      <c r="C379" s="21" t="str">
        <f ca="1">IF(B379="","",IF(MONTH(B379)=1,C378*(1+PREMISSAS!$C$58),C378))</f>
        <v/>
      </c>
      <c r="D379" s="21" t="str">
        <f ca="1">IF(B379="","",IF(RESULTADOS!$C$17="Normal",IFERROR(MAX(C379-PREMISSAS!$C$13,0),0),MAX(10*PREMISSAS!$C$39,IF(MONTH(B379)=1,D378*(1+PREMISSAS!$C$58),D378))))</f>
        <v/>
      </c>
      <c r="E379" s="4">
        <f ca="1">IFERROR(D379*IF(RESULTADOS!$C$17="Normal",$D$3,0),0)</f>
        <v>0</v>
      </c>
      <c r="F379" s="4">
        <f>IF(AND(Painel!$I$47="Sim",Painel!$I$49=PREMISSAS!$O$23),Painel!$I$51,0)</f>
        <v>0</v>
      </c>
      <c r="G379" s="100">
        <f>IF(AND(Painel!$I$47="Sim",Painel!$I$49=PREMISSAS!$O$22),IF(MOD(MONTH(B379),6)=0,Painel!$I$51,0),0)</f>
        <v>0</v>
      </c>
      <c r="H379" s="100">
        <f>IF(AND(Painel!$I$47="Sim",Painel!$I$49=PREMISSAS!$O$21),IF(MOD(MONTH(B379),12)=0,Painel!$I$51,0),0)</f>
        <v>0</v>
      </c>
      <c r="I379" s="4">
        <f ca="1">IFERROR(IF(RESULTADOS!$C$17="Normal",0,D379)*IF(RESULTADOS!$C$17="Normal",0,$D$3),0)</f>
        <v>0</v>
      </c>
      <c r="J379" s="4">
        <f>IF(RESULTADOS!$C$17="Normal",E379,0)</f>
        <v>0</v>
      </c>
      <c r="K379" s="4">
        <f ca="1">(E379+J379+I379)*PREMISSAS!$C$61</f>
        <v>0</v>
      </c>
      <c r="L379" s="4">
        <f ca="1">IFERROR(D379*IF(RESULTADOS!$C$17="Normal",IF(Painel!$G$8=PREMISSAS!$M$18,PREMISSAS!$C$63,PREMISSAS!$D$63),0),0)</f>
        <v>0</v>
      </c>
      <c r="M379" s="85">
        <f ca="1">IFERROR(M378*(1+$E$2)+(E379+J379-IF(RESULTADOS!$C$17="Normal",K379,0)-L379)*IF(MONTH(B379)=12,2,1),0)</f>
        <v>0</v>
      </c>
      <c r="N379" s="85">
        <f ca="1">IFERROR(N378*(1+$E$2)+(F379+I379-IF(RESULTADOS!$C$17="Normal",0,K379))*IF(MONTH(B379)=12,2,1)+G379+H379,0)</f>
        <v>0</v>
      </c>
      <c r="P379" s="43">
        <f t="shared" ca="1" si="46"/>
        <v>0</v>
      </c>
      <c r="R379" s="116" t="str">
        <f t="shared" ca="1" si="47"/>
        <v/>
      </c>
      <c r="S379" s="100" t="str">
        <f ca="1">IF(C379="","",S378+(E379+J379-IF(RESULTADOS!$C$17="Normal",K379,0)-L379)/2+(F379+G379+H379+I379-IF(RESULTADOS!$C$17="Normal",0,K379)))</f>
        <v/>
      </c>
      <c r="T379" s="100" t="str">
        <f ca="1">IF(C379="","",T378+(E379+J379-IF(RESULTADOS!$C$17="Normal",K379,0)-L379)/2)</f>
        <v/>
      </c>
      <c r="U379" s="100">
        <f t="shared" ca="1" si="50"/>
        <v>0</v>
      </c>
      <c r="W379" s="116" t="str">
        <f t="shared" ca="1" si="51"/>
        <v/>
      </c>
      <c r="X379" s="116" t="str">
        <f t="shared" ca="1" si="48"/>
        <v/>
      </c>
      <c r="Y379" s="100">
        <f ca="1">IF(OR((Y378-13/12*AB378)*(1+PREMISSAS!$C$16)&lt;0,Y378=""),0,(Y378-13/12*AB378)*(1+PREMISSAS!$C$16))</f>
        <v>0</v>
      </c>
      <c r="Z379" s="100">
        <f ca="1">IF(OR((Z378-13/12*AC378)*(1+PREMISSAS!$C$16)&lt;0,Z378=""),0,(Z378-13/12*AC378)*(1+PREMISSAS!$C$16))</f>
        <v>0</v>
      </c>
      <c r="AA379" s="100">
        <f t="shared" ca="1" si="45"/>
        <v>0</v>
      </c>
      <c r="AB379" s="119">
        <f t="shared" ca="1" si="52"/>
        <v>0</v>
      </c>
      <c r="AC379" s="119">
        <f t="shared" ca="1" si="53"/>
        <v>0</v>
      </c>
    </row>
    <row r="380" spans="2:29" x14ac:dyDescent="0.25">
      <c r="B380" s="20" t="str">
        <f t="shared" ca="1" si="49"/>
        <v/>
      </c>
      <c r="C380" s="21" t="str">
        <f ca="1">IF(B380="","",IF(MONTH(B380)=1,C379*(1+PREMISSAS!$C$58),C379))</f>
        <v/>
      </c>
      <c r="D380" s="21" t="str">
        <f ca="1">IF(B380="","",IF(RESULTADOS!$C$17="Normal",IFERROR(MAX(C380-PREMISSAS!$C$13,0),0),MAX(10*PREMISSAS!$C$39,IF(MONTH(B380)=1,D379*(1+PREMISSAS!$C$58),D379))))</f>
        <v/>
      </c>
      <c r="E380" s="4">
        <f ca="1">IFERROR(D380*IF(RESULTADOS!$C$17="Normal",$D$3,0),0)</f>
        <v>0</v>
      </c>
      <c r="F380" s="4">
        <f>IF(AND(Painel!$I$47="Sim",Painel!$I$49=PREMISSAS!$O$23),Painel!$I$51,0)</f>
        <v>0</v>
      </c>
      <c r="G380" s="100">
        <f>IF(AND(Painel!$I$47="Sim",Painel!$I$49=PREMISSAS!$O$22),IF(MOD(MONTH(B380),6)=0,Painel!$I$51,0),0)</f>
        <v>0</v>
      </c>
      <c r="H380" s="100">
        <f>IF(AND(Painel!$I$47="Sim",Painel!$I$49=PREMISSAS!$O$21),IF(MOD(MONTH(B380),12)=0,Painel!$I$51,0),0)</f>
        <v>0</v>
      </c>
      <c r="I380" s="4">
        <f ca="1">IFERROR(IF(RESULTADOS!$C$17="Normal",0,D380)*IF(RESULTADOS!$C$17="Normal",0,$D$3),0)</f>
        <v>0</v>
      </c>
      <c r="J380" s="4">
        <f>IF(RESULTADOS!$C$17="Normal",E380,0)</f>
        <v>0</v>
      </c>
      <c r="K380" s="4">
        <f ca="1">(E380+J380+I380)*PREMISSAS!$C$61</f>
        <v>0</v>
      </c>
      <c r="L380" s="4">
        <f ca="1">IFERROR(D380*IF(RESULTADOS!$C$17="Normal",IF(Painel!$G$8=PREMISSAS!$M$18,PREMISSAS!$C$63,PREMISSAS!$D$63),0),0)</f>
        <v>0</v>
      </c>
      <c r="M380" s="85">
        <f ca="1">IFERROR(M379*(1+$E$2)+(E380+J380-IF(RESULTADOS!$C$17="Normal",K380,0)-L380)*IF(MONTH(B380)=12,2,1),0)</f>
        <v>0</v>
      </c>
      <c r="N380" s="85">
        <f ca="1">IFERROR(N379*(1+$E$2)+(F380+I380-IF(RESULTADOS!$C$17="Normal",0,K380))*IF(MONTH(B380)=12,2,1)+G380+H380,0)</f>
        <v>0</v>
      </c>
      <c r="P380" s="43">
        <f t="shared" ca="1" si="46"/>
        <v>0</v>
      </c>
      <c r="R380" s="116" t="str">
        <f t="shared" ca="1" si="47"/>
        <v/>
      </c>
      <c r="S380" s="100" t="str">
        <f ca="1">IF(C380="","",S379+(E380+J380-IF(RESULTADOS!$C$17="Normal",K380,0)-L380)/2+(F380+G380+H380+I380-IF(RESULTADOS!$C$17="Normal",0,K380)))</f>
        <v/>
      </c>
      <c r="T380" s="100" t="str">
        <f ca="1">IF(C380="","",T379+(E380+J380-IF(RESULTADOS!$C$17="Normal",K380,0)-L380)/2)</f>
        <v/>
      </c>
      <c r="U380" s="100">
        <f t="shared" ca="1" si="50"/>
        <v>0</v>
      </c>
      <c r="W380" s="116" t="str">
        <f t="shared" ca="1" si="51"/>
        <v/>
      </c>
      <c r="X380" s="116" t="str">
        <f t="shared" ca="1" si="48"/>
        <v/>
      </c>
      <c r="Y380" s="100">
        <f ca="1">IF(OR((Y379-13/12*AB379)*(1+PREMISSAS!$C$16)&lt;0,Y379=""),0,(Y379-13/12*AB379)*(1+PREMISSAS!$C$16))</f>
        <v>0</v>
      </c>
      <c r="Z380" s="100">
        <f ca="1">IF(OR((Z379-13/12*AC379)*(1+PREMISSAS!$C$16)&lt;0,Z379=""),0,(Z379-13/12*AC379)*(1+PREMISSAS!$C$16))</f>
        <v>0</v>
      </c>
      <c r="AA380" s="100">
        <f t="shared" ca="1" si="45"/>
        <v>0</v>
      </c>
      <c r="AB380" s="119">
        <f t="shared" ca="1" si="52"/>
        <v>0</v>
      </c>
      <c r="AC380" s="119">
        <f t="shared" ca="1" si="53"/>
        <v>0</v>
      </c>
    </row>
    <row r="381" spans="2:29" x14ac:dyDescent="0.25">
      <c r="B381" s="20" t="str">
        <f t="shared" ca="1" si="49"/>
        <v/>
      </c>
      <c r="C381" s="21" t="str">
        <f ca="1">IF(B381="","",IF(MONTH(B381)=1,C380*(1+PREMISSAS!$C$58),C380))</f>
        <v/>
      </c>
      <c r="D381" s="21" t="str">
        <f ca="1">IF(B381="","",IF(RESULTADOS!$C$17="Normal",IFERROR(MAX(C381-PREMISSAS!$C$13,0),0),MAX(10*PREMISSAS!$C$39,IF(MONTH(B381)=1,D380*(1+PREMISSAS!$C$58),D380))))</f>
        <v/>
      </c>
      <c r="E381" s="4">
        <f ca="1">IFERROR(D381*IF(RESULTADOS!$C$17="Normal",$D$3,0),0)</f>
        <v>0</v>
      </c>
      <c r="F381" s="4">
        <f>IF(AND(Painel!$I$47="Sim",Painel!$I$49=PREMISSAS!$O$23),Painel!$I$51,0)</f>
        <v>0</v>
      </c>
      <c r="G381" s="100">
        <f>IF(AND(Painel!$I$47="Sim",Painel!$I$49=PREMISSAS!$O$22),IF(MOD(MONTH(B381),6)=0,Painel!$I$51,0),0)</f>
        <v>0</v>
      </c>
      <c r="H381" s="100">
        <f>IF(AND(Painel!$I$47="Sim",Painel!$I$49=PREMISSAS!$O$21),IF(MOD(MONTH(B381),12)=0,Painel!$I$51,0),0)</f>
        <v>0</v>
      </c>
      <c r="I381" s="4">
        <f ca="1">IFERROR(IF(RESULTADOS!$C$17="Normal",0,D381)*IF(RESULTADOS!$C$17="Normal",0,$D$3),0)</f>
        <v>0</v>
      </c>
      <c r="J381" s="4">
        <f>IF(RESULTADOS!$C$17="Normal",E381,0)</f>
        <v>0</v>
      </c>
      <c r="K381" s="4">
        <f ca="1">(E381+J381+I381)*PREMISSAS!$C$61</f>
        <v>0</v>
      </c>
      <c r="L381" s="4">
        <f ca="1">IFERROR(D381*IF(RESULTADOS!$C$17="Normal",IF(Painel!$G$8=PREMISSAS!$M$18,PREMISSAS!$C$63,PREMISSAS!$D$63),0),0)</f>
        <v>0</v>
      </c>
      <c r="M381" s="85">
        <f ca="1">IFERROR(M380*(1+$E$2)+(E381+J381-IF(RESULTADOS!$C$17="Normal",K381,0)-L381)*IF(MONTH(B381)=12,2,1),0)</f>
        <v>0</v>
      </c>
      <c r="N381" s="85">
        <f ca="1">IFERROR(N380*(1+$E$2)+(F381+I381-IF(RESULTADOS!$C$17="Normal",0,K381))*IF(MONTH(B381)=12,2,1)+G381+H381,0)</f>
        <v>0</v>
      </c>
      <c r="P381" s="43">
        <f t="shared" ca="1" si="46"/>
        <v>0</v>
      </c>
      <c r="R381" s="116" t="str">
        <f t="shared" ca="1" si="47"/>
        <v/>
      </c>
      <c r="S381" s="100" t="str">
        <f ca="1">IF(C381="","",S380+(E381+J381-IF(RESULTADOS!$C$17="Normal",K381,0)-L381)/2+(F381+G381+H381+I381-IF(RESULTADOS!$C$17="Normal",0,K381)))</f>
        <v/>
      </c>
      <c r="T381" s="100" t="str">
        <f ca="1">IF(C381="","",T380+(E381+J381-IF(RESULTADOS!$C$17="Normal",K381,0)-L381)/2)</f>
        <v/>
      </c>
      <c r="U381" s="100">
        <f t="shared" ca="1" si="50"/>
        <v>0</v>
      </c>
      <c r="W381" s="116" t="str">
        <f t="shared" ca="1" si="51"/>
        <v/>
      </c>
      <c r="X381" s="116" t="str">
        <f t="shared" ca="1" si="48"/>
        <v/>
      </c>
      <c r="Y381" s="100">
        <f ca="1">IF(OR((Y380-13/12*AB380)*(1+PREMISSAS!$C$16)&lt;0,Y380=""),0,(Y380-13/12*AB380)*(1+PREMISSAS!$C$16))</f>
        <v>0</v>
      </c>
      <c r="Z381" s="100">
        <f ca="1">IF(OR((Z380-13/12*AC380)*(1+PREMISSAS!$C$16)&lt;0,Z380=""),0,(Z380-13/12*AC380)*(1+PREMISSAS!$C$16))</f>
        <v>0</v>
      </c>
      <c r="AA381" s="100">
        <f t="shared" ca="1" si="45"/>
        <v>0</v>
      </c>
      <c r="AB381" s="119">
        <f t="shared" ca="1" si="52"/>
        <v>0</v>
      </c>
      <c r="AC381" s="119">
        <f t="shared" ca="1" si="53"/>
        <v>0</v>
      </c>
    </row>
    <row r="382" spans="2:29" x14ac:dyDescent="0.25">
      <c r="B382" s="20" t="str">
        <f t="shared" ca="1" si="49"/>
        <v/>
      </c>
      <c r="C382" s="21" t="str">
        <f ca="1">IF(B382="","",IF(MONTH(B382)=1,C381*(1+PREMISSAS!$C$58),C381))</f>
        <v/>
      </c>
      <c r="D382" s="21" t="str">
        <f ca="1">IF(B382="","",IF(RESULTADOS!$C$17="Normal",IFERROR(MAX(C382-PREMISSAS!$C$13,0),0),MAX(10*PREMISSAS!$C$39,IF(MONTH(B382)=1,D381*(1+PREMISSAS!$C$58),D381))))</f>
        <v/>
      </c>
      <c r="E382" s="4">
        <f ca="1">IFERROR(D382*IF(RESULTADOS!$C$17="Normal",$D$3,0),0)</f>
        <v>0</v>
      </c>
      <c r="F382" s="4">
        <f>IF(AND(Painel!$I$47="Sim",Painel!$I$49=PREMISSAS!$O$23),Painel!$I$51,0)</f>
        <v>0</v>
      </c>
      <c r="G382" s="100">
        <f>IF(AND(Painel!$I$47="Sim",Painel!$I$49=PREMISSAS!$O$22),IF(MOD(MONTH(B382),6)=0,Painel!$I$51,0),0)</f>
        <v>0</v>
      </c>
      <c r="H382" s="100">
        <f>IF(AND(Painel!$I$47="Sim",Painel!$I$49=PREMISSAS!$O$21),IF(MOD(MONTH(B382),12)=0,Painel!$I$51,0),0)</f>
        <v>0</v>
      </c>
      <c r="I382" s="4">
        <f ca="1">IFERROR(IF(RESULTADOS!$C$17="Normal",0,D382)*IF(RESULTADOS!$C$17="Normal",0,$D$3),0)</f>
        <v>0</v>
      </c>
      <c r="J382" s="4">
        <f>IF(RESULTADOS!$C$17="Normal",E382,0)</f>
        <v>0</v>
      </c>
      <c r="K382" s="4">
        <f ca="1">(E382+J382+I382)*PREMISSAS!$C$61</f>
        <v>0</v>
      </c>
      <c r="L382" s="4">
        <f ca="1">IFERROR(D382*IF(RESULTADOS!$C$17="Normal",IF(Painel!$G$8=PREMISSAS!$M$18,PREMISSAS!$C$63,PREMISSAS!$D$63),0),0)</f>
        <v>0</v>
      </c>
      <c r="M382" s="85">
        <f ca="1">IFERROR(M381*(1+$E$2)+(E382+J382-IF(RESULTADOS!$C$17="Normal",K382,0)-L382)*IF(MONTH(B382)=12,2,1),0)</f>
        <v>0</v>
      </c>
      <c r="N382" s="85">
        <f ca="1">IFERROR(N381*(1+$E$2)+(F382+I382-IF(RESULTADOS!$C$17="Normal",0,K382))*IF(MONTH(B382)=12,2,1)+G382+H382,0)</f>
        <v>0</v>
      </c>
      <c r="P382" s="43">
        <f t="shared" ca="1" si="46"/>
        <v>0</v>
      </c>
      <c r="R382" s="116" t="str">
        <f t="shared" ca="1" si="47"/>
        <v/>
      </c>
      <c r="S382" s="100" t="str">
        <f ca="1">IF(C382="","",S381+(E382+J382-IF(RESULTADOS!$C$17="Normal",K382,0)-L382)/2+(F382+G382+H382+I382-IF(RESULTADOS!$C$17="Normal",0,K382)))</f>
        <v/>
      </c>
      <c r="T382" s="100" t="str">
        <f ca="1">IF(C382="","",T381+(E382+J382-IF(RESULTADOS!$C$17="Normal",K382,0)-L382)/2)</f>
        <v/>
      </c>
      <c r="U382" s="100">
        <f t="shared" ca="1" si="50"/>
        <v>0</v>
      </c>
      <c r="W382" s="116" t="str">
        <f t="shared" ca="1" si="51"/>
        <v/>
      </c>
      <c r="X382" s="116" t="str">
        <f t="shared" ca="1" si="48"/>
        <v/>
      </c>
      <c r="Y382" s="100">
        <f ca="1">IF(OR((Y381-13/12*AB381)*(1+PREMISSAS!$C$16)&lt;0,Y381=""),0,(Y381-13/12*AB381)*(1+PREMISSAS!$C$16))</f>
        <v>0</v>
      </c>
      <c r="Z382" s="100">
        <f ca="1">IF(OR((Z381-13/12*AC381)*(1+PREMISSAS!$C$16)&lt;0,Z381=""),0,(Z381-13/12*AC381)*(1+PREMISSAS!$C$16))</f>
        <v>0</v>
      </c>
      <c r="AA382" s="100">
        <f t="shared" ref="AA382:AA445" ca="1" si="54">SUM(Y382:Z382)</f>
        <v>0</v>
      </c>
      <c r="AB382" s="119">
        <f t="shared" ca="1" si="52"/>
        <v>0</v>
      </c>
      <c r="AC382" s="119">
        <f t="shared" ca="1" si="53"/>
        <v>0</v>
      </c>
    </row>
    <row r="383" spans="2:29" x14ac:dyDescent="0.25">
      <c r="B383" s="20" t="str">
        <f t="shared" ca="1" si="49"/>
        <v/>
      </c>
      <c r="C383" s="21" t="str">
        <f ca="1">IF(B383="","",IF(MONTH(B383)=1,C382*(1+PREMISSAS!$C$58),C382))</f>
        <v/>
      </c>
      <c r="D383" s="21" t="str">
        <f ca="1">IF(B383="","",IF(RESULTADOS!$C$17="Normal",IFERROR(MAX(C383-PREMISSAS!$C$13,0),0),MAX(10*PREMISSAS!$C$39,IF(MONTH(B383)=1,D382*(1+PREMISSAS!$C$58),D382))))</f>
        <v/>
      </c>
      <c r="E383" s="4">
        <f ca="1">IFERROR(D383*IF(RESULTADOS!$C$17="Normal",$D$3,0),0)</f>
        <v>0</v>
      </c>
      <c r="F383" s="4">
        <f>IF(AND(Painel!$I$47="Sim",Painel!$I$49=PREMISSAS!$O$23),Painel!$I$51,0)</f>
        <v>0</v>
      </c>
      <c r="G383" s="100">
        <f>IF(AND(Painel!$I$47="Sim",Painel!$I$49=PREMISSAS!$O$22),IF(MOD(MONTH(B383),6)=0,Painel!$I$51,0),0)</f>
        <v>0</v>
      </c>
      <c r="H383" s="100">
        <f>IF(AND(Painel!$I$47="Sim",Painel!$I$49=PREMISSAS!$O$21),IF(MOD(MONTH(B383),12)=0,Painel!$I$51,0),0)</f>
        <v>0</v>
      </c>
      <c r="I383" s="4">
        <f ca="1">IFERROR(IF(RESULTADOS!$C$17="Normal",0,D383)*IF(RESULTADOS!$C$17="Normal",0,$D$3),0)</f>
        <v>0</v>
      </c>
      <c r="J383" s="4">
        <f>IF(RESULTADOS!$C$17="Normal",E383,0)</f>
        <v>0</v>
      </c>
      <c r="K383" s="4">
        <f ca="1">(E383+J383+I383)*PREMISSAS!$C$61</f>
        <v>0</v>
      </c>
      <c r="L383" s="4">
        <f ca="1">IFERROR(D383*IF(RESULTADOS!$C$17="Normal",IF(Painel!$G$8=PREMISSAS!$M$18,PREMISSAS!$C$63,PREMISSAS!$D$63),0),0)</f>
        <v>0</v>
      </c>
      <c r="M383" s="85">
        <f ca="1">IFERROR(M382*(1+$E$2)+(E383+J383-IF(RESULTADOS!$C$17="Normal",K383,0)-L383)*IF(MONTH(B383)=12,2,1),0)</f>
        <v>0</v>
      </c>
      <c r="N383" s="85">
        <f ca="1">IFERROR(N382*(1+$E$2)+(F383+I383-IF(RESULTADOS!$C$17="Normal",0,K383))*IF(MONTH(B383)=12,2,1)+G383+H383,0)</f>
        <v>0</v>
      </c>
      <c r="P383" s="43">
        <f t="shared" ca="1" si="46"/>
        <v>0</v>
      </c>
      <c r="R383" s="116" t="str">
        <f t="shared" ca="1" si="47"/>
        <v/>
      </c>
      <c r="S383" s="100" t="str">
        <f ca="1">IF(C383="","",S382+(E383+J383-IF(RESULTADOS!$C$17="Normal",K383,0)-L383)/2+(F383+G383+H383+I383-IF(RESULTADOS!$C$17="Normal",0,K383)))</f>
        <v/>
      </c>
      <c r="T383" s="100" t="str">
        <f ca="1">IF(C383="","",T382+(E383+J383-IF(RESULTADOS!$C$17="Normal",K383,0)-L383)/2)</f>
        <v/>
      </c>
      <c r="U383" s="100">
        <f t="shared" ca="1" si="50"/>
        <v>0</v>
      </c>
      <c r="W383" s="116" t="str">
        <f t="shared" ca="1" si="51"/>
        <v/>
      </c>
      <c r="X383" s="116" t="str">
        <f t="shared" ca="1" si="48"/>
        <v/>
      </c>
      <c r="Y383" s="100">
        <f ca="1">IF(OR((Y382-13/12*AB382)*(1+PREMISSAS!$C$16)&lt;0,Y382=""),0,(Y382-13/12*AB382)*(1+PREMISSAS!$C$16))</f>
        <v>0</v>
      </c>
      <c r="Z383" s="100">
        <f ca="1">IF(OR((Z382-13/12*AC382)*(1+PREMISSAS!$C$16)&lt;0,Z382=""),0,(Z382-13/12*AC382)*(1+PREMISSAS!$C$16))</f>
        <v>0</v>
      </c>
      <c r="AA383" s="100">
        <f t="shared" ca="1" si="54"/>
        <v>0</v>
      </c>
      <c r="AB383" s="119">
        <f t="shared" ca="1" si="52"/>
        <v>0</v>
      </c>
      <c r="AC383" s="119">
        <f t="shared" ca="1" si="53"/>
        <v>0</v>
      </c>
    </row>
    <row r="384" spans="2:29" x14ac:dyDescent="0.25">
      <c r="B384" s="20" t="str">
        <f t="shared" ca="1" si="49"/>
        <v/>
      </c>
      <c r="C384" s="21" t="str">
        <f ca="1">IF(B384="","",IF(MONTH(B384)=1,C383*(1+PREMISSAS!$C$58),C383))</f>
        <v/>
      </c>
      <c r="D384" s="21" t="str">
        <f ca="1">IF(B384="","",IF(RESULTADOS!$C$17="Normal",IFERROR(MAX(C384-PREMISSAS!$C$13,0),0),MAX(10*PREMISSAS!$C$39,IF(MONTH(B384)=1,D383*(1+PREMISSAS!$C$58),D383))))</f>
        <v/>
      </c>
      <c r="E384" s="4">
        <f ca="1">IFERROR(D384*IF(RESULTADOS!$C$17="Normal",$D$3,0),0)</f>
        <v>0</v>
      </c>
      <c r="F384" s="4">
        <f>IF(AND(Painel!$I$47="Sim",Painel!$I$49=PREMISSAS!$O$23),Painel!$I$51,0)</f>
        <v>0</v>
      </c>
      <c r="G384" s="100">
        <f>IF(AND(Painel!$I$47="Sim",Painel!$I$49=PREMISSAS!$O$22),IF(MOD(MONTH(B384),6)=0,Painel!$I$51,0),0)</f>
        <v>0</v>
      </c>
      <c r="H384" s="100">
        <f>IF(AND(Painel!$I$47="Sim",Painel!$I$49=PREMISSAS!$O$21),IF(MOD(MONTH(B384),12)=0,Painel!$I$51,0),0)</f>
        <v>0</v>
      </c>
      <c r="I384" s="4">
        <f ca="1">IFERROR(IF(RESULTADOS!$C$17="Normal",0,D384)*IF(RESULTADOS!$C$17="Normal",0,$D$3),0)</f>
        <v>0</v>
      </c>
      <c r="J384" s="4">
        <f>IF(RESULTADOS!$C$17="Normal",E384,0)</f>
        <v>0</v>
      </c>
      <c r="K384" s="4">
        <f ca="1">(E384+J384+I384)*PREMISSAS!$C$61</f>
        <v>0</v>
      </c>
      <c r="L384" s="4">
        <f ca="1">IFERROR(D384*IF(RESULTADOS!$C$17="Normal",IF(Painel!$G$8=PREMISSAS!$M$18,PREMISSAS!$C$63,PREMISSAS!$D$63),0),0)</f>
        <v>0</v>
      </c>
      <c r="M384" s="85">
        <f ca="1">IFERROR(M383*(1+$E$2)+(E384+J384-IF(RESULTADOS!$C$17="Normal",K384,0)-L384)*IF(MONTH(B384)=12,2,1),0)</f>
        <v>0</v>
      </c>
      <c r="N384" s="85">
        <f ca="1">IFERROR(N383*(1+$E$2)+(F384+I384-IF(RESULTADOS!$C$17="Normal",0,K384))*IF(MONTH(B384)=12,2,1)+G384+H384,0)</f>
        <v>0</v>
      </c>
      <c r="P384" s="43">
        <f t="shared" ca="1" si="46"/>
        <v>0</v>
      </c>
      <c r="R384" s="116" t="str">
        <f t="shared" ca="1" si="47"/>
        <v/>
      </c>
      <c r="S384" s="100" t="str">
        <f ca="1">IF(C384="","",S383+(E384+J384-IF(RESULTADOS!$C$17="Normal",K384,0)-L384)/2+(F384+G384+H384+I384-IF(RESULTADOS!$C$17="Normal",0,K384)))</f>
        <v/>
      </c>
      <c r="T384" s="100" t="str">
        <f ca="1">IF(C384="","",T383+(E384+J384-IF(RESULTADOS!$C$17="Normal",K384,0)-L384)/2)</f>
        <v/>
      </c>
      <c r="U384" s="100">
        <f t="shared" ca="1" si="50"/>
        <v>0</v>
      </c>
      <c r="W384" s="116" t="str">
        <f t="shared" ca="1" si="51"/>
        <v/>
      </c>
      <c r="X384" s="116" t="str">
        <f t="shared" ca="1" si="48"/>
        <v/>
      </c>
      <c r="Y384" s="100">
        <f ca="1">IF(OR((Y383-13/12*AB383)*(1+PREMISSAS!$C$16)&lt;0,Y383=""),0,(Y383-13/12*AB383)*(1+PREMISSAS!$C$16))</f>
        <v>0</v>
      </c>
      <c r="Z384" s="100">
        <f ca="1">IF(OR((Z383-13/12*AC383)*(1+PREMISSAS!$C$16)&lt;0,Z383=""),0,(Z383-13/12*AC383)*(1+PREMISSAS!$C$16))</f>
        <v>0</v>
      </c>
      <c r="AA384" s="100">
        <f t="shared" ca="1" si="54"/>
        <v>0</v>
      </c>
      <c r="AB384" s="119">
        <f t="shared" ca="1" si="52"/>
        <v>0</v>
      </c>
      <c r="AC384" s="119">
        <f t="shared" ca="1" si="53"/>
        <v>0</v>
      </c>
    </row>
    <row r="385" spans="2:29" x14ac:dyDescent="0.25">
      <c r="B385" s="20" t="str">
        <f t="shared" ca="1" si="49"/>
        <v/>
      </c>
      <c r="C385" s="21" t="str">
        <f ca="1">IF(B385="","",IF(MONTH(B385)=1,C384*(1+PREMISSAS!$C$58),C384))</f>
        <v/>
      </c>
      <c r="D385" s="21" t="str">
        <f ca="1">IF(B385="","",IF(RESULTADOS!$C$17="Normal",IFERROR(MAX(C385-PREMISSAS!$C$13,0),0),MAX(10*PREMISSAS!$C$39,IF(MONTH(B385)=1,D384*(1+PREMISSAS!$C$58),D384))))</f>
        <v/>
      </c>
      <c r="E385" s="4">
        <f ca="1">IFERROR(D385*IF(RESULTADOS!$C$17="Normal",$D$3,0),0)</f>
        <v>0</v>
      </c>
      <c r="F385" s="4">
        <f>IF(AND(Painel!$I$47="Sim",Painel!$I$49=PREMISSAS!$O$23),Painel!$I$51,0)</f>
        <v>0</v>
      </c>
      <c r="G385" s="100">
        <f>IF(AND(Painel!$I$47="Sim",Painel!$I$49=PREMISSAS!$O$22),IF(MOD(MONTH(B385),6)=0,Painel!$I$51,0),0)</f>
        <v>0</v>
      </c>
      <c r="H385" s="100">
        <f>IF(AND(Painel!$I$47="Sim",Painel!$I$49=PREMISSAS!$O$21),IF(MOD(MONTH(B385),12)=0,Painel!$I$51,0),0)</f>
        <v>0</v>
      </c>
      <c r="I385" s="4">
        <f ca="1">IFERROR(IF(RESULTADOS!$C$17="Normal",0,D385)*IF(RESULTADOS!$C$17="Normal",0,$D$3),0)</f>
        <v>0</v>
      </c>
      <c r="J385" s="4">
        <f>IF(RESULTADOS!$C$17="Normal",E385,0)</f>
        <v>0</v>
      </c>
      <c r="K385" s="4">
        <f ca="1">(E385+J385+I385)*PREMISSAS!$C$61</f>
        <v>0</v>
      </c>
      <c r="L385" s="4">
        <f ca="1">IFERROR(D385*IF(RESULTADOS!$C$17="Normal",IF(Painel!$G$8=PREMISSAS!$M$18,PREMISSAS!$C$63,PREMISSAS!$D$63),0),0)</f>
        <v>0</v>
      </c>
      <c r="M385" s="85">
        <f ca="1">IFERROR(M384*(1+$E$2)+(E385+J385-IF(RESULTADOS!$C$17="Normal",K385,0)-L385)*IF(MONTH(B385)=12,2,1),0)</f>
        <v>0</v>
      </c>
      <c r="N385" s="85">
        <f ca="1">IFERROR(N384*(1+$E$2)+(F385+I385-IF(RESULTADOS!$C$17="Normal",0,K385))*IF(MONTH(B385)=12,2,1)+G385+H385,0)</f>
        <v>0</v>
      </c>
      <c r="P385" s="43">
        <f t="shared" ca="1" si="46"/>
        <v>0</v>
      </c>
      <c r="R385" s="116" t="str">
        <f t="shared" ca="1" si="47"/>
        <v/>
      </c>
      <c r="S385" s="100" t="str">
        <f ca="1">IF(C385="","",S384+(E385+J385-IF(RESULTADOS!$C$17="Normal",K385,0)-L385)/2+(F385+G385+H385+I385-IF(RESULTADOS!$C$17="Normal",0,K385)))</f>
        <v/>
      </c>
      <c r="T385" s="100" t="str">
        <f ca="1">IF(C385="","",T384+(E385+J385-IF(RESULTADOS!$C$17="Normal",K385,0)-L385)/2)</f>
        <v/>
      </c>
      <c r="U385" s="100">
        <f t="shared" ca="1" si="50"/>
        <v>0</v>
      </c>
      <c r="W385" s="116" t="str">
        <f t="shared" ca="1" si="51"/>
        <v/>
      </c>
      <c r="X385" s="116" t="str">
        <f t="shared" ca="1" si="48"/>
        <v/>
      </c>
      <c r="Y385" s="100">
        <f ca="1">IF(OR((Y384-13/12*AB384)*(1+PREMISSAS!$C$16)&lt;0,Y384=""),0,(Y384-13/12*AB384)*(1+PREMISSAS!$C$16))</f>
        <v>0</v>
      </c>
      <c r="Z385" s="100">
        <f ca="1">IF(OR((Z384-13/12*AC384)*(1+PREMISSAS!$C$16)&lt;0,Z384=""),0,(Z384-13/12*AC384)*(1+PREMISSAS!$C$16))</f>
        <v>0</v>
      </c>
      <c r="AA385" s="100">
        <f t="shared" ca="1" si="54"/>
        <v>0</v>
      </c>
      <c r="AB385" s="119">
        <f t="shared" ca="1" si="52"/>
        <v>0</v>
      </c>
      <c r="AC385" s="119">
        <f t="shared" ca="1" si="53"/>
        <v>0</v>
      </c>
    </row>
    <row r="386" spans="2:29" x14ac:dyDescent="0.25">
      <c r="B386" s="20" t="str">
        <f t="shared" ca="1" si="49"/>
        <v/>
      </c>
      <c r="C386" s="21" t="str">
        <f ca="1">IF(B386="","",IF(MONTH(B386)=1,C385*(1+PREMISSAS!$C$58),C385))</f>
        <v/>
      </c>
      <c r="D386" s="21" t="str">
        <f ca="1">IF(B386="","",IF(RESULTADOS!$C$17="Normal",IFERROR(MAX(C386-PREMISSAS!$C$13,0),0),MAX(10*PREMISSAS!$C$39,IF(MONTH(B386)=1,D385*(1+PREMISSAS!$C$58),D385))))</f>
        <v/>
      </c>
      <c r="E386" s="4">
        <f ca="1">IFERROR(D386*IF(RESULTADOS!$C$17="Normal",$D$3,0),0)</f>
        <v>0</v>
      </c>
      <c r="F386" s="4">
        <f>IF(AND(Painel!$I$47="Sim",Painel!$I$49=PREMISSAS!$O$23),Painel!$I$51,0)</f>
        <v>0</v>
      </c>
      <c r="G386" s="100">
        <f>IF(AND(Painel!$I$47="Sim",Painel!$I$49=PREMISSAS!$O$22),IF(MOD(MONTH(B386),6)=0,Painel!$I$51,0),0)</f>
        <v>0</v>
      </c>
      <c r="H386" s="100">
        <f>IF(AND(Painel!$I$47="Sim",Painel!$I$49=PREMISSAS!$O$21),IF(MOD(MONTH(B386),12)=0,Painel!$I$51,0),0)</f>
        <v>0</v>
      </c>
      <c r="I386" s="4">
        <f ca="1">IFERROR(IF(RESULTADOS!$C$17="Normal",0,D386)*IF(RESULTADOS!$C$17="Normal",0,$D$3),0)</f>
        <v>0</v>
      </c>
      <c r="J386" s="4">
        <f>IF(RESULTADOS!$C$17="Normal",E386,0)</f>
        <v>0</v>
      </c>
      <c r="K386" s="4">
        <f ca="1">(E386+J386+I386)*PREMISSAS!$C$61</f>
        <v>0</v>
      </c>
      <c r="L386" s="4">
        <f ca="1">IFERROR(D386*IF(RESULTADOS!$C$17="Normal",IF(Painel!$G$8=PREMISSAS!$M$18,PREMISSAS!$C$63,PREMISSAS!$D$63),0),0)</f>
        <v>0</v>
      </c>
      <c r="M386" s="85">
        <f ca="1">IFERROR(M385*(1+$E$2)+(E386+J386-IF(RESULTADOS!$C$17="Normal",K386,0)-L386)*IF(MONTH(B386)=12,2,1),0)</f>
        <v>0</v>
      </c>
      <c r="N386" s="85">
        <f ca="1">IFERROR(N385*(1+$E$2)+(F386+I386-IF(RESULTADOS!$C$17="Normal",0,K386))*IF(MONTH(B386)=12,2,1)+G386+H386,0)</f>
        <v>0</v>
      </c>
      <c r="P386" s="43">
        <f t="shared" ca="1" si="46"/>
        <v>0</v>
      </c>
      <c r="R386" s="116" t="str">
        <f t="shared" ca="1" si="47"/>
        <v/>
      </c>
      <c r="S386" s="100" t="str">
        <f ca="1">IF(C386="","",S385+(E386+J386-IF(RESULTADOS!$C$17="Normal",K386,0)-L386)/2+(F386+G386+H386+I386-IF(RESULTADOS!$C$17="Normal",0,K386)))</f>
        <v/>
      </c>
      <c r="T386" s="100" t="str">
        <f ca="1">IF(C386="","",T385+(E386+J386-IF(RESULTADOS!$C$17="Normal",K386,0)-L386)/2)</f>
        <v/>
      </c>
      <c r="U386" s="100">
        <f t="shared" ca="1" si="50"/>
        <v>0</v>
      </c>
      <c r="W386" s="116" t="str">
        <f t="shared" ca="1" si="51"/>
        <v/>
      </c>
      <c r="X386" s="116" t="str">
        <f t="shared" ca="1" si="48"/>
        <v/>
      </c>
      <c r="Y386" s="100">
        <f ca="1">IF(OR((Y385-13/12*AB385)*(1+PREMISSAS!$C$16)&lt;0,Y385=""),0,(Y385-13/12*AB385)*(1+PREMISSAS!$C$16))</f>
        <v>0</v>
      </c>
      <c r="Z386" s="100">
        <f ca="1">IF(OR((Z385-13/12*AC385)*(1+PREMISSAS!$C$16)&lt;0,Z385=""),0,(Z385-13/12*AC385)*(1+PREMISSAS!$C$16))</f>
        <v>0</v>
      </c>
      <c r="AA386" s="100">
        <f t="shared" ca="1" si="54"/>
        <v>0</v>
      </c>
      <c r="AB386" s="119">
        <f t="shared" ca="1" si="52"/>
        <v>0</v>
      </c>
      <c r="AC386" s="119">
        <f t="shared" ca="1" si="53"/>
        <v>0</v>
      </c>
    </row>
    <row r="387" spans="2:29" x14ac:dyDescent="0.25">
      <c r="B387" s="20" t="str">
        <f t="shared" ca="1" si="49"/>
        <v/>
      </c>
      <c r="C387" s="21" t="str">
        <f ca="1">IF(B387="","",IF(MONTH(B387)=1,C386*(1+PREMISSAS!$C$58),C386))</f>
        <v/>
      </c>
      <c r="D387" s="21" t="str">
        <f ca="1">IF(B387="","",IF(RESULTADOS!$C$17="Normal",IFERROR(MAX(C387-PREMISSAS!$C$13,0),0),MAX(10*PREMISSAS!$C$39,IF(MONTH(B387)=1,D386*(1+PREMISSAS!$C$58),D386))))</f>
        <v/>
      </c>
      <c r="E387" s="4">
        <f ca="1">IFERROR(D387*IF(RESULTADOS!$C$17="Normal",$D$3,0),0)</f>
        <v>0</v>
      </c>
      <c r="F387" s="4">
        <f>IF(AND(Painel!$I$47="Sim",Painel!$I$49=PREMISSAS!$O$23),Painel!$I$51,0)</f>
        <v>0</v>
      </c>
      <c r="G387" s="100">
        <f>IF(AND(Painel!$I$47="Sim",Painel!$I$49=PREMISSAS!$O$22),IF(MOD(MONTH(B387),6)=0,Painel!$I$51,0),0)</f>
        <v>0</v>
      </c>
      <c r="H387" s="100">
        <f>IF(AND(Painel!$I$47="Sim",Painel!$I$49=PREMISSAS!$O$21),IF(MOD(MONTH(B387),12)=0,Painel!$I$51,0),0)</f>
        <v>0</v>
      </c>
      <c r="I387" s="4">
        <f ca="1">IFERROR(IF(RESULTADOS!$C$17="Normal",0,D387)*IF(RESULTADOS!$C$17="Normal",0,$D$3),0)</f>
        <v>0</v>
      </c>
      <c r="J387" s="4">
        <f>IF(RESULTADOS!$C$17="Normal",E387,0)</f>
        <v>0</v>
      </c>
      <c r="K387" s="4">
        <f ca="1">(E387+J387+I387)*PREMISSAS!$C$61</f>
        <v>0</v>
      </c>
      <c r="L387" s="4">
        <f ca="1">IFERROR(D387*IF(RESULTADOS!$C$17="Normal",IF(Painel!$G$8=PREMISSAS!$M$18,PREMISSAS!$C$63,PREMISSAS!$D$63),0),0)</f>
        <v>0</v>
      </c>
      <c r="M387" s="85">
        <f ca="1">IFERROR(M386*(1+$E$2)+(E387+J387-IF(RESULTADOS!$C$17="Normal",K387,0)-L387)*IF(MONTH(B387)=12,2,1),0)</f>
        <v>0</v>
      </c>
      <c r="N387" s="85">
        <f ca="1">IFERROR(N386*(1+$E$2)+(F387+I387-IF(RESULTADOS!$C$17="Normal",0,K387))*IF(MONTH(B387)=12,2,1)+G387+H387,0)</f>
        <v>0</v>
      </c>
      <c r="P387" s="43">
        <f t="shared" ca="1" si="46"/>
        <v>0</v>
      </c>
      <c r="R387" s="116" t="str">
        <f t="shared" ca="1" si="47"/>
        <v/>
      </c>
      <c r="S387" s="100" t="str">
        <f ca="1">IF(C387="","",S386+(E387+J387-IF(RESULTADOS!$C$17="Normal",K387,0)-L387)/2+(F387+G387+H387+I387-IF(RESULTADOS!$C$17="Normal",0,K387)))</f>
        <v/>
      </c>
      <c r="T387" s="100" t="str">
        <f ca="1">IF(C387="","",T386+(E387+J387-IF(RESULTADOS!$C$17="Normal",K387,0)-L387)/2)</f>
        <v/>
      </c>
      <c r="U387" s="100">
        <f t="shared" ca="1" si="50"/>
        <v>0</v>
      </c>
      <c r="W387" s="116" t="str">
        <f t="shared" ca="1" si="51"/>
        <v/>
      </c>
      <c r="X387" s="116" t="str">
        <f t="shared" ca="1" si="48"/>
        <v/>
      </c>
      <c r="Y387" s="100">
        <f ca="1">IF(OR((Y386-13/12*AB386)*(1+PREMISSAS!$C$16)&lt;0,Y386=""),0,(Y386-13/12*AB386)*(1+PREMISSAS!$C$16))</f>
        <v>0</v>
      </c>
      <c r="Z387" s="100">
        <f ca="1">IF(OR((Z386-13/12*AC386)*(1+PREMISSAS!$C$16)&lt;0,Z386=""),0,(Z386-13/12*AC386)*(1+PREMISSAS!$C$16))</f>
        <v>0</v>
      </c>
      <c r="AA387" s="100">
        <f t="shared" ca="1" si="54"/>
        <v>0</v>
      </c>
      <c r="AB387" s="119">
        <f t="shared" ca="1" si="52"/>
        <v>0</v>
      </c>
      <c r="AC387" s="119">
        <f t="shared" ca="1" si="53"/>
        <v>0</v>
      </c>
    </row>
    <row r="388" spans="2:29" x14ac:dyDescent="0.25">
      <c r="B388" s="20" t="str">
        <f t="shared" ca="1" si="49"/>
        <v/>
      </c>
      <c r="C388" s="21" t="str">
        <f ca="1">IF(B388="","",IF(MONTH(B388)=1,C387*(1+PREMISSAS!$C$58),C387))</f>
        <v/>
      </c>
      <c r="D388" s="21" t="str">
        <f ca="1">IF(B388="","",IF(RESULTADOS!$C$17="Normal",IFERROR(MAX(C388-PREMISSAS!$C$13,0),0),MAX(10*PREMISSAS!$C$39,IF(MONTH(B388)=1,D387*(1+PREMISSAS!$C$58),D387))))</f>
        <v/>
      </c>
      <c r="E388" s="4">
        <f ca="1">IFERROR(D388*IF(RESULTADOS!$C$17="Normal",$D$3,0),0)</f>
        <v>0</v>
      </c>
      <c r="F388" s="4">
        <f>IF(AND(Painel!$I$47="Sim",Painel!$I$49=PREMISSAS!$O$23),Painel!$I$51,0)</f>
        <v>0</v>
      </c>
      <c r="G388" s="100">
        <f>IF(AND(Painel!$I$47="Sim",Painel!$I$49=PREMISSAS!$O$22),IF(MOD(MONTH(B388),6)=0,Painel!$I$51,0),0)</f>
        <v>0</v>
      </c>
      <c r="H388" s="100">
        <f>IF(AND(Painel!$I$47="Sim",Painel!$I$49=PREMISSAS!$O$21),IF(MOD(MONTH(B388),12)=0,Painel!$I$51,0),0)</f>
        <v>0</v>
      </c>
      <c r="I388" s="4">
        <f ca="1">IFERROR(IF(RESULTADOS!$C$17="Normal",0,D388)*IF(RESULTADOS!$C$17="Normal",0,$D$3),0)</f>
        <v>0</v>
      </c>
      <c r="J388" s="4">
        <f>IF(RESULTADOS!$C$17="Normal",E388,0)</f>
        <v>0</v>
      </c>
      <c r="K388" s="4">
        <f ca="1">(E388+J388+I388)*PREMISSAS!$C$61</f>
        <v>0</v>
      </c>
      <c r="L388" s="4">
        <f ca="1">IFERROR(D388*IF(RESULTADOS!$C$17="Normal",IF(Painel!$G$8=PREMISSAS!$M$18,PREMISSAS!$C$63,PREMISSAS!$D$63),0),0)</f>
        <v>0</v>
      </c>
      <c r="M388" s="85">
        <f ca="1">IFERROR(M387*(1+$E$2)+(E388+J388-IF(RESULTADOS!$C$17="Normal",K388,0)-L388)*IF(MONTH(B388)=12,2,1),0)</f>
        <v>0</v>
      </c>
      <c r="N388" s="85">
        <f ca="1">IFERROR(N387*(1+$E$2)+(F388+I388-IF(RESULTADOS!$C$17="Normal",0,K388))*IF(MONTH(B388)=12,2,1)+G388+H388,0)</f>
        <v>0</v>
      </c>
      <c r="P388" s="43">
        <f t="shared" ca="1" si="46"/>
        <v>0</v>
      </c>
      <c r="R388" s="116" t="str">
        <f t="shared" ca="1" si="47"/>
        <v/>
      </c>
      <c r="S388" s="100" t="str">
        <f ca="1">IF(C388="","",S387+(E388+J388-IF(RESULTADOS!$C$17="Normal",K388,0)-L388)/2+(F388+G388+H388+I388-IF(RESULTADOS!$C$17="Normal",0,K388)))</f>
        <v/>
      </c>
      <c r="T388" s="100" t="str">
        <f ca="1">IF(C388="","",T387+(E388+J388-IF(RESULTADOS!$C$17="Normal",K388,0)-L388)/2)</f>
        <v/>
      </c>
      <c r="U388" s="100">
        <f t="shared" ca="1" si="50"/>
        <v>0</v>
      </c>
      <c r="W388" s="116" t="str">
        <f t="shared" ca="1" si="51"/>
        <v/>
      </c>
      <c r="X388" s="116" t="str">
        <f t="shared" ca="1" si="48"/>
        <v/>
      </c>
      <c r="Y388" s="100">
        <f ca="1">IF(OR((Y387-13/12*AB387)*(1+PREMISSAS!$C$16)&lt;0,Y387=""),0,(Y387-13/12*AB387)*(1+PREMISSAS!$C$16))</f>
        <v>0</v>
      </c>
      <c r="Z388" s="100">
        <f ca="1">IF(OR((Z387-13/12*AC387)*(1+PREMISSAS!$C$16)&lt;0,Z387=""),0,(Z387-13/12*AC387)*(1+PREMISSAS!$C$16))</f>
        <v>0</v>
      </c>
      <c r="AA388" s="100">
        <f t="shared" ca="1" si="54"/>
        <v>0</v>
      </c>
      <c r="AB388" s="119">
        <f t="shared" ca="1" si="52"/>
        <v>0</v>
      </c>
      <c r="AC388" s="119">
        <f t="shared" ca="1" si="53"/>
        <v>0</v>
      </c>
    </row>
    <row r="389" spans="2:29" x14ac:dyDescent="0.25">
      <c r="B389" s="20" t="str">
        <f t="shared" ca="1" si="49"/>
        <v/>
      </c>
      <c r="C389" s="21" t="str">
        <f ca="1">IF(B389="","",IF(MONTH(B389)=1,C388*(1+PREMISSAS!$C$58),C388))</f>
        <v/>
      </c>
      <c r="D389" s="21" t="str">
        <f ca="1">IF(B389="","",IF(RESULTADOS!$C$17="Normal",IFERROR(MAX(C389-PREMISSAS!$C$13,0),0),MAX(10*PREMISSAS!$C$39,IF(MONTH(B389)=1,D388*(1+PREMISSAS!$C$58),D388))))</f>
        <v/>
      </c>
      <c r="E389" s="4">
        <f ca="1">IFERROR(D389*IF(RESULTADOS!$C$17="Normal",$D$3,0),0)</f>
        <v>0</v>
      </c>
      <c r="F389" s="4">
        <f>IF(AND(Painel!$I$47="Sim",Painel!$I$49=PREMISSAS!$O$23),Painel!$I$51,0)</f>
        <v>0</v>
      </c>
      <c r="G389" s="100">
        <f>IF(AND(Painel!$I$47="Sim",Painel!$I$49=PREMISSAS!$O$22),IF(MOD(MONTH(B389),6)=0,Painel!$I$51,0),0)</f>
        <v>0</v>
      </c>
      <c r="H389" s="100">
        <f>IF(AND(Painel!$I$47="Sim",Painel!$I$49=PREMISSAS!$O$21),IF(MOD(MONTH(B389),12)=0,Painel!$I$51,0),0)</f>
        <v>0</v>
      </c>
      <c r="I389" s="4">
        <f ca="1">IFERROR(IF(RESULTADOS!$C$17="Normal",0,D389)*IF(RESULTADOS!$C$17="Normal",0,$D$3),0)</f>
        <v>0</v>
      </c>
      <c r="J389" s="4">
        <f>IF(RESULTADOS!$C$17="Normal",E389,0)</f>
        <v>0</v>
      </c>
      <c r="K389" s="4">
        <f ca="1">(E389+J389+I389)*PREMISSAS!$C$61</f>
        <v>0</v>
      </c>
      <c r="L389" s="4">
        <f ca="1">IFERROR(D389*IF(RESULTADOS!$C$17="Normal",IF(Painel!$G$8=PREMISSAS!$M$18,PREMISSAS!$C$63,PREMISSAS!$D$63),0),0)</f>
        <v>0</v>
      </c>
      <c r="M389" s="85">
        <f ca="1">IFERROR(M388*(1+$E$2)+(E389+J389-IF(RESULTADOS!$C$17="Normal",K389,0)-L389)*IF(MONTH(B389)=12,2,1),0)</f>
        <v>0</v>
      </c>
      <c r="N389" s="85">
        <f ca="1">IFERROR(N388*(1+$E$2)+(F389+I389-IF(RESULTADOS!$C$17="Normal",0,K389))*IF(MONTH(B389)=12,2,1)+G389+H389,0)</f>
        <v>0</v>
      </c>
      <c r="P389" s="43">
        <f t="shared" ca="1" si="46"/>
        <v>0</v>
      </c>
      <c r="R389" s="116" t="str">
        <f t="shared" ca="1" si="47"/>
        <v/>
      </c>
      <c r="S389" s="100" t="str">
        <f ca="1">IF(C389="","",S388+(E389+J389-IF(RESULTADOS!$C$17="Normal",K389,0)-L389)/2+(F389+G389+H389+I389-IF(RESULTADOS!$C$17="Normal",0,K389)))</f>
        <v/>
      </c>
      <c r="T389" s="100" t="str">
        <f ca="1">IF(C389="","",T388+(E389+J389-IF(RESULTADOS!$C$17="Normal",K389,0)-L389)/2)</f>
        <v/>
      </c>
      <c r="U389" s="100">
        <f t="shared" ca="1" si="50"/>
        <v>0</v>
      </c>
      <c r="W389" s="116" t="str">
        <f t="shared" ca="1" si="51"/>
        <v/>
      </c>
      <c r="X389" s="116" t="str">
        <f t="shared" ca="1" si="48"/>
        <v/>
      </c>
      <c r="Y389" s="100">
        <f ca="1">IF(OR((Y388-13/12*AB388)*(1+PREMISSAS!$C$16)&lt;0,Y388=""),0,(Y388-13/12*AB388)*(1+PREMISSAS!$C$16))</f>
        <v>0</v>
      </c>
      <c r="Z389" s="100">
        <f ca="1">IF(OR((Z388-13/12*AC388)*(1+PREMISSAS!$C$16)&lt;0,Z388=""),0,(Z388-13/12*AC388)*(1+PREMISSAS!$C$16))</f>
        <v>0</v>
      </c>
      <c r="AA389" s="100">
        <f t="shared" ca="1" si="54"/>
        <v>0</v>
      </c>
      <c r="AB389" s="119">
        <f t="shared" ca="1" si="52"/>
        <v>0</v>
      </c>
      <c r="AC389" s="119">
        <f t="shared" ca="1" si="53"/>
        <v>0</v>
      </c>
    </row>
    <row r="390" spans="2:29" x14ac:dyDescent="0.25">
      <c r="B390" s="20" t="str">
        <f t="shared" ca="1" si="49"/>
        <v/>
      </c>
      <c r="C390" s="21" t="str">
        <f ca="1">IF(B390="","",IF(MONTH(B390)=1,C389*(1+PREMISSAS!$C$58),C389))</f>
        <v/>
      </c>
      <c r="D390" s="21" t="str">
        <f ca="1">IF(B390="","",IF(RESULTADOS!$C$17="Normal",IFERROR(MAX(C390-PREMISSAS!$C$13,0),0),MAX(10*PREMISSAS!$C$39,IF(MONTH(B390)=1,D389*(1+PREMISSAS!$C$58),D389))))</f>
        <v/>
      </c>
      <c r="E390" s="4">
        <f ca="1">IFERROR(D390*IF(RESULTADOS!$C$17="Normal",$D$3,0),0)</f>
        <v>0</v>
      </c>
      <c r="F390" s="4">
        <f>IF(AND(Painel!$I$47="Sim",Painel!$I$49=PREMISSAS!$O$23),Painel!$I$51,0)</f>
        <v>0</v>
      </c>
      <c r="G390" s="100">
        <f>IF(AND(Painel!$I$47="Sim",Painel!$I$49=PREMISSAS!$O$22),IF(MOD(MONTH(B390),6)=0,Painel!$I$51,0),0)</f>
        <v>0</v>
      </c>
      <c r="H390" s="100">
        <f>IF(AND(Painel!$I$47="Sim",Painel!$I$49=PREMISSAS!$O$21),IF(MOD(MONTH(B390),12)=0,Painel!$I$51,0),0)</f>
        <v>0</v>
      </c>
      <c r="I390" s="4">
        <f ca="1">IFERROR(IF(RESULTADOS!$C$17="Normal",0,D390)*IF(RESULTADOS!$C$17="Normal",0,$D$3),0)</f>
        <v>0</v>
      </c>
      <c r="J390" s="4">
        <f>IF(RESULTADOS!$C$17="Normal",E390,0)</f>
        <v>0</v>
      </c>
      <c r="K390" s="4">
        <f ca="1">(E390+J390+I390)*PREMISSAS!$C$61</f>
        <v>0</v>
      </c>
      <c r="L390" s="4">
        <f ca="1">IFERROR(D390*IF(RESULTADOS!$C$17="Normal",IF(Painel!$G$8=PREMISSAS!$M$18,PREMISSAS!$C$63,PREMISSAS!$D$63),0),0)</f>
        <v>0</v>
      </c>
      <c r="M390" s="85">
        <f ca="1">IFERROR(M389*(1+$E$2)+(E390+J390-IF(RESULTADOS!$C$17="Normal",K390,0)-L390)*IF(MONTH(B390)=12,2,1),0)</f>
        <v>0</v>
      </c>
      <c r="N390" s="85">
        <f ca="1">IFERROR(N389*(1+$E$2)+(F390+I390-IF(RESULTADOS!$C$17="Normal",0,K390))*IF(MONTH(B390)=12,2,1)+G390+H390,0)</f>
        <v>0</v>
      </c>
      <c r="P390" s="43">
        <f t="shared" ca="1" si="46"/>
        <v>0</v>
      </c>
      <c r="R390" s="116" t="str">
        <f t="shared" ca="1" si="47"/>
        <v/>
      </c>
      <c r="S390" s="100" t="str">
        <f ca="1">IF(C390="","",S389+(E390+J390-IF(RESULTADOS!$C$17="Normal",K390,0)-L390)/2+(F390+G390+H390+I390-IF(RESULTADOS!$C$17="Normal",0,K390)))</f>
        <v/>
      </c>
      <c r="T390" s="100" t="str">
        <f ca="1">IF(C390="","",T389+(E390+J390-IF(RESULTADOS!$C$17="Normal",K390,0)-L390)/2)</f>
        <v/>
      </c>
      <c r="U390" s="100">
        <f t="shared" ca="1" si="50"/>
        <v>0</v>
      </c>
      <c r="W390" s="116" t="str">
        <f t="shared" ca="1" si="51"/>
        <v/>
      </c>
      <c r="X390" s="116" t="str">
        <f t="shared" ca="1" si="48"/>
        <v/>
      </c>
      <c r="Y390" s="100">
        <f ca="1">IF(OR((Y389-13/12*AB389)*(1+PREMISSAS!$C$16)&lt;0,Y389=""),0,(Y389-13/12*AB389)*(1+PREMISSAS!$C$16))</f>
        <v>0</v>
      </c>
      <c r="Z390" s="100">
        <f ca="1">IF(OR((Z389-13/12*AC389)*(1+PREMISSAS!$C$16)&lt;0,Z389=""),0,(Z389-13/12*AC389)*(1+PREMISSAS!$C$16))</f>
        <v>0</v>
      </c>
      <c r="AA390" s="100">
        <f t="shared" ca="1" si="54"/>
        <v>0</v>
      </c>
      <c r="AB390" s="119">
        <f t="shared" ca="1" si="52"/>
        <v>0</v>
      </c>
      <c r="AC390" s="119">
        <f t="shared" ca="1" si="53"/>
        <v>0</v>
      </c>
    </row>
    <row r="391" spans="2:29" x14ac:dyDescent="0.25">
      <c r="B391" s="20" t="str">
        <f t="shared" ca="1" si="49"/>
        <v/>
      </c>
      <c r="C391" s="21" t="str">
        <f ca="1">IF(B391="","",IF(MONTH(B391)=1,C390*(1+PREMISSAS!$C$58),C390))</f>
        <v/>
      </c>
      <c r="D391" s="21" t="str">
        <f ca="1">IF(B391="","",IF(RESULTADOS!$C$17="Normal",IFERROR(MAX(C391-PREMISSAS!$C$13,0),0),MAX(10*PREMISSAS!$C$39,IF(MONTH(B391)=1,D390*(1+PREMISSAS!$C$58),D390))))</f>
        <v/>
      </c>
      <c r="E391" s="4">
        <f ca="1">IFERROR(D391*IF(RESULTADOS!$C$17="Normal",$D$3,0),0)</f>
        <v>0</v>
      </c>
      <c r="F391" s="4">
        <f>IF(AND(Painel!$I$47="Sim",Painel!$I$49=PREMISSAS!$O$23),Painel!$I$51,0)</f>
        <v>0</v>
      </c>
      <c r="G391" s="100">
        <f>IF(AND(Painel!$I$47="Sim",Painel!$I$49=PREMISSAS!$O$22),IF(MOD(MONTH(B391),6)=0,Painel!$I$51,0),0)</f>
        <v>0</v>
      </c>
      <c r="H391" s="100">
        <f>IF(AND(Painel!$I$47="Sim",Painel!$I$49=PREMISSAS!$O$21),IF(MOD(MONTH(B391),12)=0,Painel!$I$51,0),0)</f>
        <v>0</v>
      </c>
      <c r="I391" s="4">
        <f ca="1">IFERROR(IF(RESULTADOS!$C$17="Normal",0,D391)*IF(RESULTADOS!$C$17="Normal",0,$D$3),0)</f>
        <v>0</v>
      </c>
      <c r="J391" s="4">
        <f>IF(RESULTADOS!$C$17="Normal",E391,0)</f>
        <v>0</v>
      </c>
      <c r="K391" s="4">
        <f ca="1">(E391+J391+I391)*PREMISSAS!$C$61</f>
        <v>0</v>
      </c>
      <c r="L391" s="4">
        <f ca="1">IFERROR(D391*IF(RESULTADOS!$C$17="Normal",IF(Painel!$G$8=PREMISSAS!$M$18,PREMISSAS!$C$63,PREMISSAS!$D$63),0),0)</f>
        <v>0</v>
      </c>
      <c r="M391" s="85">
        <f ca="1">IFERROR(M390*(1+$E$2)+(E391+J391-IF(RESULTADOS!$C$17="Normal",K391,0)-L391)*IF(MONTH(B391)=12,2,1),0)</f>
        <v>0</v>
      </c>
      <c r="N391" s="85">
        <f ca="1">IFERROR(N390*(1+$E$2)+(F391+I391-IF(RESULTADOS!$C$17="Normal",0,K391))*IF(MONTH(B391)=12,2,1)+G391+H391,0)</f>
        <v>0</v>
      </c>
      <c r="P391" s="43">
        <f t="shared" ca="1" si="46"/>
        <v>0</v>
      </c>
      <c r="R391" s="116" t="str">
        <f t="shared" ca="1" si="47"/>
        <v/>
      </c>
      <c r="S391" s="100" t="str">
        <f ca="1">IF(C391="","",S390+(E391+J391-IF(RESULTADOS!$C$17="Normal",K391,0)-L391)/2+(F391+G391+H391+I391-IF(RESULTADOS!$C$17="Normal",0,K391)))</f>
        <v/>
      </c>
      <c r="T391" s="100" t="str">
        <f ca="1">IF(C391="","",T390+(E391+J391-IF(RESULTADOS!$C$17="Normal",K391,0)-L391)/2)</f>
        <v/>
      </c>
      <c r="U391" s="100">
        <f t="shared" ca="1" si="50"/>
        <v>0</v>
      </c>
      <c r="W391" s="116" t="str">
        <f t="shared" ca="1" si="51"/>
        <v/>
      </c>
      <c r="X391" s="116" t="str">
        <f t="shared" ca="1" si="48"/>
        <v/>
      </c>
      <c r="Y391" s="100">
        <f ca="1">IF(OR((Y390-13/12*AB390)*(1+PREMISSAS!$C$16)&lt;0,Y390=""),0,(Y390-13/12*AB390)*(1+PREMISSAS!$C$16))</f>
        <v>0</v>
      </c>
      <c r="Z391" s="100">
        <f ca="1">IF(OR((Z390-13/12*AC390)*(1+PREMISSAS!$C$16)&lt;0,Z390=""),0,(Z390-13/12*AC390)*(1+PREMISSAS!$C$16))</f>
        <v>0</v>
      </c>
      <c r="AA391" s="100">
        <f t="shared" ca="1" si="54"/>
        <v>0</v>
      </c>
      <c r="AB391" s="119">
        <f t="shared" ca="1" si="52"/>
        <v>0</v>
      </c>
      <c r="AC391" s="119">
        <f t="shared" ca="1" si="53"/>
        <v>0</v>
      </c>
    </row>
    <row r="392" spans="2:29" x14ac:dyDescent="0.25">
      <c r="B392" s="20" t="str">
        <f t="shared" ca="1" si="49"/>
        <v/>
      </c>
      <c r="C392" s="21" t="str">
        <f ca="1">IF(B392="","",IF(MONTH(B392)=1,C391*(1+PREMISSAS!$C$58),C391))</f>
        <v/>
      </c>
      <c r="D392" s="21" t="str">
        <f ca="1">IF(B392="","",IF(RESULTADOS!$C$17="Normal",IFERROR(MAX(C392-PREMISSAS!$C$13,0),0),MAX(10*PREMISSAS!$C$39,IF(MONTH(B392)=1,D391*(1+PREMISSAS!$C$58),D391))))</f>
        <v/>
      </c>
      <c r="E392" s="4">
        <f ca="1">IFERROR(D392*IF(RESULTADOS!$C$17="Normal",$D$3,0),0)</f>
        <v>0</v>
      </c>
      <c r="F392" s="4">
        <f>IF(AND(Painel!$I$47="Sim",Painel!$I$49=PREMISSAS!$O$23),Painel!$I$51,0)</f>
        <v>0</v>
      </c>
      <c r="G392" s="100">
        <f>IF(AND(Painel!$I$47="Sim",Painel!$I$49=PREMISSAS!$O$22),IF(MOD(MONTH(B392),6)=0,Painel!$I$51,0),0)</f>
        <v>0</v>
      </c>
      <c r="H392" s="100">
        <f>IF(AND(Painel!$I$47="Sim",Painel!$I$49=PREMISSAS!$O$21),IF(MOD(MONTH(B392),12)=0,Painel!$I$51,0),0)</f>
        <v>0</v>
      </c>
      <c r="I392" s="4">
        <f ca="1">IFERROR(IF(RESULTADOS!$C$17="Normal",0,D392)*IF(RESULTADOS!$C$17="Normal",0,$D$3),0)</f>
        <v>0</v>
      </c>
      <c r="J392" s="4">
        <f>IF(RESULTADOS!$C$17="Normal",E392,0)</f>
        <v>0</v>
      </c>
      <c r="K392" s="4">
        <f ca="1">(E392+J392+I392)*PREMISSAS!$C$61</f>
        <v>0</v>
      </c>
      <c r="L392" s="4">
        <f ca="1">IFERROR(D392*IF(RESULTADOS!$C$17="Normal",IF(Painel!$G$8=PREMISSAS!$M$18,PREMISSAS!$C$63,PREMISSAS!$D$63),0),0)</f>
        <v>0</v>
      </c>
      <c r="M392" s="85">
        <f ca="1">IFERROR(M391*(1+$E$2)+(E392+J392-IF(RESULTADOS!$C$17="Normal",K392,0)-L392)*IF(MONTH(B392)=12,2,1),0)</f>
        <v>0</v>
      </c>
      <c r="N392" s="85">
        <f ca="1">IFERROR(N391*(1+$E$2)+(F392+I392-IF(RESULTADOS!$C$17="Normal",0,K392))*IF(MONTH(B392)=12,2,1)+G392+H392,0)</f>
        <v>0</v>
      </c>
      <c r="P392" s="43">
        <f t="shared" ca="1" si="46"/>
        <v>0</v>
      </c>
      <c r="R392" s="116" t="str">
        <f t="shared" ca="1" si="47"/>
        <v/>
      </c>
      <c r="S392" s="100" t="str">
        <f ca="1">IF(C392="","",S391+(E392+J392-IF(RESULTADOS!$C$17="Normal",K392,0)-L392)/2+(F392+G392+H392+I392-IF(RESULTADOS!$C$17="Normal",0,K392)))</f>
        <v/>
      </c>
      <c r="T392" s="100" t="str">
        <f ca="1">IF(C392="","",T391+(E392+J392-IF(RESULTADOS!$C$17="Normal",K392,0)-L392)/2)</f>
        <v/>
      </c>
      <c r="U392" s="100">
        <f t="shared" ca="1" si="50"/>
        <v>0</v>
      </c>
      <c r="W392" s="116" t="str">
        <f t="shared" ca="1" si="51"/>
        <v/>
      </c>
      <c r="X392" s="116" t="str">
        <f t="shared" ca="1" si="48"/>
        <v/>
      </c>
      <c r="Y392" s="100">
        <f ca="1">IF(OR((Y391-13/12*AB391)*(1+PREMISSAS!$C$16)&lt;0,Y391=""),0,(Y391-13/12*AB391)*(1+PREMISSAS!$C$16))</f>
        <v>0</v>
      </c>
      <c r="Z392" s="100">
        <f ca="1">IF(OR((Z391-13/12*AC391)*(1+PREMISSAS!$C$16)&lt;0,Z391=""),0,(Z391-13/12*AC391)*(1+PREMISSAS!$C$16))</f>
        <v>0</v>
      </c>
      <c r="AA392" s="100">
        <f t="shared" ca="1" si="54"/>
        <v>0</v>
      </c>
      <c r="AB392" s="119">
        <f t="shared" ca="1" si="52"/>
        <v>0</v>
      </c>
      <c r="AC392" s="119">
        <f t="shared" ca="1" si="53"/>
        <v>0</v>
      </c>
    </row>
    <row r="393" spans="2:29" x14ac:dyDescent="0.25">
      <c r="B393" s="20" t="str">
        <f t="shared" ca="1" si="49"/>
        <v/>
      </c>
      <c r="C393" s="21" t="str">
        <f ca="1">IF(B393="","",IF(MONTH(B393)=1,C392*(1+PREMISSAS!$C$58),C392))</f>
        <v/>
      </c>
      <c r="D393" s="21" t="str">
        <f ca="1">IF(B393="","",IF(RESULTADOS!$C$17="Normal",IFERROR(MAX(C393-PREMISSAS!$C$13,0),0),MAX(10*PREMISSAS!$C$39,IF(MONTH(B393)=1,D392*(1+PREMISSAS!$C$58),D392))))</f>
        <v/>
      </c>
      <c r="E393" s="4">
        <f ca="1">IFERROR(D393*IF(RESULTADOS!$C$17="Normal",$D$3,0),0)</f>
        <v>0</v>
      </c>
      <c r="F393" s="4">
        <f>IF(AND(Painel!$I$47="Sim",Painel!$I$49=PREMISSAS!$O$23),Painel!$I$51,0)</f>
        <v>0</v>
      </c>
      <c r="G393" s="100">
        <f>IF(AND(Painel!$I$47="Sim",Painel!$I$49=PREMISSAS!$O$22),IF(MOD(MONTH(B393),6)=0,Painel!$I$51,0),0)</f>
        <v>0</v>
      </c>
      <c r="H393" s="100">
        <f>IF(AND(Painel!$I$47="Sim",Painel!$I$49=PREMISSAS!$O$21),IF(MOD(MONTH(B393),12)=0,Painel!$I$51,0),0)</f>
        <v>0</v>
      </c>
      <c r="I393" s="4">
        <f ca="1">IFERROR(IF(RESULTADOS!$C$17="Normal",0,D393)*IF(RESULTADOS!$C$17="Normal",0,$D$3),0)</f>
        <v>0</v>
      </c>
      <c r="J393" s="4">
        <f>IF(RESULTADOS!$C$17="Normal",E393,0)</f>
        <v>0</v>
      </c>
      <c r="K393" s="4">
        <f ca="1">(E393+J393+I393)*PREMISSAS!$C$61</f>
        <v>0</v>
      </c>
      <c r="L393" s="4">
        <f ca="1">IFERROR(D393*IF(RESULTADOS!$C$17="Normal",IF(Painel!$G$8=PREMISSAS!$M$18,PREMISSAS!$C$63,PREMISSAS!$D$63),0),0)</f>
        <v>0</v>
      </c>
      <c r="M393" s="85">
        <f ca="1">IFERROR(M392*(1+$E$2)+(E393+J393-IF(RESULTADOS!$C$17="Normal",K393,0)-L393)*IF(MONTH(B393)=12,2,1),0)</f>
        <v>0</v>
      </c>
      <c r="N393" s="85">
        <f ca="1">IFERROR(N392*(1+$E$2)+(F393+I393-IF(RESULTADOS!$C$17="Normal",0,K393))*IF(MONTH(B393)=12,2,1)+G393+H393,0)</f>
        <v>0</v>
      </c>
      <c r="P393" s="43">
        <f t="shared" ref="P393:P456" ca="1" si="55">IFERROR(MIN(SUM(E393:I393)/C393,12%),0)</f>
        <v>0</v>
      </c>
      <c r="R393" s="116" t="str">
        <f t="shared" ref="R393:R456" ca="1" si="56">IF(C393="","",B393)</f>
        <v/>
      </c>
      <c r="S393" s="100" t="str">
        <f ca="1">IF(C393="","",S392+(E393+J393-IF(RESULTADOS!$C$17="Normal",K393,0)-L393)/2+(F393+G393+H393+I393-IF(RESULTADOS!$C$17="Normal",0,K393)))</f>
        <v/>
      </c>
      <c r="T393" s="100" t="str">
        <f ca="1">IF(C393="","",T392+(E393+J393-IF(RESULTADOS!$C$17="Normal",K393,0)-L393)/2)</f>
        <v/>
      </c>
      <c r="U393" s="100">
        <f t="shared" ca="1" si="50"/>
        <v>0</v>
      </c>
      <c r="W393" s="116" t="str">
        <f t="shared" ca="1" si="51"/>
        <v/>
      </c>
      <c r="X393" s="116" t="str">
        <f t="shared" ref="X393:X456" ca="1" si="57">IF(AC393&lt;&gt;"",W393,"")</f>
        <v/>
      </c>
      <c r="Y393" s="100">
        <f ca="1">IF(OR((Y392-13/12*AB392)*(1+PREMISSAS!$C$16)&lt;0,Y392=""),0,(Y392-13/12*AB392)*(1+PREMISSAS!$C$16))</f>
        <v>0</v>
      </c>
      <c r="Z393" s="100">
        <f ca="1">IF(OR((Z392-13/12*AC392)*(1+PREMISSAS!$C$16)&lt;0,Z392=""),0,(Z392-13/12*AC392)*(1+PREMISSAS!$C$16))</f>
        <v>0</v>
      </c>
      <c r="AA393" s="100">
        <f t="shared" ca="1" si="54"/>
        <v>0</v>
      </c>
      <c r="AB393" s="119">
        <f t="shared" ca="1" si="52"/>
        <v>0</v>
      </c>
      <c r="AC393" s="119">
        <f t="shared" ca="1" si="53"/>
        <v>0</v>
      </c>
    </row>
    <row r="394" spans="2:29" x14ac:dyDescent="0.25">
      <c r="B394" s="20" t="str">
        <f t="shared" ref="B394:B457" ca="1" si="58">IF(B393="","",IF(EOMONTH(B393,1)&gt;EOMONTH($D$4,0),"",EOMONTH(B393,1)))</f>
        <v/>
      </c>
      <c r="C394" s="21" t="str">
        <f ca="1">IF(B394="","",IF(MONTH(B394)=1,C393*(1+PREMISSAS!$C$58),C393))</f>
        <v/>
      </c>
      <c r="D394" s="21" t="str">
        <f ca="1">IF(B394="","",IF(RESULTADOS!$C$17="Normal",IFERROR(MAX(C394-PREMISSAS!$C$13,0),0),MAX(10*PREMISSAS!$C$39,IF(MONTH(B394)=1,D393*(1+PREMISSAS!$C$58),D393))))</f>
        <v/>
      </c>
      <c r="E394" s="4">
        <f ca="1">IFERROR(D394*IF(RESULTADOS!$C$17="Normal",$D$3,0),0)</f>
        <v>0</v>
      </c>
      <c r="F394" s="4">
        <f>IF(AND(Painel!$I$47="Sim",Painel!$I$49=PREMISSAS!$O$23),Painel!$I$51,0)</f>
        <v>0</v>
      </c>
      <c r="G394" s="100">
        <f>IF(AND(Painel!$I$47="Sim",Painel!$I$49=PREMISSAS!$O$22),IF(MOD(MONTH(B394),6)=0,Painel!$I$51,0),0)</f>
        <v>0</v>
      </c>
      <c r="H394" s="100">
        <f>IF(AND(Painel!$I$47="Sim",Painel!$I$49=PREMISSAS!$O$21),IF(MOD(MONTH(B394),12)=0,Painel!$I$51,0),0)</f>
        <v>0</v>
      </c>
      <c r="I394" s="4">
        <f ca="1">IFERROR(IF(RESULTADOS!$C$17="Normal",0,D394)*IF(RESULTADOS!$C$17="Normal",0,$D$3),0)</f>
        <v>0</v>
      </c>
      <c r="J394" s="4">
        <f>IF(RESULTADOS!$C$17="Normal",E394,0)</f>
        <v>0</v>
      </c>
      <c r="K394" s="4">
        <f ca="1">(E394+J394+I394)*PREMISSAS!$C$61</f>
        <v>0</v>
      </c>
      <c r="L394" s="4">
        <f ca="1">IFERROR(D394*IF(RESULTADOS!$C$17="Normal",IF(Painel!$G$8=PREMISSAS!$M$18,PREMISSAS!$C$63,PREMISSAS!$D$63),0),0)</f>
        <v>0</v>
      </c>
      <c r="M394" s="85">
        <f ca="1">IFERROR(M393*(1+$E$2)+(E394+J394-IF(RESULTADOS!$C$17="Normal",K394,0)-L394)*IF(MONTH(B394)=12,2,1),0)</f>
        <v>0</v>
      </c>
      <c r="N394" s="85">
        <f ca="1">IFERROR(N393*(1+$E$2)+(F394+I394-IF(RESULTADOS!$C$17="Normal",0,K394))*IF(MONTH(B394)=12,2,1)+G394+H394,0)</f>
        <v>0</v>
      </c>
      <c r="P394" s="43">
        <f t="shared" ca="1" si="55"/>
        <v>0</v>
      </c>
      <c r="R394" s="116" t="str">
        <f t="shared" ca="1" si="56"/>
        <v/>
      </c>
      <c r="S394" s="100" t="str">
        <f ca="1">IF(C394="","",S393+(E394+J394-IF(RESULTADOS!$C$17="Normal",K394,0)-L394)/2+(F394+G394+H394+I394-IF(RESULTADOS!$C$17="Normal",0,K394)))</f>
        <v/>
      </c>
      <c r="T394" s="100" t="str">
        <f ca="1">IF(C394="","",T393+(E394+J394-IF(RESULTADOS!$C$17="Normal",K394,0)-L394)/2)</f>
        <v/>
      </c>
      <c r="U394" s="100">
        <f t="shared" ref="U394:U457" ca="1" si="59">SUM(M394:N394)-SUM(S394:T394)</f>
        <v>0</v>
      </c>
      <c r="W394" s="116" t="str">
        <f t="shared" ref="W394:W457" ca="1" si="60">IF(AA394=0,"",EOMONTH(W393,1))</f>
        <v/>
      </c>
      <c r="X394" s="116" t="str">
        <f t="shared" ca="1" si="57"/>
        <v/>
      </c>
      <c r="Y394" s="100">
        <f ca="1">IF(OR((Y393-13/12*AB393)*(1+PREMISSAS!$C$16)&lt;0,Y393=""),0,(Y393-13/12*AB393)*(1+PREMISSAS!$C$16))</f>
        <v>0</v>
      </c>
      <c r="Z394" s="100">
        <f ca="1">IF(OR((Z393-13/12*AC393)*(1+PREMISSAS!$C$16)&lt;0,Z393=""),0,(Z393-13/12*AC393)*(1+PREMISSAS!$C$16))</f>
        <v>0</v>
      </c>
      <c r="AA394" s="100">
        <f t="shared" ca="1" si="54"/>
        <v>0</v>
      </c>
      <c r="AB394" s="119">
        <f t="shared" ref="AB394:AB457" ca="1" si="61">IF(Y394&lt;&gt;0,AB393,0)</f>
        <v>0</v>
      </c>
      <c r="AC394" s="119">
        <f t="shared" ref="AC394:AC457" ca="1" si="62">IF(Z394&lt;&gt;0,AC393,0)</f>
        <v>0</v>
      </c>
    </row>
    <row r="395" spans="2:29" x14ac:dyDescent="0.25">
      <c r="B395" s="20" t="str">
        <f t="shared" ca="1" si="58"/>
        <v/>
      </c>
      <c r="C395" s="21" t="str">
        <f ca="1">IF(B395="","",IF(MONTH(B395)=1,C394*(1+PREMISSAS!$C$58),C394))</f>
        <v/>
      </c>
      <c r="D395" s="21" t="str">
        <f ca="1">IF(B395="","",IF(RESULTADOS!$C$17="Normal",IFERROR(MAX(C395-PREMISSAS!$C$13,0),0),MAX(10*PREMISSAS!$C$39,IF(MONTH(B395)=1,D394*(1+PREMISSAS!$C$58),D394))))</f>
        <v/>
      </c>
      <c r="E395" s="4">
        <f ca="1">IFERROR(D395*IF(RESULTADOS!$C$17="Normal",$D$3,0),0)</f>
        <v>0</v>
      </c>
      <c r="F395" s="4">
        <f>IF(AND(Painel!$I$47="Sim",Painel!$I$49=PREMISSAS!$O$23),Painel!$I$51,0)</f>
        <v>0</v>
      </c>
      <c r="G395" s="100">
        <f>IF(AND(Painel!$I$47="Sim",Painel!$I$49=PREMISSAS!$O$22),IF(MOD(MONTH(B395),6)=0,Painel!$I$51,0),0)</f>
        <v>0</v>
      </c>
      <c r="H395" s="100">
        <f>IF(AND(Painel!$I$47="Sim",Painel!$I$49=PREMISSAS!$O$21),IF(MOD(MONTH(B395),12)=0,Painel!$I$51,0),0)</f>
        <v>0</v>
      </c>
      <c r="I395" s="4">
        <f ca="1">IFERROR(IF(RESULTADOS!$C$17="Normal",0,D395)*IF(RESULTADOS!$C$17="Normal",0,$D$3),0)</f>
        <v>0</v>
      </c>
      <c r="J395" s="4">
        <f>IF(RESULTADOS!$C$17="Normal",E395,0)</f>
        <v>0</v>
      </c>
      <c r="K395" s="4">
        <f ca="1">(E395+J395+I395)*PREMISSAS!$C$61</f>
        <v>0</v>
      </c>
      <c r="L395" s="4">
        <f ca="1">IFERROR(D395*IF(RESULTADOS!$C$17="Normal",IF(Painel!$G$8=PREMISSAS!$M$18,PREMISSAS!$C$63,PREMISSAS!$D$63),0),0)</f>
        <v>0</v>
      </c>
      <c r="M395" s="85">
        <f ca="1">IFERROR(M394*(1+$E$2)+(E395+J395-IF(RESULTADOS!$C$17="Normal",K395,0)-L395)*IF(MONTH(B395)=12,2,1),0)</f>
        <v>0</v>
      </c>
      <c r="N395" s="85">
        <f ca="1">IFERROR(N394*(1+$E$2)+(F395+I395-IF(RESULTADOS!$C$17="Normal",0,K395))*IF(MONTH(B395)=12,2,1)+G395+H395,0)</f>
        <v>0</v>
      </c>
      <c r="P395" s="43">
        <f t="shared" ca="1" si="55"/>
        <v>0</v>
      </c>
      <c r="R395" s="116" t="str">
        <f t="shared" ca="1" si="56"/>
        <v/>
      </c>
      <c r="S395" s="100" t="str">
        <f ca="1">IF(C395="","",S394+(E395+J395-IF(RESULTADOS!$C$17="Normal",K395,0)-L395)/2+(F395+G395+H395+I395-IF(RESULTADOS!$C$17="Normal",0,K395)))</f>
        <v/>
      </c>
      <c r="T395" s="100" t="str">
        <f ca="1">IF(C395="","",T394+(E395+J395-IF(RESULTADOS!$C$17="Normal",K395,0)-L395)/2)</f>
        <v/>
      </c>
      <c r="U395" s="100">
        <f t="shared" ca="1" si="59"/>
        <v>0</v>
      </c>
      <c r="W395" s="116" t="str">
        <f t="shared" ca="1" si="60"/>
        <v/>
      </c>
      <c r="X395" s="116" t="str">
        <f t="shared" ca="1" si="57"/>
        <v/>
      </c>
      <c r="Y395" s="100">
        <f ca="1">IF(OR((Y394-13/12*AB394)*(1+PREMISSAS!$C$16)&lt;0,Y394=""),0,(Y394-13/12*AB394)*(1+PREMISSAS!$C$16))</f>
        <v>0</v>
      </c>
      <c r="Z395" s="100">
        <f ca="1">IF(OR((Z394-13/12*AC394)*(1+PREMISSAS!$C$16)&lt;0,Z394=""),0,(Z394-13/12*AC394)*(1+PREMISSAS!$C$16))</f>
        <v>0</v>
      </c>
      <c r="AA395" s="100">
        <f t="shared" ca="1" si="54"/>
        <v>0</v>
      </c>
      <c r="AB395" s="119">
        <f t="shared" ca="1" si="61"/>
        <v>0</v>
      </c>
      <c r="AC395" s="119">
        <f t="shared" ca="1" si="62"/>
        <v>0</v>
      </c>
    </row>
    <row r="396" spans="2:29" x14ac:dyDescent="0.25">
      <c r="B396" s="20" t="str">
        <f t="shared" ca="1" si="58"/>
        <v/>
      </c>
      <c r="C396" s="21" t="str">
        <f ca="1">IF(B396="","",IF(MONTH(B396)=1,C395*(1+PREMISSAS!$C$58),C395))</f>
        <v/>
      </c>
      <c r="D396" s="21" t="str">
        <f ca="1">IF(B396="","",IF(RESULTADOS!$C$17="Normal",IFERROR(MAX(C396-PREMISSAS!$C$13,0),0),MAX(10*PREMISSAS!$C$39,IF(MONTH(B396)=1,D395*(1+PREMISSAS!$C$58),D395))))</f>
        <v/>
      </c>
      <c r="E396" s="4">
        <f ca="1">IFERROR(D396*IF(RESULTADOS!$C$17="Normal",$D$3,0),0)</f>
        <v>0</v>
      </c>
      <c r="F396" s="4">
        <f>IF(AND(Painel!$I$47="Sim",Painel!$I$49=PREMISSAS!$O$23),Painel!$I$51,0)</f>
        <v>0</v>
      </c>
      <c r="G396" s="100">
        <f>IF(AND(Painel!$I$47="Sim",Painel!$I$49=PREMISSAS!$O$22),IF(MOD(MONTH(B396),6)=0,Painel!$I$51,0),0)</f>
        <v>0</v>
      </c>
      <c r="H396" s="100">
        <f>IF(AND(Painel!$I$47="Sim",Painel!$I$49=PREMISSAS!$O$21),IF(MOD(MONTH(B396),12)=0,Painel!$I$51,0),0)</f>
        <v>0</v>
      </c>
      <c r="I396" s="4">
        <f ca="1">IFERROR(IF(RESULTADOS!$C$17="Normal",0,D396)*IF(RESULTADOS!$C$17="Normal",0,$D$3),0)</f>
        <v>0</v>
      </c>
      <c r="J396" s="4">
        <f>IF(RESULTADOS!$C$17="Normal",E396,0)</f>
        <v>0</v>
      </c>
      <c r="K396" s="4">
        <f ca="1">(E396+J396+I396)*PREMISSAS!$C$61</f>
        <v>0</v>
      </c>
      <c r="L396" s="4">
        <f ca="1">IFERROR(D396*IF(RESULTADOS!$C$17="Normal",IF(Painel!$G$8=PREMISSAS!$M$18,PREMISSAS!$C$63,PREMISSAS!$D$63),0),0)</f>
        <v>0</v>
      </c>
      <c r="M396" s="85">
        <f ca="1">IFERROR(M395*(1+$E$2)+(E396+J396-IF(RESULTADOS!$C$17="Normal",K396,0)-L396)*IF(MONTH(B396)=12,2,1),0)</f>
        <v>0</v>
      </c>
      <c r="N396" s="85">
        <f ca="1">IFERROR(N395*(1+$E$2)+(F396+I396-IF(RESULTADOS!$C$17="Normal",0,K396))*IF(MONTH(B396)=12,2,1)+G396+H396,0)</f>
        <v>0</v>
      </c>
      <c r="P396" s="43">
        <f t="shared" ca="1" si="55"/>
        <v>0</v>
      </c>
      <c r="R396" s="116" t="str">
        <f t="shared" ca="1" si="56"/>
        <v/>
      </c>
      <c r="S396" s="100" t="str">
        <f ca="1">IF(C396="","",S395+(E396+J396-IF(RESULTADOS!$C$17="Normal",K396,0)-L396)/2+(F396+G396+H396+I396-IF(RESULTADOS!$C$17="Normal",0,K396)))</f>
        <v/>
      </c>
      <c r="T396" s="100" t="str">
        <f ca="1">IF(C396="","",T395+(E396+J396-IF(RESULTADOS!$C$17="Normal",K396,0)-L396)/2)</f>
        <v/>
      </c>
      <c r="U396" s="100">
        <f t="shared" ca="1" si="59"/>
        <v>0</v>
      </c>
      <c r="W396" s="116" t="str">
        <f t="shared" ca="1" si="60"/>
        <v/>
      </c>
      <c r="X396" s="116" t="str">
        <f t="shared" ca="1" si="57"/>
        <v/>
      </c>
      <c r="Y396" s="100">
        <f ca="1">IF(OR((Y395-13/12*AB395)*(1+PREMISSAS!$C$16)&lt;0,Y395=""),0,(Y395-13/12*AB395)*(1+PREMISSAS!$C$16))</f>
        <v>0</v>
      </c>
      <c r="Z396" s="100">
        <f ca="1">IF(OR((Z395-13/12*AC395)*(1+PREMISSAS!$C$16)&lt;0,Z395=""),0,(Z395-13/12*AC395)*(1+PREMISSAS!$C$16))</f>
        <v>0</v>
      </c>
      <c r="AA396" s="100">
        <f t="shared" ca="1" si="54"/>
        <v>0</v>
      </c>
      <c r="AB396" s="119">
        <f t="shared" ca="1" si="61"/>
        <v>0</v>
      </c>
      <c r="AC396" s="119">
        <f t="shared" ca="1" si="62"/>
        <v>0</v>
      </c>
    </row>
    <row r="397" spans="2:29" x14ac:dyDescent="0.25">
      <c r="B397" s="20" t="str">
        <f t="shared" ca="1" si="58"/>
        <v/>
      </c>
      <c r="C397" s="21" t="str">
        <f ca="1">IF(B397="","",IF(MONTH(B397)=1,C396*(1+PREMISSAS!$C$58),C396))</f>
        <v/>
      </c>
      <c r="D397" s="21" t="str">
        <f ca="1">IF(B397="","",IF(RESULTADOS!$C$17="Normal",IFERROR(MAX(C397-PREMISSAS!$C$13,0),0),MAX(10*PREMISSAS!$C$39,IF(MONTH(B397)=1,D396*(1+PREMISSAS!$C$58),D396))))</f>
        <v/>
      </c>
      <c r="E397" s="4">
        <f ca="1">IFERROR(D397*IF(RESULTADOS!$C$17="Normal",$D$3,0),0)</f>
        <v>0</v>
      </c>
      <c r="F397" s="4">
        <f>IF(AND(Painel!$I$47="Sim",Painel!$I$49=PREMISSAS!$O$23),Painel!$I$51,0)</f>
        <v>0</v>
      </c>
      <c r="G397" s="100">
        <f>IF(AND(Painel!$I$47="Sim",Painel!$I$49=PREMISSAS!$O$22),IF(MOD(MONTH(B397),6)=0,Painel!$I$51,0),0)</f>
        <v>0</v>
      </c>
      <c r="H397" s="100">
        <f>IF(AND(Painel!$I$47="Sim",Painel!$I$49=PREMISSAS!$O$21),IF(MOD(MONTH(B397),12)=0,Painel!$I$51,0),0)</f>
        <v>0</v>
      </c>
      <c r="I397" s="4">
        <f ca="1">IFERROR(IF(RESULTADOS!$C$17="Normal",0,D397)*IF(RESULTADOS!$C$17="Normal",0,$D$3),0)</f>
        <v>0</v>
      </c>
      <c r="J397" s="4">
        <f>IF(RESULTADOS!$C$17="Normal",E397,0)</f>
        <v>0</v>
      </c>
      <c r="K397" s="4">
        <f ca="1">(E397+J397+I397)*PREMISSAS!$C$61</f>
        <v>0</v>
      </c>
      <c r="L397" s="4">
        <f ca="1">IFERROR(D397*IF(RESULTADOS!$C$17="Normal",IF(Painel!$G$8=PREMISSAS!$M$18,PREMISSAS!$C$63,PREMISSAS!$D$63),0),0)</f>
        <v>0</v>
      </c>
      <c r="M397" s="85">
        <f ca="1">IFERROR(M396*(1+$E$2)+(E397+J397-IF(RESULTADOS!$C$17="Normal",K397,0)-L397)*IF(MONTH(B397)=12,2,1),0)</f>
        <v>0</v>
      </c>
      <c r="N397" s="85">
        <f ca="1">IFERROR(N396*(1+$E$2)+(F397+I397-IF(RESULTADOS!$C$17="Normal",0,K397))*IF(MONTH(B397)=12,2,1)+G397+H397,0)</f>
        <v>0</v>
      </c>
      <c r="P397" s="43">
        <f t="shared" ca="1" si="55"/>
        <v>0</v>
      </c>
      <c r="R397" s="116" t="str">
        <f t="shared" ca="1" si="56"/>
        <v/>
      </c>
      <c r="S397" s="100" t="str">
        <f ca="1">IF(C397="","",S396+(E397+J397-IF(RESULTADOS!$C$17="Normal",K397,0)-L397)/2+(F397+G397+H397+I397-IF(RESULTADOS!$C$17="Normal",0,K397)))</f>
        <v/>
      </c>
      <c r="T397" s="100" t="str">
        <f ca="1">IF(C397="","",T396+(E397+J397-IF(RESULTADOS!$C$17="Normal",K397,0)-L397)/2)</f>
        <v/>
      </c>
      <c r="U397" s="100">
        <f t="shared" ca="1" si="59"/>
        <v>0</v>
      </c>
      <c r="W397" s="116" t="str">
        <f t="shared" ca="1" si="60"/>
        <v/>
      </c>
      <c r="X397" s="116" t="str">
        <f t="shared" ca="1" si="57"/>
        <v/>
      </c>
      <c r="Y397" s="100">
        <f ca="1">IF(OR((Y396-13/12*AB396)*(1+PREMISSAS!$C$16)&lt;0,Y396=""),0,(Y396-13/12*AB396)*(1+PREMISSAS!$C$16))</f>
        <v>0</v>
      </c>
      <c r="Z397" s="100">
        <f ca="1">IF(OR((Z396-13/12*AC396)*(1+PREMISSAS!$C$16)&lt;0,Z396=""),0,(Z396-13/12*AC396)*(1+PREMISSAS!$C$16))</f>
        <v>0</v>
      </c>
      <c r="AA397" s="100">
        <f t="shared" ca="1" si="54"/>
        <v>0</v>
      </c>
      <c r="AB397" s="119">
        <f t="shared" ca="1" si="61"/>
        <v>0</v>
      </c>
      <c r="AC397" s="119">
        <f t="shared" ca="1" si="62"/>
        <v>0</v>
      </c>
    </row>
    <row r="398" spans="2:29" x14ac:dyDescent="0.25">
      <c r="B398" s="20" t="str">
        <f t="shared" ca="1" si="58"/>
        <v/>
      </c>
      <c r="C398" s="21" t="str">
        <f ca="1">IF(B398="","",IF(MONTH(B398)=1,C397*(1+PREMISSAS!$C$58),C397))</f>
        <v/>
      </c>
      <c r="D398" s="21" t="str">
        <f ca="1">IF(B398="","",IF(RESULTADOS!$C$17="Normal",IFERROR(MAX(C398-PREMISSAS!$C$13,0),0),MAX(10*PREMISSAS!$C$39,IF(MONTH(B398)=1,D397*(1+PREMISSAS!$C$58),D397))))</f>
        <v/>
      </c>
      <c r="E398" s="4">
        <f ca="1">IFERROR(D398*IF(RESULTADOS!$C$17="Normal",$D$3,0),0)</f>
        <v>0</v>
      </c>
      <c r="F398" s="4">
        <f>IF(AND(Painel!$I$47="Sim",Painel!$I$49=PREMISSAS!$O$23),Painel!$I$51,0)</f>
        <v>0</v>
      </c>
      <c r="G398" s="100">
        <f>IF(AND(Painel!$I$47="Sim",Painel!$I$49=PREMISSAS!$O$22),IF(MOD(MONTH(B398),6)=0,Painel!$I$51,0),0)</f>
        <v>0</v>
      </c>
      <c r="H398" s="100">
        <f>IF(AND(Painel!$I$47="Sim",Painel!$I$49=PREMISSAS!$O$21),IF(MOD(MONTH(B398),12)=0,Painel!$I$51,0),0)</f>
        <v>0</v>
      </c>
      <c r="I398" s="4">
        <f ca="1">IFERROR(IF(RESULTADOS!$C$17="Normal",0,D398)*IF(RESULTADOS!$C$17="Normal",0,$D$3),0)</f>
        <v>0</v>
      </c>
      <c r="J398" s="4">
        <f>IF(RESULTADOS!$C$17="Normal",E398,0)</f>
        <v>0</v>
      </c>
      <c r="K398" s="4">
        <f ca="1">(E398+J398+I398)*PREMISSAS!$C$61</f>
        <v>0</v>
      </c>
      <c r="L398" s="4">
        <f ca="1">IFERROR(D398*IF(RESULTADOS!$C$17="Normal",IF(Painel!$G$8=PREMISSAS!$M$18,PREMISSAS!$C$63,PREMISSAS!$D$63),0),0)</f>
        <v>0</v>
      </c>
      <c r="M398" s="85">
        <f ca="1">IFERROR(M397*(1+$E$2)+(E398+J398-IF(RESULTADOS!$C$17="Normal",K398,0)-L398)*IF(MONTH(B398)=12,2,1),0)</f>
        <v>0</v>
      </c>
      <c r="N398" s="85">
        <f ca="1">IFERROR(N397*(1+$E$2)+(F398+I398-IF(RESULTADOS!$C$17="Normal",0,K398))*IF(MONTH(B398)=12,2,1)+G398+H398,0)</f>
        <v>0</v>
      </c>
      <c r="P398" s="43">
        <f t="shared" ca="1" si="55"/>
        <v>0</v>
      </c>
      <c r="R398" s="116" t="str">
        <f t="shared" ca="1" si="56"/>
        <v/>
      </c>
      <c r="S398" s="100" t="str">
        <f ca="1">IF(C398="","",S397+(E398+J398-IF(RESULTADOS!$C$17="Normal",K398,0)-L398)/2+(F398+G398+H398+I398-IF(RESULTADOS!$C$17="Normal",0,K398)))</f>
        <v/>
      </c>
      <c r="T398" s="100" t="str">
        <f ca="1">IF(C398="","",T397+(E398+J398-IF(RESULTADOS!$C$17="Normal",K398,0)-L398)/2)</f>
        <v/>
      </c>
      <c r="U398" s="100">
        <f t="shared" ca="1" si="59"/>
        <v>0</v>
      </c>
      <c r="W398" s="116" t="str">
        <f t="shared" ca="1" si="60"/>
        <v/>
      </c>
      <c r="X398" s="116" t="str">
        <f t="shared" ca="1" si="57"/>
        <v/>
      </c>
      <c r="Y398" s="100">
        <f ca="1">IF(OR((Y397-13/12*AB397)*(1+PREMISSAS!$C$16)&lt;0,Y397=""),0,(Y397-13/12*AB397)*(1+PREMISSAS!$C$16))</f>
        <v>0</v>
      </c>
      <c r="Z398" s="100">
        <f ca="1">IF(OR((Z397-13/12*AC397)*(1+PREMISSAS!$C$16)&lt;0,Z397=""),0,(Z397-13/12*AC397)*(1+PREMISSAS!$C$16))</f>
        <v>0</v>
      </c>
      <c r="AA398" s="100">
        <f t="shared" ca="1" si="54"/>
        <v>0</v>
      </c>
      <c r="AB398" s="119">
        <f t="shared" ca="1" si="61"/>
        <v>0</v>
      </c>
      <c r="AC398" s="119">
        <f t="shared" ca="1" si="62"/>
        <v>0</v>
      </c>
    </row>
    <row r="399" spans="2:29" x14ac:dyDescent="0.25">
      <c r="B399" s="20" t="str">
        <f t="shared" ca="1" si="58"/>
        <v/>
      </c>
      <c r="C399" s="21" t="str">
        <f ca="1">IF(B399="","",IF(MONTH(B399)=1,C398*(1+PREMISSAS!$C$58),C398))</f>
        <v/>
      </c>
      <c r="D399" s="21" t="str">
        <f ca="1">IF(B399="","",IF(RESULTADOS!$C$17="Normal",IFERROR(MAX(C399-PREMISSAS!$C$13,0),0),MAX(10*PREMISSAS!$C$39,IF(MONTH(B399)=1,D398*(1+PREMISSAS!$C$58),D398))))</f>
        <v/>
      </c>
      <c r="E399" s="4">
        <f ca="1">IFERROR(D399*IF(RESULTADOS!$C$17="Normal",$D$3,0),0)</f>
        <v>0</v>
      </c>
      <c r="F399" s="4">
        <f>IF(AND(Painel!$I$47="Sim",Painel!$I$49=PREMISSAS!$O$23),Painel!$I$51,0)</f>
        <v>0</v>
      </c>
      <c r="G399" s="100">
        <f>IF(AND(Painel!$I$47="Sim",Painel!$I$49=PREMISSAS!$O$22),IF(MOD(MONTH(B399),6)=0,Painel!$I$51,0),0)</f>
        <v>0</v>
      </c>
      <c r="H399" s="100">
        <f>IF(AND(Painel!$I$47="Sim",Painel!$I$49=PREMISSAS!$O$21),IF(MOD(MONTH(B399),12)=0,Painel!$I$51,0),0)</f>
        <v>0</v>
      </c>
      <c r="I399" s="4">
        <f ca="1">IFERROR(IF(RESULTADOS!$C$17="Normal",0,D399)*IF(RESULTADOS!$C$17="Normal",0,$D$3),0)</f>
        <v>0</v>
      </c>
      <c r="J399" s="4">
        <f>IF(RESULTADOS!$C$17="Normal",E399,0)</f>
        <v>0</v>
      </c>
      <c r="K399" s="4">
        <f ca="1">(E399+J399+I399)*PREMISSAS!$C$61</f>
        <v>0</v>
      </c>
      <c r="L399" s="4">
        <f ca="1">IFERROR(D399*IF(RESULTADOS!$C$17="Normal",IF(Painel!$G$8=PREMISSAS!$M$18,PREMISSAS!$C$63,PREMISSAS!$D$63),0),0)</f>
        <v>0</v>
      </c>
      <c r="M399" s="85">
        <f ca="1">IFERROR(M398*(1+$E$2)+(E399+J399-IF(RESULTADOS!$C$17="Normal",K399,0)-L399)*IF(MONTH(B399)=12,2,1),0)</f>
        <v>0</v>
      </c>
      <c r="N399" s="85">
        <f ca="1">IFERROR(N398*(1+$E$2)+(F399+I399-IF(RESULTADOS!$C$17="Normal",0,K399))*IF(MONTH(B399)=12,2,1)+G399+H399,0)</f>
        <v>0</v>
      </c>
      <c r="P399" s="43">
        <f t="shared" ca="1" si="55"/>
        <v>0</v>
      </c>
      <c r="R399" s="116" t="str">
        <f t="shared" ca="1" si="56"/>
        <v/>
      </c>
      <c r="S399" s="100" t="str">
        <f ca="1">IF(C399="","",S398+(E399+J399-IF(RESULTADOS!$C$17="Normal",K399,0)-L399)/2+(F399+G399+H399+I399-IF(RESULTADOS!$C$17="Normal",0,K399)))</f>
        <v/>
      </c>
      <c r="T399" s="100" t="str">
        <f ca="1">IF(C399="","",T398+(E399+J399-IF(RESULTADOS!$C$17="Normal",K399,0)-L399)/2)</f>
        <v/>
      </c>
      <c r="U399" s="100">
        <f t="shared" ca="1" si="59"/>
        <v>0</v>
      </c>
      <c r="W399" s="116" t="str">
        <f t="shared" ca="1" si="60"/>
        <v/>
      </c>
      <c r="X399" s="116" t="str">
        <f t="shared" ca="1" si="57"/>
        <v/>
      </c>
      <c r="Y399" s="100">
        <f ca="1">IF(OR((Y398-13/12*AB398)*(1+PREMISSAS!$C$16)&lt;0,Y398=""),0,(Y398-13/12*AB398)*(1+PREMISSAS!$C$16))</f>
        <v>0</v>
      </c>
      <c r="Z399" s="100">
        <f ca="1">IF(OR((Z398-13/12*AC398)*(1+PREMISSAS!$C$16)&lt;0,Z398=""),0,(Z398-13/12*AC398)*(1+PREMISSAS!$C$16))</f>
        <v>0</v>
      </c>
      <c r="AA399" s="100">
        <f t="shared" ca="1" si="54"/>
        <v>0</v>
      </c>
      <c r="AB399" s="119">
        <f t="shared" ca="1" si="61"/>
        <v>0</v>
      </c>
      <c r="AC399" s="119">
        <f t="shared" ca="1" si="62"/>
        <v>0</v>
      </c>
    </row>
    <row r="400" spans="2:29" x14ac:dyDescent="0.25">
      <c r="B400" s="20" t="str">
        <f t="shared" ca="1" si="58"/>
        <v/>
      </c>
      <c r="C400" s="21" t="str">
        <f ca="1">IF(B400="","",IF(MONTH(B400)=1,C399*(1+PREMISSAS!$C$58),C399))</f>
        <v/>
      </c>
      <c r="D400" s="21" t="str">
        <f ca="1">IF(B400="","",IF(RESULTADOS!$C$17="Normal",IFERROR(MAX(C400-PREMISSAS!$C$13,0),0),MAX(10*PREMISSAS!$C$39,IF(MONTH(B400)=1,D399*(1+PREMISSAS!$C$58),D399))))</f>
        <v/>
      </c>
      <c r="E400" s="4">
        <f ca="1">IFERROR(D400*IF(RESULTADOS!$C$17="Normal",$D$3,0),0)</f>
        <v>0</v>
      </c>
      <c r="F400" s="4">
        <f>IF(AND(Painel!$I$47="Sim",Painel!$I$49=PREMISSAS!$O$23),Painel!$I$51,0)</f>
        <v>0</v>
      </c>
      <c r="G400" s="100">
        <f>IF(AND(Painel!$I$47="Sim",Painel!$I$49=PREMISSAS!$O$22),IF(MOD(MONTH(B400),6)=0,Painel!$I$51,0),0)</f>
        <v>0</v>
      </c>
      <c r="H400" s="100">
        <f>IF(AND(Painel!$I$47="Sim",Painel!$I$49=PREMISSAS!$O$21),IF(MOD(MONTH(B400),12)=0,Painel!$I$51,0),0)</f>
        <v>0</v>
      </c>
      <c r="I400" s="4">
        <f ca="1">IFERROR(IF(RESULTADOS!$C$17="Normal",0,D400)*IF(RESULTADOS!$C$17="Normal",0,$D$3),0)</f>
        <v>0</v>
      </c>
      <c r="J400" s="4">
        <f>IF(RESULTADOS!$C$17="Normal",E400,0)</f>
        <v>0</v>
      </c>
      <c r="K400" s="4">
        <f ca="1">(E400+J400+I400)*PREMISSAS!$C$61</f>
        <v>0</v>
      </c>
      <c r="L400" s="4">
        <f ca="1">IFERROR(D400*IF(RESULTADOS!$C$17="Normal",IF(Painel!$G$8=PREMISSAS!$M$18,PREMISSAS!$C$63,PREMISSAS!$D$63),0),0)</f>
        <v>0</v>
      </c>
      <c r="M400" s="85">
        <f ca="1">IFERROR(M399*(1+$E$2)+(E400+J400-IF(RESULTADOS!$C$17="Normal",K400,0)-L400)*IF(MONTH(B400)=12,2,1),0)</f>
        <v>0</v>
      </c>
      <c r="N400" s="85">
        <f ca="1">IFERROR(N399*(1+$E$2)+(F400+I400-IF(RESULTADOS!$C$17="Normal",0,K400))*IF(MONTH(B400)=12,2,1)+G400+H400,0)</f>
        <v>0</v>
      </c>
      <c r="P400" s="43">
        <f t="shared" ca="1" si="55"/>
        <v>0</v>
      </c>
      <c r="R400" s="116" t="str">
        <f t="shared" ca="1" si="56"/>
        <v/>
      </c>
      <c r="S400" s="100" t="str">
        <f ca="1">IF(C400="","",S399+(E400+J400-IF(RESULTADOS!$C$17="Normal",K400,0)-L400)/2+(F400+G400+H400+I400-IF(RESULTADOS!$C$17="Normal",0,K400)))</f>
        <v/>
      </c>
      <c r="T400" s="100" t="str">
        <f ca="1">IF(C400="","",T399+(E400+J400-IF(RESULTADOS!$C$17="Normal",K400,0)-L400)/2)</f>
        <v/>
      </c>
      <c r="U400" s="100">
        <f t="shared" ca="1" si="59"/>
        <v>0</v>
      </c>
      <c r="W400" s="116" t="str">
        <f t="shared" ca="1" si="60"/>
        <v/>
      </c>
      <c r="X400" s="116" t="str">
        <f t="shared" ca="1" si="57"/>
        <v/>
      </c>
      <c r="Y400" s="100">
        <f ca="1">IF(OR((Y399-13/12*AB399)*(1+PREMISSAS!$C$16)&lt;0,Y399=""),0,(Y399-13/12*AB399)*(1+PREMISSAS!$C$16))</f>
        <v>0</v>
      </c>
      <c r="Z400" s="100">
        <f ca="1">IF(OR((Z399-13/12*AC399)*(1+PREMISSAS!$C$16)&lt;0,Z399=""),0,(Z399-13/12*AC399)*(1+PREMISSAS!$C$16))</f>
        <v>0</v>
      </c>
      <c r="AA400" s="100">
        <f t="shared" ca="1" si="54"/>
        <v>0</v>
      </c>
      <c r="AB400" s="119">
        <f t="shared" ca="1" si="61"/>
        <v>0</v>
      </c>
      <c r="AC400" s="119">
        <f t="shared" ca="1" si="62"/>
        <v>0</v>
      </c>
    </row>
    <row r="401" spans="2:29" x14ac:dyDescent="0.25">
      <c r="B401" s="20" t="str">
        <f t="shared" ca="1" si="58"/>
        <v/>
      </c>
      <c r="C401" s="21" t="str">
        <f ca="1">IF(B401="","",IF(MONTH(B401)=1,C400*(1+PREMISSAS!$C$58),C400))</f>
        <v/>
      </c>
      <c r="D401" s="21" t="str">
        <f ca="1">IF(B401="","",IF(RESULTADOS!$C$17="Normal",IFERROR(MAX(C401-PREMISSAS!$C$13,0),0),MAX(10*PREMISSAS!$C$39,IF(MONTH(B401)=1,D400*(1+PREMISSAS!$C$58),D400))))</f>
        <v/>
      </c>
      <c r="E401" s="4">
        <f ca="1">IFERROR(D401*IF(RESULTADOS!$C$17="Normal",$D$3,0),0)</f>
        <v>0</v>
      </c>
      <c r="F401" s="4">
        <f>IF(AND(Painel!$I$47="Sim",Painel!$I$49=PREMISSAS!$O$23),Painel!$I$51,0)</f>
        <v>0</v>
      </c>
      <c r="G401" s="100">
        <f>IF(AND(Painel!$I$47="Sim",Painel!$I$49=PREMISSAS!$O$22),IF(MOD(MONTH(B401),6)=0,Painel!$I$51,0),0)</f>
        <v>0</v>
      </c>
      <c r="H401" s="100">
        <f>IF(AND(Painel!$I$47="Sim",Painel!$I$49=PREMISSAS!$O$21),IF(MOD(MONTH(B401),12)=0,Painel!$I$51,0),0)</f>
        <v>0</v>
      </c>
      <c r="I401" s="4">
        <f ca="1">IFERROR(IF(RESULTADOS!$C$17="Normal",0,D401)*IF(RESULTADOS!$C$17="Normal",0,$D$3),0)</f>
        <v>0</v>
      </c>
      <c r="J401" s="4">
        <f>IF(RESULTADOS!$C$17="Normal",E401,0)</f>
        <v>0</v>
      </c>
      <c r="K401" s="4">
        <f ca="1">(E401+J401+I401)*PREMISSAS!$C$61</f>
        <v>0</v>
      </c>
      <c r="L401" s="4">
        <f ca="1">IFERROR(D401*IF(RESULTADOS!$C$17="Normal",IF(Painel!$G$8=PREMISSAS!$M$18,PREMISSAS!$C$63,PREMISSAS!$D$63),0),0)</f>
        <v>0</v>
      </c>
      <c r="M401" s="85">
        <f ca="1">IFERROR(M400*(1+$E$2)+(E401+J401-IF(RESULTADOS!$C$17="Normal",K401,0)-L401)*IF(MONTH(B401)=12,2,1),0)</f>
        <v>0</v>
      </c>
      <c r="N401" s="85">
        <f ca="1">IFERROR(N400*(1+$E$2)+(F401+I401-IF(RESULTADOS!$C$17="Normal",0,K401))*IF(MONTH(B401)=12,2,1)+G401+H401,0)</f>
        <v>0</v>
      </c>
      <c r="P401" s="43">
        <f t="shared" ca="1" si="55"/>
        <v>0</v>
      </c>
      <c r="R401" s="116" t="str">
        <f t="shared" ca="1" si="56"/>
        <v/>
      </c>
      <c r="S401" s="100" t="str">
        <f ca="1">IF(C401="","",S400+(E401+J401-IF(RESULTADOS!$C$17="Normal",K401,0)-L401)/2+(F401+G401+H401+I401-IF(RESULTADOS!$C$17="Normal",0,K401)))</f>
        <v/>
      </c>
      <c r="T401" s="100" t="str">
        <f ca="1">IF(C401="","",T400+(E401+J401-IF(RESULTADOS!$C$17="Normal",K401,0)-L401)/2)</f>
        <v/>
      </c>
      <c r="U401" s="100">
        <f t="shared" ca="1" si="59"/>
        <v>0</v>
      </c>
      <c r="W401" s="116" t="str">
        <f t="shared" ca="1" si="60"/>
        <v/>
      </c>
      <c r="X401" s="116" t="str">
        <f t="shared" ca="1" si="57"/>
        <v/>
      </c>
      <c r="Y401" s="100">
        <f ca="1">IF(OR((Y400-13/12*AB400)*(1+PREMISSAS!$C$16)&lt;0,Y400=""),0,(Y400-13/12*AB400)*(1+PREMISSAS!$C$16))</f>
        <v>0</v>
      </c>
      <c r="Z401" s="100">
        <f ca="1">IF(OR((Z400-13/12*AC400)*(1+PREMISSAS!$C$16)&lt;0,Z400=""),0,(Z400-13/12*AC400)*(1+PREMISSAS!$C$16))</f>
        <v>0</v>
      </c>
      <c r="AA401" s="100">
        <f t="shared" ca="1" si="54"/>
        <v>0</v>
      </c>
      <c r="AB401" s="119">
        <f t="shared" ca="1" si="61"/>
        <v>0</v>
      </c>
      <c r="AC401" s="119">
        <f t="shared" ca="1" si="62"/>
        <v>0</v>
      </c>
    </row>
    <row r="402" spans="2:29" x14ac:dyDescent="0.25">
      <c r="B402" s="20" t="str">
        <f t="shared" ca="1" si="58"/>
        <v/>
      </c>
      <c r="C402" s="21" t="str">
        <f ca="1">IF(B402="","",IF(MONTH(B402)=1,C401*(1+PREMISSAS!$C$58),C401))</f>
        <v/>
      </c>
      <c r="D402" s="21" t="str">
        <f ca="1">IF(B402="","",IF(RESULTADOS!$C$17="Normal",IFERROR(MAX(C402-PREMISSAS!$C$13,0),0),MAX(10*PREMISSAS!$C$39,IF(MONTH(B402)=1,D401*(1+PREMISSAS!$C$58),D401))))</f>
        <v/>
      </c>
      <c r="E402" s="4">
        <f ca="1">IFERROR(D402*IF(RESULTADOS!$C$17="Normal",$D$3,0),0)</f>
        <v>0</v>
      </c>
      <c r="F402" s="4">
        <f>IF(AND(Painel!$I$47="Sim",Painel!$I$49=PREMISSAS!$O$23),Painel!$I$51,0)</f>
        <v>0</v>
      </c>
      <c r="G402" s="100">
        <f>IF(AND(Painel!$I$47="Sim",Painel!$I$49=PREMISSAS!$O$22),IF(MOD(MONTH(B402),6)=0,Painel!$I$51,0),0)</f>
        <v>0</v>
      </c>
      <c r="H402" s="100">
        <f>IF(AND(Painel!$I$47="Sim",Painel!$I$49=PREMISSAS!$O$21),IF(MOD(MONTH(B402),12)=0,Painel!$I$51,0),0)</f>
        <v>0</v>
      </c>
      <c r="I402" s="4">
        <f ca="1">IFERROR(IF(RESULTADOS!$C$17="Normal",0,D402)*IF(RESULTADOS!$C$17="Normal",0,$D$3),0)</f>
        <v>0</v>
      </c>
      <c r="J402" s="4">
        <f>IF(RESULTADOS!$C$17="Normal",E402,0)</f>
        <v>0</v>
      </c>
      <c r="K402" s="4">
        <f ca="1">(E402+J402+I402)*PREMISSAS!$C$61</f>
        <v>0</v>
      </c>
      <c r="L402" s="4">
        <f ca="1">IFERROR(D402*IF(RESULTADOS!$C$17="Normal",IF(Painel!$G$8=PREMISSAS!$M$18,PREMISSAS!$C$63,PREMISSAS!$D$63),0),0)</f>
        <v>0</v>
      </c>
      <c r="M402" s="85">
        <f ca="1">IFERROR(M401*(1+$E$2)+(E402+J402-IF(RESULTADOS!$C$17="Normal",K402,0)-L402)*IF(MONTH(B402)=12,2,1),0)</f>
        <v>0</v>
      </c>
      <c r="N402" s="85">
        <f ca="1">IFERROR(N401*(1+$E$2)+(F402+I402-IF(RESULTADOS!$C$17="Normal",0,K402))*IF(MONTH(B402)=12,2,1)+G402+H402,0)</f>
        <v>0</v>
      </c>
      <c r="P402" s="43">
        <f t="shared" ca="1" si="55"/>
        <v>0</v>
      </c>
      <c r="R402" s="116" t="str">
        <f t="shared" ca="1" si="56"/>
        <v/>
      </c>
      <c r="S402" s="100" t="str">
        <f ca="1">IF(C402="","",S401+(E402+J402-IF(RESULTADOS!$C$17="Normal",K402,0)-L402)/2+(F402+G402+H402+I402-IF(RESULTADOS!$C$17="Normal",0,K402)))</f>
        <v/>
      </c>
      <c r="T402" s="100" t="str">
        <f ca="1">IF(C402="","",T401+(E402+J402-IF(RESULTADOS!$C$17="Normal",K402,0)-L402)/2)</f>
        <v/>
      </c>
      <c r="U402" s="100">
        <f t="shared" ca="1" si="59"/>
        <v>0</v>
      </c>
      <c r="W402" s="116" t="str">
        <f t="shared" ca="1" si="60"/>
        <v/>
      </c>
      <c r="X402" s="116" t="str">
        <f t="shared" ca="1" si="57"/>
        <v/>
      </c>
      <c r="Y402" s="100">
        <f ca="1">IF(OR((Y401-13/12*AB401)*(1+PREMISSAS!$C$16)&lt;0,Y401=""),0,(Y401-13/12*AB401)*(1+PREMISSAS!$C$16))</f>
        <v>0</v>
      </c>
      <c r="Z402" s="100">
        <f ca="1">IF(OR((Z401-13/12*AC401)*(1+PREMISSAS!$C$16)&lt;0,Z401=""),0,(Z401-13/12*AC401)*(1+PREMISSAS!$C$16))</f>
        <v>0</v>
      </c>
      <c r="AA402" s="100">
        <f t="shared" ca="1" si="54"/>
        <v>0</v>
      </c>
      <c r="AB402" s="119">
        <f t="shared" ca="1" si="61"/>
        <v>0</v>
      </c>
      <c r="AC402" s="119">
        <f t="shared" ca="1" si="62"/>
        <v>0</v>
      </c>
    </row>
    <row r="403" spans="2:29" x14ac:dyDescent="0.25">
      <c r="B403" s="20" t="str">
        <f t="shared" ca="1" si="58"/>
        <v/>
      </c>
      <c r="C403" s="21" t="str">
        <f ca="1">IF(B403="","",IF(MONTH(B403)=1,C402*(1+PREMISSAS!$C$58),C402))</f>
        <v/>
      </c>
      <c r="D403" s="21" t="str">
        <f ca="1">IF(B403="","",IF(RESULTADOS!$C$17="Normal",IFERROR(MAX(C403-PREMISSAS!$C$13,0),0),MAX(10*PREMISSAS!$C$39,IF(MONTH(B403)=1,D402*(1+PREMISSAS!$C$58),D402))))</f>
        <v/>
      </c>
      <c r="E403" s="4">
        <f ca="1">IFERROR(D403*IF(RESULTADOS!$C$17="Normal",$D$3,0),0)</f>
        <v>0</v>
      </c>
      <c r="F403" s="4">
        <f>IF(AND(Painel!$I$47="Sim",Painel!$I$49=PREMISSAS!$O$23),Painel!$I$51,0)</f>
        <v>0</v>
      </c>
      <c r="G403" s="100">
        <f>IF(AND(Painel!$I$47="Sim",Painel!$I$49=PREMISSAS!$O$22),IF(MOD(MONTH(B403),6)=0,Painel!$I$51,0),0)</f>
        <v>0</v>
      </c>
      <c r="H403" s="100">
        <f>IF(AND(Painel!$I$47="Sim",Painel!$I$49=PREMISSAS!$O$21),IF(MOD(MONTH(B403),12)=0,Painel!$I$51,0),0)</f>
        <v>0</v>
      </c>
      <c r="I403" s="4">
        <f ca="1">IFERROR(IF(RESULTADOS!$C$17="Normal",0,D403)*IF(RESULTADOS!$C$17="Normal",0,$D$3),0)</f>
        <v>0</v>
      </c>
      <c r="J403" s="4">
        <f>IF(RESULTADOS!$C$17="Normal",E403,0)</f>
        <v>0</v>
      </c>
      <c r="K403" s="4">
        <f ca="1">(E403+J403+I403)*PREMISSAS!$C$61</f>
        <v>0</v>
      </c>
      <c r="L403" s="4">
        <f ca="1">IFERROR(D403*IF(RESULTADOS!$C$17="Normal",IF(Painel!$G$8=PREMISSAS!$M$18,PREMISSAS!$C$63,PREMISSAS!$D$63),0),0)</f>
        <v>0</v>
      </c>
      <c r="M403" s="85">
        <f ca="1">IFERROR(M402*(1+$E$2)+(E403+J403-IF(RESULTADOS!$C$17="Normal",K403,0)-L403)*IF(MONTH(B403)=12,2,1),0)</f>
        <v>0</v>
      </c>
      <c r="N403" s="85">
        <f ca="1">IFERROR(N402*(1+$E$2)+(F403+I403-IF(RESULTADOS!$C$17="Normal",0,K403))*IF(MONTH(B403)=12,2,1)+G403+H403,0)</f>
        <v>0</v>
      </c>
      <c r="P403" s="43">
        <f t="shared" ca="1" si="55"/>
        <v>0</v>
      </c>
      <c r="R403" s="116" t="str">
        <f t="shared" ca="1" si="56"/>
        <v/>
      </c>
      <c r="S403" s="100" t="str">
        <f ca="1">IF(C403="","",S402+(E403+J403-IF(RESULTADOS!$C$17="Normal",K403,0)-L403)/2+(F403+G403+H403+I403-IF(RESULTADOS!$C$17="Normal",0,K403)))</f>
        <v/>
      </c>
      <c r="T403" s="100" t="str">
        <f ca="1">IF(C403="","",T402+(E403+J403-IF(RESULTADOS!$C$17="Normal",K403,0)-L403)/2)</f>
        <v/>
      </c>
      <c r="U403" s="100">
        <f t="shared" ca="1" si="59"/>
        <v>0</v>
      </c>
      <c r="W403" s="116" t="str">
        <f t="shared" ca="1" si="60"/>
        <v/>
      </c>
      <c r="X403" s="116" t="str">
        <f t="shared" ca="1" si="57"/>
        <v/>
      </c>
      <c r="Y403" s="100">
        <f ca="1">IF(OR((Y402-13/12*AB402)*(1+PREMISSAS!$C$16)&lt;0,Y402=""),0,(Y402-13/12*AB402)*(1+PREMISSAS!$C$16))</f>
        <v>0</v>
      </c>
      <c r="Z403" s="100">
        <f ca="1">IF(OR((Z402-13/12*AC402)*(1+PREMISSAS!$C$16)&lt;0,Z402=""),0,(Z402-13/12*AC402)*(1+PREMISSAS!$C$16))</f>
        <v>0</v>
      </c>
      <c r="AA403" s="100">
        <f t="shared" ca="1" si="54"/>
        <v>0</v>
      </c>
      <c r="AB403" s="119">
        <f t="shared" ca="1" si="61"/>
        <v>0</v>
      </c>
      <c r="AC403" s="119">
        <f t="shared" ca="1" si="62"/>
        <v>0</v>
      </c>
    </row>
    <row r="404" spans="2:29" x14ac:dyDescent="0.25">
      <c r="B404" s="20" t="str">
        <f t="shared" ca="1" si="58"/>
        <v/>
      </c>
      <c r="C404" s="21" t="str">
        <f ca="1">IF(B404="","",IF(MONTH(B404)=1,C403*(1+PREMISSAS!$C$58),C403))</f>
        <v/>
      </c>
      <c r="D404" s="21" t="str">
        <f ca="1">IF(B404="","",IF(RESULTADOS!$C$17="Normal",IFERROR(MAX(C404-PREMISSAS!$C$13,0),0),MAX(10*PREMISSAS!$C$39,IF(MONTH(B404)=1,D403*(1+PREMISSAS!$C$58),D403))))</f>
        <v/>
      </c>
      <c r="E404" s="4">
        <f ca="1">IFERROR(D404*IF(RESULTADOS!$C$17="Normal",$D$3,0),0)</f>
        <v>0</v>
      </c>
      <c r="F404" s="4">
        <f>IF(AND(Painel!$I$47="Sim",Painel!$I$49=PREMISSAS!$O$23),Painel!$I$51,0)</f>
        <v>0</v>
      </c>
      <c r="G404" s="100">
        <f>IF(AND(Painel!$I$47="Sim",Painel!$I$49=PREMISSAS!$O$22),IF(MOD(MONTH(B404),6)=0,Painel!$I$51,0),0)</f>
        <v>0</v>
      </c>
      <c r="H404" s="100">
        <f>IF(AND(Painel!$I$47="Sim",Painel!$I$49=PREMISSAS!$O$21),IF(MOD(MONTH(B404),12)=0,Painel!$I$51,0),0)</f>
        <v>0</v>
      </c>
      <c r="I404" s="4">
        <f ca="1">IFERROR(IF(RESULTADOS!$C$17="Normal",0,D404)*IF(RESULTADOS!$C$17="Normal",0,$D$3),0)</f>
        <v>0</v>
      </c>
      <c r="J404" s="4">
        <f>IF(RESULTADOS!$C$17="Normal",E404,0)</f>
        <v>0</v>
      </c>
      <c r="K404" s="4">
        <f ca="1">(E404+J404+I404)*PREMISSAS!$C$61</f>
        <v>0</v>
      </c>
      <c r="L404" s="4">
        <f ca="1">IFERROR(D404*IF(RESULTADOS!$C$17="Normal",IF(Painel!$G$8=PREMISSAS!$M$18,PREMISSAS!$C$63,PREMISSAS!$D$63),0),0)</f>
        <v>0</v>
      </c>
      <c r="M404" s="85">
        <f ca="1">IFERROR(M403*(1+$E$2)+(E404+J404-IF(RESULTADOS!$C$17="Normal",K404,0)-L404)*IF(MONTH(B404)=12,2,1),0)</f>
        <v>0</v>
      </c>
      <c r="N404" s="85">
        <f ca="1">IFERROR(N403*(1+$E$2)+(F404+I404-IF(RESULTADOS!$C$17="Normal",0,K404))*IF(MONTH(B404)=12,2,1)+G404+H404,0)</f>
        <v>0</v>
      </c>
      <c r="P404" s="43">
        <f t="shared" ca="1" si="55"/>
        <v>0</v>
      </c>
      <c r="R404" s="116" t="str">
        <f t="shared" ca="1" si="56"/>
        <v/>
      </c>
      <c r="S404" s="100" t="str">
        <f ca="1">IF(C404="","",S403+(E404+J404-IF(RESULTADOS!$C$17="Normal",K404,0)-L404)/2+(F404+G404+H404+I404-IF(RESULTADOS!$C$17="Normal",0,K404)))</f>
        <v/>
      </c>
      <c r="T404" s="100" t="str">
        <f ca="1">IF(C404="","",T403+(E404+J404-IF(RESULTADOS!$C$17="Normal",K404,0)-L404)/2)</f>
        <v/>
      </c>
      <c r="U404" s="100">
        <f t="shared" ca="1" si="59"/>
        <v>0</v>
      </c>
      <c r="W404" s="116" t="str">
        <f t="shared" ca="1" si="60"/>
        <v/>
      </c>
      <c r="X404" s="116" t="str">
        <f t="shared" ca="1" si="57"/>
        <v/>
      </c>
      <c r="Y404" s="100">
        <f ca="1">IF(OR((Y403-13/12*AB403)*(1+PREMISSAS!$C$16)&lt;0,Y403=""),0,(Y403-13/12*AB403)*(1+PREMISSAS!$C$16))</f>
        <v>0</v>
      </c>
      <c r="Z404" s="100">
        <f ca="1">IF(OR((Z403-13/12*AC403)*(1+PREMISSAS!$C$16)&lt;0,Z403=""),0,(Z403-13/12*AC403)*(1+PREMISSAS!$C$16))</f>
        <v>0</v>
      </c>
      <c r="AA404" s="100">
        <f t="shared" ca="1" si="54"/>
        <v>0</v>
      </c>
      <c r="AB404" s="119">
        <f t="shared" ca="1" si="61"/>
        <v>0</v>
      </c>
      <c r="AC404" s="119">
        <f t="shared" ca="1" si="62"/>
        <v>0</v>
      </c>
    </row>
    <row r="405" spans="2:29" x14ac:dyDescent="0.25">
      <c r="B405" s="20" t="str">
        <f t="shared" ca="1" si="58"/>
        <v/>
      </c>
      <c r="C405" s="21" t="str">
        <f ca="1">IF(B405="","",IF(MONTH(B405)=1,C404*(1+PREMISSAS!$C$58),C404))</f>
        <v/>
      </c>
      <c r="D405" s="21" t="str">
        <f ca="1">IF(B405="","",IF(RESULTADOS!$C$17="Normal",IFERROR(MAX(C405-PREMISSAS!$C$13,0),0),MAX(10*PREMISSAS!$C$39,IF(MONTH(B405)=1,D404*(1+PREMISSAS!$C$58),D404))))</f>
        <v/>
      </c>
      <c r="E405" s="4">
        <f ca="1">IFERROR(D405*IF(RESULTADOS!$C$17="Normal",$D$3,0),0)</f>
        <v>0</v>
      </c>
      <c r="F405" s="4">
        <f>IF(AND(Painel!$I$47="Sim",Painel!$I$49=PREMISSAS!$O$23),Painel!$I$51,0)</f>
        <v>0</v>
      </c>
      <c r="G405" s="100">
        <f>IF(AND(Painel!$I$47="Sim",Painel!$I$49=PREMISSAS!$O$22),IF(MOD(MONTH(B405),6)=0,Painel!$I$51,0),0)</f>
        <v>0</v>
      </c>
      <c r="H405" s="100">
        <f>IF(AND(Painel!$I$47="Sim",Painel!$I$49=PREMISSAS!$O$21),IF(MOD(MONTH(B405),12)=0,Painel!$I$51,0),0)</f>
        <v>0</v>
      </c>
      <c r="I405" s="4">
        <f ca="1">IFERROR(IF(RESULTADOS!$C$17="Normal",0,D405)*IF(RESULTADOS!$C$17="Normal",0,$D$3),0)</f>
        <v>0</v>
      </c>
      <c r="J405" s="4">
        <f>IF(RESULTADOS!$C$17="Normal",E405,0)</f>
        <v>0</v>
      </c>
      <c r="K405" s="4">
        <f ca="1">(E405+J405+I405)*PREMISSAS!$C$61</f>
        <v>0</v>
      </c>
      <c r="L405" s="4">
        <f ca="1">IFERROR(D405*IF(RESULTADOS!$C$17="Normal",IF(Painel!$G$8=PREMISSAS!$M$18,PREMISSAS!$C$63,PREMISSAS!$D$63),0),0)</f>
        <v>0</v>
      </c>
      <c r="M405" s="85">
        <f ca="1">IFERROR(M404*(1+$E$2)+(E405+J405-IF(RESULTADOS!$C$17="Normal",K405,0)-L405)*IF(MONTH(B405)=12,2,1),0)</f>
        <v>0</v>
      </c>
      <c r="N405" s="85">
        <f ca="1">IFERROR(N404*(1+$E$2)+(F405+I405-IF(RESULTADOS!$C$17="Normal",0,K405))*IF(MONTH(B405)=12,2,1)+G405+H405,0)</f>
        <v>0</v>
      </c>
      <c r="P405" s="43">
        <f t="shared" ca="1" si="55"/>
        <v>0</v>
      </c>
      <c r="R405" s="116" t="str">
        <f t="shared" ca="1" si="56"/>
        <v/>
      </c>
      <c r="S405" s="100" t="str">
        <f ca="1">IF(C405="","",S404+(E405+J405-IF(RESULTADOS!$C$17="Normal",K405,0)-L405)/2+(F405+G405+H405+I405-IF(RESULTADOS!$C$17="Normal",0,K405)))</f>
        <v/>
      </c>
      <c r="T405" s="100" t="str">
        <f ca="1">IF(C405="","",T404+(E405+J405-IF(RESULTADOS!$C$17="Normal",K405,0)-L405)/2)</f>
        <v/>
      </c>
      <c r="U405" s="100">
        <f t="shared" ca="1" si="59"/>
        <v>0</v>
      </c>
      <c r="W405" s="116" t="str">
        <f t="shared" ca="1" si="60"/>
        <v/>
      </c>
      <c r="X405" s="116" t="str">
        <f t="shared" ca="1" si="57"/>
        <v/>
      </c>
      <c r="Y405" s="100">
        <f ca="1">IF(OR((Y404-13/12*AB404)*(1+PREMISSAS!$C$16)&lt;0,Y404=""),0,(Y404-13/12*AB404)*(1+PREMISSAS!$C$16))</f>
        <v>0</v>
      </c>
      <c r="Z405" s="100">
        <f ca="1">IF(OR((Z404-13/12*AC404)*(1+PREMISSAS!$C$16)&lt;0,Z404=""),0,(Z404-13/12*AC404)*(1+PREMISSAS!$C$16))</f>
        <v>0</v>
      </c>
      <c r="AA405" s="100">
        <f t="shared" ca="1" si="54"/>
        <v>0</v>
      </c>
      <c r="AB405" s="119">
        <f t="shared" ca="1" si="61"/>
        <v>0</v>
      </c>
      <c r="AC405" s="119">
        <f t="shared" ca="1" si="62"/>
        <v>0</v>
      </c>
    </row>
    <row r="406" spans="2:29" x14ac:dyDescent="0.25">
      <c r="B406" s="20" t="str">
        <f t="shared" ca="1" si="58"/>
        <v/>
      </c>
      <c r="C406" s="21" t="str">
        <f ca="1">IF(B406="","",IF(MONTH(B406)=1,C405*(1+PREMISSAS!$C$58),C405))</f>
        <v/>
      </c>
      <c r="D406" s="21" t="str">
        <f ca="1">IF(B406="","",IF(RESULTADOS!$C$17="Normal",IFERROR(MAX(C406-PREMISSAS!$C$13,0),0),MAX(10*PREMISSAS!$C$39,IF(MONTH(B406)=1,D405*(1+PREMISSAS!$C$58),D405))))</f>
        <v/>
      </c>
      <c r="E406" s="4">
        <f ca="1">IFERROR(D406*IF(RESULTADOS!$C$17="Normal",$D$3,0),0)</f>
        <v>0</v>
      </c>
      <c r="F406" s="4">
        <f>IF(AND(Painel!$I$47="Sim",Painel!$I$49=PREMISSAS!$O$23),Painel!$I$51,0)</f>
        <v>0</v>
      </c>
      <c r="G406" s="100">
        <f>IF(AND(Painel!$I$47="Sim",Painel!$I$49=PREMISSAS!$O$22),IF(MOD(MONTH(B406),6)=0,Painel!$I$51,0),0)</f>
        <v>0</v>
      </c>
      <c r="H406" s="100">
        <f>IF(AND(Painel!$I$47="Sim",Painel!$I$49=PREMISSAS!$O$21),IF(MOD(MONTH(B406),12)=0,Painel!$I$51,0),0)</f>
        <v>0</v>
      </c>
      <c r="I406" s="4">
        <f ca="1">IFERROR(IF(RESULTADOS!$C$17="Normal",0,D406)*IF(RESULTADOS!$C$17="Normal",0,$D$3),0)</f>
        <v>0</v>
      </c>
      <c r="J406" s="4">
        <f>IF(RESULTADOS!$C$17="Normal",E406,0)</f>
        <v>0</v>
      </c>
      <c r="K406" s="4">
        <f ca="1">(E406+J406+I406)*PREMISSAS!$C$61</f>
        <v>0</v>
      </c>
      <c r="L406" s="4">
        <f ca="1">IFERROR(D406*IF(RESULTADOS!$C$17="Normal",IF(Painel!$G$8=PREMISSAS!$M$18,PREMISSAS!$C$63,PREMISSAS!$D$63),0),0)</f>
        <v>0</v>
      </c>
      <c r="M406" s="85">
        <f ca="1">IFERROR(M405*(1+$E$2)+(E406+J406-IF(RESULTADOS!$C$17="Normal",K406,0)-L406)*IF(MONTH(B406)=12,2,1),0)</f>
        <v>0</v>
      </c>
      <c r="N406" s="85">
        <f ca="1">IFERROR(N405*(1+$E$2)+(F406+I406-IF(RESULTADOS!$C$17="Normal",0,K406))*IF(MONTH(B406)=12,2,1)+G406+H406,0)</f>
        <v>0</v>
      </c>
      <c r="P406" s="43">
        <f t="shared" ca="1" si="55"/>
        <v>0</v>
      </c>
      <c r="R406" s="116" t="str">
        <f t="shared" ca="1" si="56"/>
        <v/>
      </c>
      <c r="S406" s="100" t="str">
        <f ca="1">IF(C406="","",S405+(E406+J406-IF(RESULTADOS!$C$17="Normal",K406,0)-L406)/2+(F406+G406+H406+I406-IF(RESULTADOS!$C$17="Normal",0,K406)))</f>
        <v/>
      </c>
      <c r="T406" s="100" t="str">
        <f ca="1">IF(C406="","",T405+(E406+J406-IF(RESULTADOS!$C$17="Normal",K406,0)-L406)/2)</f>
        <v/>
      </c>
      <c r="U406" s="100">
        <f t="shared" ca="1" si="59"/>
        <v>0</v>
      </c>
      <c r="W406" s="116" t="str">
        <f t="shared" ca="1" si="60"/>
        <v/>
      </c>
      <c r="X406" s="116" t="str">
        <f t="shared" ca="1" si="57"/>
        <v/>
      </c>
      <c r="Y406" s="100">
        <f ca="1">IF(OR((Y405-13/12*AB405)*(1+PREMISSAS!$C$16)&lt;0,Y405=""),0,(Y405-13/12*AB405)*(1+PREMISSAS!$C$16))</f>
        <v>0</v>
      </c>
      <c r="Z406" s="100">
        <f ca="1">IF(OR((Z405-13/12*AC405)*(1+PREMISSAS!$C$16)&lt;0,Z405=""),0,(Z405-13/12*AC405)*(1+PREMISSAS!$C$16))</f>
        <v>0</v>
      </c>
      <c r="AA406" s="100">
        <f t="shared" ca="1" si="54"/>
        <v>0</v>
      </c>
      <c r="AB406" s="119">
        <f t="shared" ca="1" si="61"/>
        <v>0</v>
      </c>
      <c r="AC406" s="119">
        <f t="shared" ca="1" si="62"/>
        <v>0</v>
      </c>
    </row>
    <row r="407" spans="2:29" x14ac:dyDescent="0.25">
      <c r="B407" s="20" t="str">
        <f t="shared" ca="1" si="58"/>
        <v/>
      </c>
      <c r="C407" s="21" t="str">
        <f ca="1">IF(B407="","",IF(MONTH(B407)=1,C406*(1+PREMISSAS!$C$58),C406))</f>
        <v/>
      </c>
      <c r="D407" s="21" t="str">
        <f ca="1">IF(B407="","",IF(RESULTADOS!$C$17="Normal",IFERROR(MAX(C407-PREMISSAS!$C$13,0),0),MAX(10*PREMISSAS!$C$39,IF(MONTH(B407)=1,D406*(1+PREMISSAS!$C$58),D406))))</f>
        <v/>
      </c>
      <c r="E407" s="4">
        <f ca="1">IFERROR(D407*IF(RESULTADOS!$C$17="Normal",$D$3,0),0)</f>
        <v>0</v>
      </c>
      <c r="F407" s="4">
        <f>IF(AND(Painel!$I$47="Sim",Painel!$I$49=PREMISSAS!$O$23),Painel!$I$51,0)</f>
        <v>0</v>
      </c>
      <c r="G407" s="100">
        <f>IF(AND(Painel!$I$47="Sim",Painel!$I$49=PREMISSAS!$O$22),IF(MOD(MONTH(B407),6)=0,Painel!$I$51,0),0)</f>
        <v>0</v>
      </c>
      <c r="H407" s="100">
        <f>IF(AND(Painel!$I$47="Sim",Painel!$I$49=PREMISSAS!$O$21),IF(MOD(MONTH(B407),12)=0,Painel!$I$51,0),0)</f>
        <v>0</v>
      </c>
      <c r="I407" s="4">
        <f ca="1">IFERROR(IF(RESULTADOS!$C$17="Normal",0,D407)*IF(RESULTADOS!$C$17="Normal",0,$D$3),0)</f>
        <v>0</v>
      </c>
      <c r="J407" s="4">
        <f>IF(RESULTADOS!$C$17="Normal",E407,0)</f>
        <v>0</v>
      </c>
      <c r="K407" s="4">
        <f ca="1">(E407+J407+I407)*PREMISSAS!$C$61</f>
        <v>0</v>
      </c>
      <c r="L407" s="4">
        <f ca="1">IFERROR(D407*IF(RESULTADOS!$C$17="Normal",IF(Painel!$G$8=PREMISSAS!$M$18,PREMISSAS!$C$63,PREMISSAS!$D$63),0),0)</f>
        <v>0</v>
      </c>
      <c r="M407" s="85">
        <f ca="1">IFERROR(M406*(1+$E$2)+(E407+J407-IF(RESULTADOS!$C$17="Normal",K407,0)-L407)*IF(MONTH(B407)=12,2,1),0)</f>
        <v>0</v>
      </c>
      <c r="N407" s="85">
        <f ca="1">IFERROR(N406*(1+$E$2)+(F407+I407-IF(RESULTADOS!$C$17="Normal",0,K407))*IF(MONTH(B407)=12,2,1)+G407+H407,0)</f>
        <v>0</v>
      </c>
      <c r="P407" s="43">
        <f t="shared" ca="1" si="55"/>
        <v>0</v>
      </c>
      <c r="R407" s="116" t="str">
        <f t="shared" ca="1" si="56"/>
        <v/>
      </c>
      <c r="S407" s="100" t="str">
        <f ca="1">IF(C407="","",S406+(E407+J407-IF(RESULTADOS!$C$17="Normal",K407,0)-L407)/2+(F407+G407+H407+I407-IF(RESULTADOS!$C$17="Normal",0,K407)))</f>
        <v/>
      </c>
      <c r="T407" s="100" t="str">
        <f ca="1">IF(C407="","",T406+(E407+J407-IF(RESULTADOS!$C$17="Normal",K407,0)-L407)/2)</f>
        <v/>
      </c>
      <c r="U407" s="100">
        <f t="shared" ca="1" si="59"/>
        <v>0</v>
      </c>
      <c r="W407" s="116" t="str">
        <f t="shared" ca="1" si="60"/>
        <v/>
      </c>
      <c r="X407" s="116" t="str">
        <f t="shared" ca="1" si="57"/>
        <v/>
      </c>
      <c r="Y407" s="100">
        <f ca="1">IF(OR((Y406-13/12*AB406)*(1+PREMISSAS!$C$16)&lt;0,Y406=""),0,(Y406-13/12*AB406)*(1+PREMISSAS!$C$16))</f>
        <v>0</v>
      </c>
      <c r="Z407" s="100">
        <f ca="1">IF(OR((Z406-13/12*AC406)*(1+PREMISSAS!$C$16)&lt;0,Z406=""),0,(Z406-13/12*AC406)*(1+PREMISSAS!$C$16))</f>
        <v>0</v>
      </c>
      <c r="AA407" s="100">
        <f t="shared" ca="1" si="54"/>
        <v>0</v>
      </c>
      <c r="AB407" s="119">
        <f t="shared" ca="1" si="61"/>
        <v>0</v>
      </c>
      <c r="AC407" s="119">
        <f t="shared" ca="1" si="62"/>
        <v>0</v>
      </c>
    </row>
    <row r="408" spans="2:29" x14ac:dyDescent="0.25">
      <c r="B408" s="20" t="str">
        <f t="shared" ca="1" si="58"/>
        <v/>
      </c>
      <c r="C408" s="21" t="str">
        <f ca="1">IF(B408="","",IF(MONTH(B408)=1,C407*(1+PREMISSAS!$C$58),C407))</f>
        <v/>
      </c>
      <c r="D408" s="21" t="str">
        <f ca="1">IF(B408="","",IF(RESULTADOS!$C$17="Normal",IFERROR(MAX(C408-PREMISSAS!$C$13,0),0),MAX(10*PREMISSAS!$C$39,IF(MONTH(B408)=1,D407*(1+PREMISSAS!$C$58),D407))))</f>
        <v/>
      </c>
      <c r="E408" s="4">
        <f ca="1">IFERROR(D408*IF(RESULTADOS!$C$17="Normal",$D$3,0),0)</f>
        <v>0</v>
      </c>
      <c r="F408" s="4">
        <f>IF(AND(Painel!$I$47="Sim",Painel!$I$49=PREMISSAS!$O$23),Painel!$I$51,0)</f>
        <v>0</v>
      </c>
      <c r="G408" s="100">
        <f>IF(AND(Painel!$I$47="Sim",Painel!$I$49=PREMISSAS!$O$22),IF(MOD(MONTH(B408),6)=0,Painel!$I$51,0),0)</f>
        <v>0</v>
      </c>
      <c r="H408" s="100">
        <f>IF(AND(Painel!$I$47="Sim",Painel!$I$49=PREMISSAS!$O$21),IF(MOD(MONTH(B408),12)=0,Painel!$I$51,0),0)</f>
        <v>0</v>
      </c>
      <c r="I408" s="4">
        <f ca="1">IFERROR(IF(RESULTADOS!$C$17="Normal",0,D408)*IF(RESULTADOS!$C$17="Normal",0,$D$3),0)</f>
        <v>0</v>
      </c>
      <c r="J408" s="4">
        <f>IF(RESULTADOS!$C$17="Normal",E408,0)</f>
        <v>0</v>
      </c>
      <c r="K408" s="4">
        <f ca="1">(E408+J408+I408)*PREMISSAS!$C$61</f>
        <v>0</v>
      </c>
      <c r="L408" s="4">
        <f ca="1">IFERROR(D408*IF(RESULTADOS!$C$17="Normal",IF(Painel!$G$8=PREMISSAS!$M$18,PREMISSAS!$C$63,PREMISSAS!$D$63),0),0)</f>
        <v>0</v>
      </c>
      <c r="M408" s="85">
        <f ca="1">IFERROR(M407*(1+$E$2)+(E408+J408-IF(RESULTADOS!$C$17="Normal",K408,0)-L408)*IF(MONTH(B408)=12,2,1),0)</f>
        <v>0</v>
      </c>
      <c r="N408" s="85">
        <f ca="1">IFERROR(N407*(1+$E$2)+(F408+I408-IF(RESULTADOS!$C$17="Normal",0,K408))*IF(MONTH(B408)=12,2,1)+G408+H408,0)</f>
        <v>0</v>
      </c>
      <c r="P408" s="43">
        <f t="shared" ca="1" si="55"/>
        <v>0</v>
      </c>
      <c r="R408" s="116" t="str">
        <f t="shared" ca="1" si="56"/>
        <v/>
      </c>
      <c r="S408" s="100" t="str">
        <f ca="1">IF(C408="","",S407+(E408+J408-IF(RESULTADOS!$C$17="Normal",K408,0)-L408)/2+(F408+G408+H408+I408-IF(RESULTADOS!$C$17="Normal",0,K408)))</f>
        <v/>
      </c>
      <c r="T408" s="100" t="str">
        <f ca="1">IF(C408="","",T407+(E408+J408-IF(RESULTADOS!$C$17="Normal",K408,0)-L408)/2)</f>
        <v/>
      </c>
      <c r="U408" s="100">
        <f t="shared" ca="1" si="59"/>
        <v>0</v>
      </c>
      <c r="W408" s="116" t="str">
        <f t="shared" ca="1" si="60"/>
        <v/>
      </c>
      <c r="X408" s="116" t="str">
        <f t="shared" ca="1" si="57"/>
        <v/>
      </c>
      <c r="Y408" s="100">
        <f ca="1">IF(OR((Y407-13/12*AB407)*(1+PREMISSAS!$C$16)&lt;0,Y407=""),0,(Y407-13/12*AB407)*(1+PREMISSAS!$C$16))</f>
        <v>0</v>
      </c>
      <c r="Z408" s="100">
        <f ca="1">IF(OR((Z407-13/12*AC407)*(1+PREMISSAS!$C$16)&lt;0,Z407=""),0,(Z407-13/12*AC407)*(1+PREMISSAS!$C$16))</f>
        <v>0</v>
      </c>
      <c r="AA408" s="100">
        <f t="shared" ca="1" si="54"/>
        <v>0</v>
      </c>
      <c r="AB408" s="119">
        <f t="shared" ca="1" si="61"/>
        <v>0</v>
      </c>
      <c r="AC408" s="119">
        <f t="shared" ca="1" si="62"/>
        <v>0</v>
      </c>
    </row>
    <row r="409" spans="2:29" x14ac:dyDescent="0.25">
      <c r="B409" s="20" t="str">
        <f t="shared" ca="1" si="58"/>
        <v/>
      </c>
      <c r="C409" s="21" t="str">
        <f ca="1">IF(B409="","",IF(MONTH(B409)=1,C408*(1+PREMISSAS!$C$58),C408))</f>
        <v/>
      </c>
      <c r="D409" s="21" t="str">
        <f ca="1">IF(B409="","",IF(RESULTADOS!$C$17="Normal",IFERROR(MAX(C409-PREMISSAS!$C$13,0),0),MAX(10*PREMISSAS!$C$39,IF(MONTH(B409)=1,D408*(1+PREMISSAS!$C$58),D408))))</f>
        <v/>
      </c>
      <c r="E409" s="4">
        <f ca="1">IFERROR(D409*IF(RESULTADOS!$C$17="Normal",$D$3,0),0)</f>
        <v>0</v>
      </c>
      <c r="F409" s="4">
        <f>IF(AND(Painel!$I$47="Sim",Painel!$I$49=PREMISSAS!$O$23),Painel!$I$51,0)</f>
        <v>0</v>
      </c>
      <c r="G409" s="100">
        <f>IF(AND(Painel!$I$47="Sim",Painel!$I$49=PREMISSAS!$O$22),IF(MOD(MONTH(B409),6)=0,Painel!$I$51,0),0)</f>
        <v>0</v>
      </c>
      <c r="H409" s="100">
        <f>IF(AND(Painel!$I$47="Sim",Painel!$I$49=PREMISSAS!$O$21),IF(MOD(MONTH(B409),12)=0,Painel!$I$51,0),0)</f>
        <v>0</v>
      </c>
      <c r="I409" s="4">
        <f ca="1">IFERROR(IF(RESULTADOS!$C$17="Normal",0,D409)*IF(RESULTADOS!$C$17="Normal",0,$D$3),0)</f>
        <v>0</v>
      </c>
      <c r="J409" s="4">
        <f>IF(RESULTADOS!$C$17="Normal",E409,0)</f>
        <v>0</v>
      </c>
      <c r="K409" s="4">
        <f ca="1">(E409+J409+I409)*PREMISSAS!$C$61</f>
        <v>0</v>
      </c>
      <c r="L409" s="4">
        <f ca="1">IFERROR(D409*IF(RESULTADOS!$C$17="Normal",IF(Painel!$G$8=PREMISSAS!$M$18,PREMISSAS!$C$63,PREMISSAS!$D$63),0),0)</f>
        <v>0</v>
      </c>
      <c r="M409" s="85">
        <f ca="1">IFERROR(M408*(1+$E$2)+(E409+J409-IF(RESULTADOS!$C$17="Normal",K409,0)-L409)*IF(MONTH(B409)=12,2,1),0)</f>
        <v>0</v>
      </c>
      <c r="N409" s="85">
        <f ca="1">IFERROR(N408*(1+$E$2)+(F409+I409-IF(RESULTADOS!$C$17="Normal",0,K409))*IF(MONTH(B409)=12,2,1)+G409+H409,0)</f>
        <v>0</v>
      </c>
      <c r="P409" s="43">
        <f t="shared" ca="1" si="55"/>
        <v>0</v>
      </c>
      <c r="R409" s="116" t="str">
        <f t="shared" ca="1" si="56"/>
        <v/>
      </c>
      <c r="S409" s="100" t="str">
        <f ca="1">IF(C409="","",S408+(E409+J409-IF(RESULTADOS!$C$17="Normal",K409,0)-L409)/2+(F409+G409+H409+I409-IF(RESULTADOS!$C$17="Normal",0,K409)))</f>
        <v/>
      </c>
      <c r="T409" s="100" t="str">
        <f ca="1">IF(C409="","",T408+(E409+J409-IF(RESULTADOS!$C$17="Normal",K409,0)-L409)/2)</f>
        <v/>
      </c>
      <c r="U409" s="100">
        <f t="shared" ca="1" si="59"/>
        <v>0</v>
      </c>
      <c r="W409" s="116" t="str">
        <f t="shared" ca="1" si="60"/>
        <v/>
      </c>
      <c r="X409" s="116" t="str">
        <f t="shared" ca="1" si="57"/>
        <v/>
      </c>
      <c r="Y409" s="100">
        <f ca="1">IF(OR((Y408-13/12*AB408)*(1+PREMISSAS!$C$16)&lt;0,Y408=""),0,(Y408-13/12*AB408)*(1+PREMISSAS!$C$16))</f>
        <v>0</v>
      </c>
      <c r="Z409" s="100">
        <f ca="1">IF(OR((Z408-13/12*AC408)*(1+PREMISSAS!$C$16)&lt;0,Z408=""),0,(Z408-13/12*AC408)*(1+PREMISSAS!$C$16))</f>
        <v>0</v>
      </c>
      <c r="AA409" s="100">
        <f t="shared" ca="1" si="54"/>
        <v>0</v>
      </c>
      <c r="AB409" s="119">
        <f t="shared" ca="1" si="61"/>
        <v>0</v>
      </c>
      <c r="AC409" s="119">
        <f t="shared" ca="1" si="62"/>
        <v>0</v>
      </c>
    </row>
    <row r="410" spans="2:29" x14ac:dyDescent="0.25">
      <c r="B410" s="20" t="str">
        <f t="shared" ca="1" si="58"/>
        <v/>
      </c>
      <c r="C410" s="21" t="str">
        <f ca="1">IF(B410="","",IF(MONTH(B410)=1,C409*(1+PREMISSAS!$C$58),C409))</f>
        <v/>
      </c>
      <c r="D410" s="21" t="str">
        <f ca="1">IF(B410="","",IF(RESULTADOS!$C$17="Normal",IFERROR(MAX(C410-PREMISSAS!$C$13,0),0),MAX(10*PREMISSAS!$C$39,IF(MONTH(B410)=1,D409*(1+PREMISSAS!$C$58),D409))))</f>
        <v/>
      </c>
      <c r="E410" s="4">
        <f ca="1">IFERROR(D410*IF(RESULTADOS!$C$17="Normal",$D$3,0),0)</f>
        <v>0</v>
      </c>
      <c r="F410" s="4">
        <f>IF(AND(Painel!$I$47="Sim",Painel!$I$49=PREMISSAS!$O$23),Painel!$I$51,0)</f>
        <v>0</v>
      </c>
      <c r="G410" s="100">
        <f>IF(AND(Painel!$I$47="Sim",Painel!$I$49=PREMISSAS!$O$22),IF(MOD(MONTH(B410),6)=0,Painel!$I$51,0),0)</f>
        <v>0</v>
      </c>
      <c r="H410" s="100">
        <f>IF(AND(Painel!$I$47="Sim",Painel!$I$49=PREMISSAS!$O$21),IF(MOD(MONTH(B410),12)=0,Painel!$I$51,0),0)</f>
        <v>0</v>
      </c>
      <c r="I410" s="4">
        <f ca="1">IFERROR(IF(RESULTADOS!$C$17="Normal",0,D410)*IF(RESULTADOS!$C$17="Normal",0,$D$3),0)</f>
        <v>0</v>
      </c>
      <c r="J410" s="4">
        <f>IF(RESULTADOS!$C$17="Normal",E410,0)</f>
        <v>0</v>
      </c>
      <c r="K410" s="4">
        <f ca="1">(E410+J410+I410)*PREMISSAS!$C$61</f>
        <v>0</v>
      </c>
      <c r="L410" s="4">
        <f ca="1">IFERROR(D410*IF(RESULTADOS!$C$17="Normal",IF(Painel!$G$8=PREMISSAS!$M$18,PREMISSAS!$C$63,PREMISSAS!$D$63),0),0)</f>
        <v>0</v>
      </c>
      <c r="M410" s="85">
        <f ca="1">IFERROR(M409*(1+$E$2)+(E410+J410-IF(RESULTADOS!$C$17="Normal",K410,0)-L410)*IF(MONTH(B410)=12,2,1),0)</f>
        <v>0</v>
      </c>
      <c r="N410" s="85">
        <f ca="1">IFERROR(N409*(1+$E$2)+(F410+I410-IF(RESULTADOS!$C$17="Normal",0,K410))*IF(MONTH(B410)=12,2,1)+G410+H410,0)</f>
        <v>0</v>
      </c>
      <c r="P410" s="43">
        <f t="shared" ca="1" si="55"/>
        <v>0</v>
      </c>
      <c r="R410" s="116" t="str">
        <f t="shared" ca="1" si="56"/>
        <v/>
      </c>
      <c r="S410" s="100" t="str">
        <f ca="1">IF(C410="","",S409+(E410+J410-IF(RESULTADOS!$C$17="Normal",K410,0)-L410)/2+(F410+G410+H410+I410-IF(RESULTADOS!$C$17="Normal",0,K410)))</f>
        <v/>
      </c>
      <c r="T410" s="100" t="str">
        <f ca="1">IF(C410="","",T409+(E410+J410-IF(RESULTADOS!$C$17="Normal",K410,0)-L410)/2)</f>
        <v/>
      </c>
      <c r="U410" s="100">
        <f t="shared" ca="1" si="59"/>
        <v>0</v>
      </c>
      <c r="W410" s="116" t="str">
        <f t="shared" ca="1" si="60"/>
        <v/>
      </c>
      <c r="X410" s="116" t="str">
        <f t="shared" ca="1" si="57"/>
        <v/>
      </c>
      <c r="Y410" s="100">
        <f ca="1">IF(OR((Y409-13/12*AB409)*(1+PREMISSAS!$C$16)&lt;0,Y409=""),0,(Y409-13/12*AB409)*(1+PREMISSAS!$C$16))</f>
        <v>0</v>
      </c>
      <c r="Z410" s="100">
        <f ca="1">IF(OR((Z409-13/12*AC409)*(1+PREMISSAS!$C$16)&lt;0,Z409=""),0,(Z409-13/12*AC409)*(1+PREMISSAS!$C$16))</f>
        <v>0</v>
      </c>
      <c r="AA410" s="100">
        <f t="shared" ca="1" si="54"/>
        <v>0</v>
      </c>
      <c r="AB410" s="119">
        <f t="shared" ca="1" si="61"/>
        <v>0</v>
      </c>
      <c r="AC410" s="119">
        <f t="shared" ca="1" si="62"/>
        <v>0</v>
      </c>
    </row>
    <row r="411" spans="2:29" x14ac:dyDescent="0.25">
      <c r="B411" s="20" t="str">
        <f t="shared" ca="1" si="58"/>
        <v/>
      </c>
      <c r="C411" s="21" t="str">
        <f ca="1">IF(B411="","",IF(MONTH(B411)=1,C410*(1+PREMISSAS!$C$58),C410))</f>
        <v/>
      </c>
      <c r="D411" s="21" t="str">
        <f ca="1">IF(B411="","",IF(RESULTADOS!$C$17="Normal",IFERROR(MAX(C411-PREMISSAS!$C$13,0),0),MAX(10*PREMISSAS!$C$39,IF(MONTH(B411)=1,D410*(1+PREMISSAS!$C$58),D410))))</f>
        <v/>
      </c>
      <c r="E411" s="4">
        <f ca="1">IFERROR(D411*IF(RESULTADOS!$C$17="Normal",$D$3,0),0)</f>
        <v>0</v>
      </c>
      <c r="F411" s="4">
        <f>IF(AND(Painel!$I$47="Sim",Painel!$I$49=PREMISSAS!$O$23),Painel!$I$51,0)</f>
        <v>0</v>
      </c>
      <c r="G411" s="100">
        <f>IF(AND(Painel!$I$47="Sim",Painel!$I$49=PREMISSAS!$O$22),IF(MOD(MONTH(B411),6)=0,Painel!$I$51,0),0)</f>
        <v>0</v>
      </c>
      <c r="H411" s="100">
        <f>IF(AND(Painel!$I$47="Sim",Painel!$I$49=PREMISSAS!$O$21),IF(MOD(MONTH(B411),12)=0,Painel!$I$51,0),0)</f>
        <v>0</v>
      </c>
      <c r="I411" s="4">
        <f ca="1">IFERROR(IF(RESULTADOS!$C$17="Normal",0,D411)*IF(RESULTADOS!$C$17="Normal",0,$D$3),0)</f>
        <v>0</v>
      </c>
      <c r="J411" s="4">
        <f>IF(RESULTADOS!$C$17="Normal",E411,0)</f>
        <v>0</v>
      </c>
      <c r="K411" s="4">
        <f ca="1">(E411+J411+I411)*PREMISSAS!$C$61</f>
        <v>0</v>
      </c>
      <c r="L411" s="4">
        <f ca="1">IFERROR(D411*IF(RESULTADOS!$C$17="Normal",IF(Painel!$G$8=PREMISSAS!$M$18,PREMISSAS!$C$63,PREMISSAS!$D$63),0),0)</f>
        <v>0</v>
      </c>
      <c r="M411" s="85">
        <f ca="1">IFERROR(M410*(1+$E$2)+(E411+J411-IF(RESULTADOS!$C$17="Normal",K411,0)-L411)*IF(MONTH(B411)=12,2,1),0)</f>
        <v>0</v>
      </c>
      <c r="N411" s="85">
        <f ca="1">IFERROR(N410*(1+$E$2)+(F411+I411-IF(RESULTADOS!$C$17="Normal",0,K411))*IF(MONTH(B411)=12,2,1)+G411+H411,0)</f>
        <v>0</v>
      </c>
      <c r="P411" s="43">
        <f t="shared" ca="1" si="55"/>
        <v>0</v>
      </c>
      <c r="R411" s="116" t="str">
        <f t="shared" ca="1" si="56"/>
        <v/>
      </c>
      <c r="S411" s="100" t="str">
        <f ca="1">IF(C411="","",S410+(E411+J411-IF(RESULTADOS!$C$17="Normal",K411,0)-L411)/2+(F411+G411+H411+I411-IF(RESULTADOS!$C$17="Normal",0,K411)))</f>
        <v/>
      </c>
      <c r="T411" s="100" t="str">
        <f ca="1">IF(C411="","",T410+(E411+J411-IF(RESULTADOS!$C$17="Normal",K411,0)-L411)/2)</f>
        <v/>
      </c>
      <c r="U411" s="100">
        <f t="shared" ca="1" si="59"/>
        <v>0</v>
      </c>
      <c r="W411" s="116" t="str">
        <f t="shared" ca="1" si="60"/>
        <v/>
      </c>
      <c r="X411" s="116" t="str">
        <f t="shared" ca="1" si="57"/>
        <v/>
      </c>
      <c r="Y411" s="100">
        <f ca="1">IF(OR((Y410-13/12*AB410)*(1+PREMISSAS!$C$16)&lt;0,Y410=""),0,(Y410-13/12*AB410)*(1+PREMISSAS!$C$16))</f>
        <v>0</v>
      </c>
      <c r="Z411" s="100">
        <f ca="1">IF(OR((Z410-13/12*AC410)*(1+PREMISSAS!$C$16)&lt;0,Z410=""),0,(Z410-13/12*AC410)*(1+PREMISSAS!$C$16))</f>
        <v>0</v>
      </c>
      <c r="AA411" s="100">
        <f t="shared" ca="1" si="54"/>
        <v>0</v>
      </c>
      <c r="AB411" s="119">
        <f t="shared" ca="1" si="61"/>
        <v>0</v>
      </c>
      <c r="AC411" s="119">
        <f t="shared" ca="1" si="62"/>
        <v>0</v>
      </c>
    </row>
    <row r="412" spans="2:29" x14ac:dyDescent="0.25">
      <c r="B412" s="20" t="str">
        <f t="shared" ca="1" si="58"/>
        <v/>
      </c>
      <c r="C412" s="21" t="str">
        <f ca="1">IF(B412="","",IF(MONTH(B412)=1,C411*(1+PREMISSAS!$C$58),C411))</f>
        <v/>
      </c>
      <c r="D412" s="21" t="str">
        <f ca="1">IF(B412="","",IF(RESULTADOS!$C$17="Normal",IFERROR(MAX(C412-PREMISSAS!$C$13,0),0),MAX(10*PREMISSAS!$C$39,IF(MONTH(B412)=1,D411*(1+PREMISSAS!$C$58),D411))))</f>
        <v/>
      </c>
      <c r="E412" s="4">
        <f ca="1">IFERROR(D412*IF(RESULTADOS!$C$17="Normal",$D$3,0),0)</f>
        <v>0</v>
      </c>
      <c r="F412" s="4">
        <f>IF(AND(Painel!$I$47="Sim",Painel!$I$49=PREMISSAS!$O$23),Painel!$I$51,0)</f>
        <v>0</v>
      </c>
      <c r="G412" s="100">
        <f>IF(AND(Painel!$I$47="Sim",Painel!$I$49=PREMISSAS!$O$22),IF(MOD(MONTH(B412),6)=0,Painel!$I$51,0),0)</f>
        <v>0</v>
      </c>
      <c r="H412" s="100">
        <f>IF(AND(Painel!$I$47="Sim",Painel!$I$49=PREMISSAS!$O$21),IF(MOD(MONTH(B412),12)=0,Painel!$I$51,0),0)</f>
        <v>0</v>
      </c>
      <c r="I412" s="4">
        <f ca="1">IFERROR(IF(RESULTADOS!$C$17="Normal",0,D412)*IF(RESULTADOS!$C$17="Normal",0,$D$3),0)</f>
        <v>0</v>
      </c>
      <c r="J412" s="4">
        <f>IF(RESULTADOS!$C$17="Normal",E412,0)</f>
        <v>0</v>
      </c>
      <c r="K412" s="4">
        <f ca="1">(E412+J412+I412)*PREMISSAS!$C$61</f>
        <v>0</v>
      </c>
      <c r="L412" s="4">
        <f ca="1">IFERROR(D412*IF(RESULTADOS!$C$17="Normal",IF(Painel!$G$8=PREMISSAS!$M$18,PREMISSAS!$C$63,PREMISSAS!$D$63),0),0)</f>
        <v>0</v>
      </c>
      <c r="M412" s="85">
        <f ca="1">IFERROR(M411*(1+$E$2)+(E412+J412-IF(RESULTADOS!$C$17="Normal",K412,0)-L412)*IF(MONTH(B412)=12,2,1),0)</f>
        <v>0</v>
      </c>
      <c r="N412" s="85">
        <f ca="1">IFERROR(N411*(1+$E$2)+(F412+I412-IF(RESULTADOS!$C$17="Normal",0,K412))*IF(MONTH(B412)=12,2,1)+G412+H412,0)</f>
        <v>0</v>
      </c>
      <c r="P412" s="43">
        <f t="shared" ca="1" si="55"/>
        <v>0</v>
      </c>
      <c r="R412" s="116" t="str">
        <f t="shared" ca="1" si="56"/>
        <v/>
      </c>
      <c r="S412" s="100" t="str">
        <f ca="1">IF(C412="","",S411+(E412+J412-IF(RESULTADOS!$C$17="Normal",K412,0)-L412)/2+(F412+G412+H412+I412-IF(RESULTADOS!$C$17="Normal",0,K412)))</f>
        <v/>
      </c>
      <c r="T412" s="100" t="str">
        <f ca="1">IF(C412="","",T411+(E412+J412-IF(RESULTADOS!$C$17="Normal",K412,0)-L412)/2)</f>
        <v/>
      </c>
      <c r="U412" s="100">
        <f t="shared" ca="1" si="59"/>
        <v>0</v>
      </c>
      <c r="W412" s="116" t="str">
        <f t="shared" ca="1" si="60"/>
        <v/>
      </c>
      <c r="X412" s="116" t="str">
        <f t="shared" ca="1" si="57"/>
        <v/>
      </c>
      <c r="Y412" s="100">
        <f ca="1">IF(OR((Y411-13/12*AB411)*(1+PREMISSAS!$C$16)&lt;0,Y411=""),0,(Y411-13/12*AB411)*(1+PREMISSAS!$C$16))</f>
        <v>0</v>
      </c>
      <c r="Z412" s="100">
        <f ca="1">IF(OR((Z411-13/12*AC411)*(1+PREMISSAS!$C$16)&lt;0,Z411=""),0,(Z411-13/12*AC411)*(1+PREMISSAS!$C$16))</f>
        <v>0</v>
      </c>
      <c r="AA412" s="100">
        <f t="shared" ca="1" si="54"/>
        <v>0</v>
      </c>
      <c r="AB412" s="119">
        <f t="shared" ca="1" si="61"/>
        <v>0</v>
      </c>
      <c r="AC412" s="119">
        <f t="shared" ca="1" si="62"/>
        <v>0</v>
      </c>
    </row>
    <row r="413" spans="2:29" x14ac:dyDescent="0.25">
      <c r="B413" s="20" t="str">
        <f t="shared" ca="1" si="58"/>
        <v/>
      </c>
      <c r="C413" s="21" t="str">
        <f ca="1">IF(B413="","",IF(MONTH(B413)=1,C412*(1+PREMISSAS!$C$58),C412))</f>
        <v/>
      </c>
      <c r="D413" s="21" t="str">
        <f ca="1">IF(B413="","",IF(RESULTADOS!$C$17="Normal",IFERROR(MAX(C413-PREMISSAS!$C$13,0),0),MAX(10*PREMISSAS!$C$39,IF(MONTH(B413)=1,D412*(1+PREMISSAS!$C$58),D412))))</f>
        <v/>
      </c>
      <c r="E413" s="4">
        <f ca="1">IFERROR(D413*IF(RESULTADOS!$C$17="Normal",$D$3,0),0)</f>
        <v>0</v>
      </c>
      <c r="F413" s="4">
        <f>IF(AND(Painel!$I$47="Sim",Painel!$I$49=PREMISSAS!$O$23),Painel!$I$51,0)</f>
        <v>0</v>
      </c>
      <c r="G413" s="100">
        <f>IF(AND(Painel!$I$47="Sim",Painel!$I$49=PREMISSAS!$O$22),IF(MOD(MONTH(B413),6)=0,Painel!$I$51,0),0)</f>
        <v>0</v>
      </c>
      <c r="H413" s="100">
        <f>IF(AND(Painel!$I$47="Sim",Painel!$I$49=PREMISSAS!$O$21),IF(MOD(MONTH(B413),12)=0,Painel!$I$51,0),0)</f>
        <v>0</v>
      </c>
      <c r="I413" s="4">
        <f ca="1">IFERROR(IF(RESULTADOS!$C$17="Normal",0,D413)*IF(RESULTADOS!$C$17="Normal",0,$D$3),0)</f>
        <v>0</v>
      </c>
      <c r="J413" s="4">
        <f>IF(RESULTADOS!$C$17="Normal",E413,0)</f>
        <v>0</v>
      </c>
      <c r="K413" s="4">
        <f ca="1">(E413+J413+I413)*PREMISSAS!$C$61</f>
        <v>0</v>
      </c>
      <c r="L413" s="4">
        <f ca="1">IFERROR(D413*IF(RESULTADOS!$C$17="Normal",IF(Painel!$G$8=PREMISSAS!$M$18,PREMISSAS!$C$63,PREMISSAS!$D$63),0),0)</f>
        <v>0</v>
      </c>
      <c r="M413" s="85">
        <f ca="1">IFERROR(M412*(1+$E$2)+(E413+J413-IF(RESULTADOS!$C$17="Normal",K413,0)-L413)*IF(MONTH(B413)=12,2,1),0)</f>
        <v>0</v>
      </c>
      <c r="N413" s="85">
        <f ca="1">IFERROR(N412*(1+$E$2)+(F413+I413-IF(RESULTADOS!$C$17="Normal",0,K413))*IF(MONTH(B413)=12,2,1)+G413+H413,0)</f>
        <v>0</v>
      </c>
      <c r="P413" s="43">
        <f t="shared" ca="1" si="55"/>
        <v>0</v>
      </c>
      <c r="R413" s="116" t="str">
        <f t="shared" ca="1" si="56"/>
        <v/>
      </c>
      <c r="S413" s="100" t="str">
        <f ca="1">IF(C413="","",S412+(E413+J413-IF(RESULTADOS!$C$17="Normal",K413,0)-L413)/2+(F413+G413+H413+I413-IF(RESULTADOS!$C$17="Normal",0,K413)))</f>
        <v/>
      </c>
      <c r="T413" s="100" t="str">
        <f ca="1">IF(C413="","",T412+(E413+J413-IF(RESULTADOS!$C$17="Normal",K413,0)-L413)/2)</f>
        <v/>
      </c>
      <c r="U413" s="100">
        <f t="shared" ca="1" si="59"/>
        <v>0</v>
      </c>
      <c r="W413" s="116" t="str">
        <f t="shared" ca="1" si="60"/>
        <v/>
      </c>
      <c r="X413" s="116" t="str">
        <f t="shared" ca="1" si="57"/>
        <v/>
      </c>
      <c r="Y413" s="100">
        <f ca="1">IF(OR((Y412-13/12*AB412)*(1+PREMISSAS!$C$16)&lt;0,Y412=""),0,(Y412-13/12*AB412)*(1+PREMISSAS!$C$16))</f>
        <v>0</v>
      </c>
      <c r="Z413" s="100">
        <f ca="1">IF(OR((Z412-13/12*AC412)*(1+PREMISSAS!$C$16)&lt;0,Z412=""),0,(Z412-13/12*AC412)*(1+PREMISSAS!$C$16))</f>
        <v>0</v>
      </c>
      <c r="AA413" s="100">
        <f t="shared" ca="1" si="54"/>
        <v>0</v>
      </c>
      <c r="AB413" s="119">
        <f t="shared" ca="1" si="61"/>
        <v>0</v>
      </c>
      <c r="AC413" s="119">
        <f t="shared" ca="1" si="62"/>
        <v>0</v>
      </c>
    </row>
    <row r="414" spans="2:29" x14ac:dyDescent="0.25">
      <c r="B414" s="20" t="str">
        <f t="shared" ca="1" si="58"/>
        <v/>
      </c>
      <c r="C414" s="21" t="str">
        <f ca="1">IF(B414="","",IF(MONTH(B414)=1,C413*(1+PREMISSAS!$C$58),C413))</f>
        <v/>
      </c>
      <c r="D414" s="21" t="str">
        <f ca="1">IF(B414="","",IF(RESULTADOS!$C$17="Normal",IFERROR(MAX(C414-PREMISSAS!$C$13,0),0),MAX(10*PREMISSAS!$C$39,IF(MONTH(B414)=1,D413*(1+PREMISSAS!$C$58),D413))))</f>
        <v/>
      </c>
      <c r="E414" s="4">
        <f ca="1">IFERROR(D414*IF(RESULTADOS!$C$17="Normal",$D$3,0),0)</f>
        <v>0</v>
      </c>
      <c r="F414" s="4">
        <f>IF(AND(Painel!$I$47="Sim",Painel!$I$49=PREMISSAS!$O$23),Painel!$I$51,0)</f>
        <v>0</v>
      </c>
      <c r="G414" s="100">
        <f>IF(AND(Painel!$I$47="Sim",Painel!$I$49=PREMISSAS!$O$22),IF(MOD(MONTH(B414),6)=0,Painel!$I$51,0),0)</f>
        <v>0</v>
      </c>
      <c r="H414" s="100">
        <f>IF(AND(Painel!$I$47="Sim",Painel!$I$49=PREMISSAS!$O$21),IF(MOD(MONTH(B414),12)=0,Painel!$I$51,0),0)</f>
        <v>0</v>
      </c>
      <c r="I414" s="4">
        <f ca="1">IFERROR(IF(RESULTADOS!$C$17="Normal",0,D414)*IF(RESULTADOS!$C$17="Normal",0,$D$3),0)</f>
        <v>0</v>
      </c>
      <c r="J414" s="4">
        <f>IF(RESULTADOS!$C$17="Normal",E414,0)</f>
        <v>0</v>
      </c>
      <c r="K414" s="4">
        <f ca="1">(E414+J414+I414)*PREMISSAS!$C$61</f>
        <v>0</v>
      </c>
      <c r="L414" s="4">
        <f ca="1">IFERROR(D414*IF(RESULTADOS!$C$17="Normal",IF(Painel!$G$8=PREMISSAS!$M$18,PREMISSAS!$C$63,PREMISSAS!$D$63),0),0)</f>
        <v>0</v>
      </c>
      <c r="M414" s="85">
        <f ca="1">IFERROR(M413*(1+$E$2)+(E414+J414-IF(RESULTADOS!$C$17="Normal",K414,0)-L414)*IF(MONTH(B414)=12,2,1),0)</f>
        <v>0</v>
      </c>
      <c r="N414" s="85">
        <f ca="1">IFERROR(N413*(1+$E$2)+(F414+I414-IF(RESULTADOS!$C$17="Normal",0,K414))*IF(MONTH(B414)=12,2,1)+G414+H414,0)</f>
        <v>0</v>
      </c>
      <c r="P414" s="43">
        <f t="shared" ca="1" si="55"/>
        <v>0</v>
      </c>
      <c r="R414" s="116" t="str">
        <f t="shared" ca="1" si="56"/>
        <v/>
      </c>
      <c r="S414" s="100" t="str">
        <f ca="1">IF(C414="","",S413+(E414+J414-IF(RESULTADOS!$C$17="Normal",K414,0)-L414)/2+(F414+G414+H414+I414-IF(RESULTADOS!$C$17="Normal",0,K414)))</f>
        <v/>
      </c>
      <c r="T414" s="100" t="str">
        <f ca="1">IF(C414="","",T413+(E414+J414-IF(RESULTADOS!$C$17="Normal",K414,0)-L414)/2)</f>
        <v/>
      </c>
      <c r="U414" s="100">
        <f t="shared" ca="1" si="59"/>
        <v>0</v>
      </c>
      <c r="W414" s="116" t="str">
        <f t="shared" ca="1" si="60"/>
        <v/>
      </c>
      <c r="X414" s="116" t="str">
        <f t="shared" ca="1" si="57"/>
        <v/>
      </c>
      <c r="Y414" s="100">
        <f ca="1">IF(OR((Y413-13/12*AB413)*(1+PREMISSAS!$C$16)&lt;0,Y413=""),0,(Y413-13/12*AB413)*(1+PREMISSAS!$C$16))</f>
        <v>0</v>
      </c>
      <c r="Z414" s="100">
        <f ca="1">IF(OR((Z413-13/12*AC413)*(1+PREMISSAS!$C$16)&lt;0,Z413=""),0,(Z413-13/12*AC413)*(1+PREMISSAS!$C$16))</f>
        <v>0</v>
      </c>
      <c r="AA414" s="100">
        <f t="shared" ca="1" si="54"/>
        <v>0</v>
      </c>
      <c r="AB414" s="119">
        <f t="shared" ca="1" si="61"/>
        <v>0</v>
      </c>
      <c r="AC414" s="119">
        <f t="shared" ca="1" si="62"/>
        <v>0</v>
      </c>
    </row>
    <row r="415" spans="2:29" x14ac:dyDescent="0.25">
      <c r="B415" s="20" t="str">
        <f t="shared" ca="1" si="58"/>
        <v/>
      </c>
      <c r="C415" s="21" t="str">
        <f ca="1">IF(B415="","",IF(MONTH(B415)=1,C414*(1+PREMISSAS!$C$58),C414))</f>
        <v/>
      </c>
      <c r="D415" s="21" t="str">
        <f ca="1">IF(B415="","",IF(RESULTADOS!$C$17="Normal",IFERROR(MAX(C415-PREMISSAS!$C$13,0),0),MAX(10*PREMISSAS!$C$39,IF(MONTH(B415)=1,D414*(1+PREMISSAS!$C$58),D414))))</f>
        <v/>
      </c>
      <c r="E415" s="4">
        <f ca="1">IFERROR(D415*IF(RESULTADOS!$C$17="Normal",$D$3,0),0)</f>
        <v>0</v>
      </c>
      <c r="F415" s="4">
        <f>IF(AND(Painel!$I$47="Sim",Painel!$I$49=PREMISSAS!$O$23),Painel!$I$51,0)</f>
        <v>0</v>
      </c>
      <c r="G415" s="100">
        <f>IF(AND(Painel!$I$47="Sim",Painel!$I$49=PREMISSAS!$O$22),IF(MOD(MONTH(B415),6)=0,Painel!$I$51,0),0)</f>
        <v>0</v>
      </c>
      <c r="H415" s="100">
        <f>IF(AND(Painel!$I$47="Sim",Painel!$I$49=PREMISSAS!$O$21),IF(MOD(MONTH(B415),12)=0,Painel!$I$51,0),0)</f>
        <v>0</v>
      </c>
      <c r="I415" s="4">
        <f ca="1">IFERROR(IF(RESULTADOS!$C$17="Normal",0,D415)*IF(RESULTADOS!$C$17="Normal",0,$D$3),0)</f>
        <v>0</v>
      </c>
      <c r="J415" s="4">
        <f>IF(RESULTADOS!$C$17="Normal",E415,0)</f>
        <v>0</v>
      </c>
      <c r="K415" s="4">
        <f ca="1">(E415+J415+I415)*PREMISSAS!$C$61</f>
        <v>0</v>
      </c>
      <c r="L415" s="4">
        <f ca="1">IFERROR(D415*IF(RESULTADOS!$C$17="Normal",IF(Painel!$G$8=PREMISSAS!$M$18,PREMISSAS!$C$63,PREMISSAS!$D$63),0),0)</f>
        <v>0</v>
      </c>
      <c r="M415" s="85">
        <f ca="1">IFERROR(M414*(1+$E$2)+(E415+J415-IF(RESULTADOS!$C$17="Normal",K415,0)-L415)*IF(MONTH(B415)=12,2,1),0)</f>
        <v>0</v>
      </c>
      <c r="N415" s="85">
        <f ca="1">IFERROR(N414*(1+$E$2)+(F415+I415-IF(RESULTADOS!$C$17="Normal",0,K415))*IF(MONTH(B415)=12,2,1)+G415+H415,0)</f>
        <v>0</v>
      </c>
      <c r="P415" s="43">
        <f t="shared" ca="1" si="55"/>
        <v>0</v>
      </c>
      <c r="R415" s="116" t="str">
        <f t="shared" ca="1" si="56"/>
        <v/>
      </c>
      <c r="S415" s="100" t="str">
        <f ca="1">IF(C415="","",S414+(E415+J415-IF(RESULTADOS!$C$17="Normal",K415,0)-L415)/2+(F415+G415+H415+I415-IF(RESULTADOS!$C$17="Normal",0,K415)))</f>
        <v/>
      </c>
      <c r="T415" s="100" t="str">
        <f ca="1">IF(C415="","",T414+(E415+J415-IF(RESULTADOS!$C$17="Normal",K415,0)-L415)/2)</f>
        <v/>
      </c>
      <c r="U415" s="100">
        <f t="shared" ca="1" si="59"/>
        <v>0</v>
      </c>
      <c r="W415" s="116" t="str">
        <f t="shared" ca="1" si="60"/>
        <v/>
      </c>
      <c r="X415" s="116" t="str">
        <f t="shared" ca="1" si="57"/>
        <v/>
      </c>
      <c r="Y415" s="100">
        <f ca="1">IF(OR((Y414-13/12*AB414)*(1+PREMISSAS!$C$16)&lt;0,Y414=""),0,(Y414-13/12*AB414)*(1+PREMISSAS!$C$16))</f>
        <v>0</v>
      </c>
      <c r="Z415" s="100">
        <f ca="1">IF(OR((Z414-13/12*AC414)*(1+PREMISSAS!$C$16)&lt;0,Z414=""),0,(Z414-13/12*AC414)*(1+PREMISSAS!$C$16))</f>
        <v>0</v>
      </c>
      <c r="AA415" s="100">
        <f t="shared" ca="1" si="54"/>
        <v>0</v>
      </c>
      <c r="AB415" s="119">
        <f t="shared" ca="1" si="61"/>
        <v>0</v>
      </c>
      <c r="AC415" s="119">
        <f t="shared" ca="1" si="62"/>
        <v>0</v>
      </c>
    </row>
    <row r="416" spans="2:29" x14ac:dyDescent="0.25">
      <c r="B416" s="20" t="str">
        <f t="shared" ca="1" si="58"/>
        <v/>
      </c>
      <c r="C416" s="21" t="str">
        <f ca="1">IF(B416="","",IF(MONTH(B416)=1,C415*(1+PREMISSAS!$C$58),C415))</f>
        <v/>
      </c>
      <c r="D416" s="21" t="str">
        <f ca="1">IF(B416="","",IF(RESULTADOS!$C$17="Normal",IFERROR(MAX(C416-PREMISSAS!$C$13,0),0),MAX(10*PREMISSAS!$C$39,IF(MONTH(B416)=1,D415*(1+PREMISSAS!$C$58),D415))))</f>
        <v/>
      </c>
      <c r="E416" s="4">
        <f ca="1">IFERROR(D416*IF(RESULTADOS!$C$17="Normal",$D$3,0),0)</f>
        <v>0</v>
      </c>
      <c r="F416" s="4">
        <f>IF(AND(Painel!$I$47="Sim",Painel!$I$49=PREMISSAS!$O$23),Painel!$I$51,0)</f>
        <v>0</v>
      </c>
      <c r="G416" s="100">
        <f>IF(AND(Painel!$I$47="Sim",Painel!$I$49=PREMISSAS!$O$22),IF(MOD(MONTH(B416),6)=0,Painel!$I$51,0),0)</f>
        <v>0</v>
      </c>
      <c r="H416" s="100">
        <f>IF(AND(Painel!$I$47="Sim",Painel!$I$49=PREMISSAS!$O$21),IF(MOD(MONTH(B416),12)=0,Painel!$I$51,0),0)</f>
        <v>0</v>
      </c>
      <c r="I416" s="4">
        <f ca="1">IFERROR(IF(RESULTADOS!$C$17="Normal",0,D416)*IF(RESULTADOS!$C$17="Normal",0,$D$3),0)</f>
        <v>0</v>
      </c>
      <c r="J416" s="4">
        <f>IF(RESULTADOS!$C$17="Normal",E416,0)</f>
        <v>0</v>
      </c>
      <c r="K416" s="4">
        <f ca="1">(E416+J416+I416)*PREMISSAS!$C$61</f>
        <v>0</v>
      </c>
      <c r="L416" s="4">
        <f ca="1">IFERROR(D416*IF(RESULTADOS!$C$17="Normal",IF(Painel!$G$8=PREMISSAS!$M$18,PREMISSAS!$C$63,PREMISSAS!$D$63),0),0)</f>
        <v>0</v>
      </c>
      <c r="M416" s="85">
        <f ca="1">IFERROR(M415*(1+$E$2)+(E416+J416-IF(RESULTADOS!$C$17="Normal",K416,0)-L416)*IF(MONTH(B416)=12,2,1),0)</f>
        <v>0</v>
      </c>
      <c r="N416" s="85">
        <f ca="1">IFERROR(N415*(1+$E$2)+(F416+I416-IF(RESULTADOS!$C$17="Normal",0,K416))*IF(MONTH(B416)=12,2,1)+G416+H416,0)</f>
        <v>0</v>
      </c>
      <c r="P416" s="43">
        <f t="shared" ca="1" si="55"/>
        <v>0</v>
      </c>
      <c r="R416" s="116" t="str">
        <f t="shared" ca="1" si="56"/>
        <v/>
      </c>
      <c r="S416" s="100" t="str">
        <f ca="1">IF(C416="","",S415+(E416+J416-IF(RESULTADOS!$C$17="Normal",K416,0)-L416)/2+(F416+G416+H416+I416-IF(RESULTADOS!$C$17="Normal",0,K416)))</f>
        <v/>
      </c>
      <c r="T416" s="100" t="str">
        <f ca="1">IF(C416="","",T415+(E416+J416-IF(RESULTADOS!$C$17="Normal",K416,0)-L416)/2)</f>
        <v/>
      </c>
      <c r="U416" s="100">
        <f t="shared" ca="1" si="59"/>
        <v>0</v>
      </c>
      <c r="W416" s="116" t="str">
        <f t="shared" ca="1" si="60"/>
        <v/>
      </c>
      <c r="X416" s="116" t="str">
        <f t="shared" ca="1" si="57"/>
        <v/>
      </c>
      <c r="Y416" s="100">
        <f ca="1">IF(OR((Y415-13/12*AB415)*(1+PREMISSAS!$C$16)&lt;0,Y415=""),0,(Y415-13/12*AB415)*(1+PREMISSAS!$C$16))</f>
        <v>0</v>
      </c>
      <c r="Z416" s="100">
        <f ca="1">IF(OR((Z415-13/12*AC415)*(1+PREMISSAS!$C$16)&lt;0,Z415=""),0,(Z415-13/12*AC415)*(1+PREMISSAS!$C$16))</f>
        <v>0</v>
      </c>
      <c r="AA416" s="100">
        <f t="shared" ca="1" si="54"/>
        <v>0</v>
      </c>
      <c r="AB416" s="119">
        <f t="shared" ca="1" si="61"/>
        <v>0</v>
      </c>
      <c r="AC416" s="119">
        <f t="shared" ca="1" si="62"/>
        <v>0</v>
      </c>
    </row>
    <row r="417" spans="2:29" x14ac:dyDescent="0.25">
      <c r="B417" s="20" t="str">
        <f t="shared" ca="1" si="58"/>
        <v/>
      </c>
      <c r="C417" s="21" t="str">
        <f ca="1">IF(B417="","",IF(MONTH(B417)=1,C416*(1+PREMISSAS!$C$58),C416))</f>
        <v/>
      </c>
      <c r="D417" s="21" t="str">
        <f ca="1">IF(B417="","",IF(RESULTADOS!$C$17="Normal",IFERROR(MAX(C417-PREMISSAS!$C$13,0),0),MAX(10*PREMISSAS!$C$39,IF(MONTH(B417)=1,D416*(1+PREMISSAS!$C$58),D416))))</f>
        <v/>
      </c>
      <c r="E417" s="4">
        <f ca="1">IFERROR(D417*IF(RESULTADOS!$C$17="Normal",$D$3,0),0)</f>
        <v>0</v>
      </c>
      <c r="F417" s="4">
        <f>IF(AND(Painel!$I$47="Sim",Painel!$I$49=PREMISSAS!$O$23),Painel!$I$51,0)</f>
        <v>0</v>
      </c>
      <c r="G417" s="100">
        <f>IF(AND(Painel!$I$47="Sim",Painel!$I$49=PREMISSAS!$O$22),IF(MOD(MONTH(B417),6)=0,Painel!$I$51,0),0)</f>
        <v>0</v>
      </c>
      <c r="H417" s="100">
        <f>IF(AND(Painel!$I$47="Sim",Painel!$I$49=PREMISSAS!$O$21),IF(MOD(MONTH(B417),12)=0,Painel!$I$51,0),0)</f>
        <v>0</v>
      </c>
      <c r="I417" s="4">
        <f ca="1">IFERROR(IF(RESULTADOS!$C$17="Normal",0,D417)*IF(RESULTADOS!$C$17="Normal",0,$D$3),0)</f>
        <v>0</v>
      </c>
      <c r="J417" s="4">
        <f>IF(RESULTADOS!$C$17="Normal",E417,0)</f>
        <v>0</v>
      </c>
      <c r="K417" s="4">
        <f ca="1">(E417+J417+I417)*PREMISSAS!$C$61</f>
        <v>0</v>
      </c>
      <c r="L417" s="4">
        <f ca="1">IFERROR(D417*IF(RESULTADOS!$C$17="Normal",IF(Painel!$G$8=PREMISSAS!$M$18,PREMISSAS!$C$63,PREMISSAS!$D$63),0),0)</f>
        <v>0</v>
      </c>
      <c r="M417" s="85">
        <f ca="1">IFERROR(M416*(1+$E$2)+(E417+J417-IF(RESULTADOS!$C$17="Normal",K417,0)-L417)*IF(MONTH(B417)=12,2,1),0)</f>
        <v>0</v>
      </c>
      <c r="N417" s="85">
        <f ca="1">IFERROR(N416*(1+$E$2)+(F417+I417-IF(RESULTADOS!$C$17="Normal",0,K417))*IF(MONTH(B417)=12,2,1)+G417+H417,0)</f>
        <v>0</v>
      </c>
      <c r="P417" s="43">
        <f t="shared" ca="1" si="55"/>
        <v>0</v>
      </c>
      <c r="R417" s="116" t="str">
        <f t="shared" ca="1" si="56"/>
        <v/>
      </c>
      <c r="S417" s="100" t="str">
        <f ca="1">IF(C417="","",S416+(E417+J417-IF(RESULTADOS!$C$17="Normal",K417,0)-L417)/2+(F417+G417+H417+I417-IF(RESULTADOS!$C$17="Normal",0,K417)))</f>
        <v/>
      </c>
      <c r="T417" s="100" t="str">
        <f ca="1">IF(C417="","",T416+(E417+J417-IF(RESULTADOS!$C$17="Normal",K417,0)-L417)/2)</f>
        <v/>
      </c>
      <c r="U417" s="100">
        <f t="shared" ca="1" si="59"/>
        <v>0</v>
      </c>
      <c r="W417" s="116" t="str">
        <f t="shared" ca="1" si="60"/>
        <v/>
      </c>
      <c r="X417" s="116" t="str">
        <f t="shared" ca="1" si="57"/>
        <v/>
      </c>
      <c r="Y417" s="100">
        <f ca="1">IF(OR((Y416-13/12*AB416)*(1+PREMISSAS!$C$16)&lt;0,Y416=""),0,(Y416-13/12*AB416)*(1+PREMISSAS!$C$16))</f>
        <v>0</v>
      </c>
      <c r="Z417" s="100">
        <f ca="1">IF(OR((Z416-13/12*AC416)*(1+PREMISSAS!$C$16)&lt;0,Z416=""),0,(Z416-13/12*AC416)*(1+PREMISSAS!$C$16))</f>
        <v>0</v>
      </c>
      <c r="AA417" s="100">
        <f t="shared" ca="1" si="54"/>
        <v>0</v>
      </c>
      <c r="AB417" s="119">
        <f t="shared" ca="1" si="61"/>
        <v>0</v>
      </c>
      <c r="AC417" s="119">
        <f t="shared" ca="1" si="62"/>
        <v>0</v>
      </c>
    </row>
    <row r="418" spans="2:29" x14ac:dyDescent="0.25">
      <c r="B418" s="20" t="str">
        <f t="shared" ca="1" si="58"/>
        <v/>
      </c>
      <c r="C418" s="21" t="str">
        <f ca="1">IF(B418="","",IF(MONTH(B418)=1,C417*(1+PREMISSAS!$C$58),C417))</f>
        <v/>
      </c>
      <c r="D418" s="21" t="str">
        <f ca="1">IF(B418="","",IF(RESULTADOS!$C$17="Normal",IFERROR(MAX(C418-PREMISSAS!$C$13,0),0),MAX(10*PREMISSAS!$C$39,IF(MONTH(B418)=1,D417*(1+PREMISSAS!$C$58),D417))))</f>
        <v/>
      </c>
      <c r="E418" s="4">
        <f ca="1">IFERROR(D418*IF(RESULTADOS!$C$17="Normal",$D$3,0),0)</f>
        <v>0</v>
      </c>
      <c r="F418" s="4">
        <f>IF(AND(Painel!$I$47="Sim",Painel!$I$49=PREMISSAS!$O$23),Painel!$I$51,0)</f>
        <v>0</v>
      </c>
      <c r="G418" s="100">
        <f>IF(AND(Painel!$I$47="Sim",Painel!$I$49=PREMISSAS!$O$22),IF(MOD(MONTH(B418),6)=0,Painel!$I$51,0),0)</f>
        <v>0</v>
      </c>
      <c r="H418" s="100">
        <f>IF(AND(Painel!$I$47="Sim",Painel!$I$49=PREMISSAS!$O$21),IF(MOD(MONTH(B418),12)=0,Painel!$I$51,0),0)</f>
        <v>0</v>
      </c>
      <c r="I418" s="4">
        <f ca="1">IFERROR(IF(RESULTADOS!$C$17="Normal",0,D418)*IF(RESULTADOS!$C$17="Normal",0,$D$3),0)</f>
        <v>0</v>
      </c>
      <c r="J418" s="4">
        <f>IF(RESULTADOS!$C$17="Normal",E418,0)</f>
        <v>0</v>
      </c>
      <c r="K418" s="4">
        <f ca="1">(E418+J418+I418)*PREMISSAS!$C$61</f>
        <v>0</v>
      </c>
      <c r="L418" s="4">
        <f ca="1">IFERROR(D418*IF(RESULTADOS!$C$17="Normal",IF(Painel!$G$8=PREMISSAS!$M$18,PREMISSAS!$C$63,PREMISSAS!$D$63),0),0)</f>
        <v>0</v>
      </c>
      <c r="M418" s="85">
        <f ca="1">IFERROR(M417*(1+$E$2)+(E418+J418-IF(RESULTADOS!$C$17="Normal",K418,0)-L418)*IF(MONTH(B418)=12,2,1),0)</f>
        <v>0</v>
      </c>
      <c r="N418" s="85">
        <f ca="1">IFERROR(N417*(1+$E$2)+(F418+I418-IF(RESULTADOS!$C$17="Normal",0,K418))*IF(MONTH(B418)=12,2,1)+G418+H418,0)</f>
        <v>0</v>
      </c>
      <c r="P418" s="43">
        <f t="shared" ca="1" si="55"/>
        <v>0</v>
      </c>
      <c r="R418" s="116" t="str">
        <f t="shared" ca="1" si="56"/>
        <v/>
      </c>
      <c r="S418" s="100" t="str">
        <f ca="1">IF(C418="","",S417+(E418+J418-IF(RESULTADOS!$C$17="Normal",K418,0)-L418)/2+(F418+G418+H418+I418-IF(RESULTADOS!$C$17="Normal",0,K418)))</f>
        <v/>
      </c>
      <c r="T418" s="100" t="str">
        <f ca="1">IF(C418="","",T417+(E418+J418-IF(RESULTADOS!$C$17="Normal",K418,0)-L418)/2)</f>
        <v/>
      </c>
      <c r="U418" s="100">
        <f t="shared" ca="1" si="59"/>
        <v>0</v>
      </c>
      <c r="W418" s="116" t="str">
        <f t="shared" ca="1" si="60"/>
        <v/>
      </c>
      <c r="X418" s="116" t="str">
        <f t="shared" ca="1" si="57"/>
        <v/>
      </c>
      <c r="Y418" s="100">
        <f ca="1">IF(OR((Y417-13/12*AB417)*(1+PREMISSAS!$C$16)&lt;0,Y417=""),0,(Y417-13/12*AB417)*(1+PREMISSAS!$C$16))</f>
        <v>0</v>
      </c>
      <c r="Z418" s="100">
        <f ca="1">IF(OR((Z417-13/12*AC417)*(1+PREMISSAS!$C$16)&lt;0,Z417=""),0,(Z417-13/12*AC417)*(1+PREMISSAS!$C$16))</f>
        <v>0</v>
      </c>
      <c r="AA418" s="100">
        <f t="shared" ca="1" si="54"/>
        <v>0</v>
      </c>
      <c r="AB418" s="119">
        <f t="shared" ca="1" si="61"/>
        <v>0</v>
      </c>
      <c r="AC418" s="119">
        <f t="shared" ca="1" si="62"/>
        <v>0</v>
      </c>
    </row>
    <row r="419" spans="2:29" x14ac:dyDescent="0.25">
      <c r="B419" s="20" t="str">
        <f t="shared" ca="1" si="58"/>
        <v/>
      </c>
      <c r="C419" s="21" t="str">
        <f ca="1">IF(B419="","",IF(MONTH(B419)=1,C418*(1+PREMISSAS!$C$58),C418))</f>
        <v/>
      </c>
      <c r="D419" s="21" t="str">
        <f ca="1">IF(B419="","",IF(RESULTADOS!$C$17="Normal",IFERROR(MAX(C419-PREMISSAS!$C$13,0),0),MAX(10*PREMISSAS!$C$39,IF(MONTH(B419)=1,D418*(1+PREMISSAS!$C$58),D418))))</f>
        <v/>
      </c>
      <c r="E419" s="4">
        <f ca="1">IFERROR(D419*IF(RESULTADOS!$C$17="Normal",$D$3,0),0)</f>
        <v>0</v>
      </c>
      <c r="F419" s="4">
        <f>IF(AND(Painel!$I$47="Sim",Painel!$I$49=PREMISSAS!$O$23),Painel!$I$51,0)</f>
        <v>0</v>
      </c>
      <c r="G419" s="100">
        <f>IF(AND(Painel!$I$47="Sim",Painel!$I$49=PREMISSAS!$O$22),IF(MOD(MONTH(B419),6)=0,Painel!$I$51,0),0)</f>
        <v>0</v>
      </c>
      <c r="H419" s="100">
        <f>IF(AND(Painel!$I$47="Sim",Painel!$I$49=PREMISSAS!$O$21),IF(MOD(MONTH(B419),12)=0,Painel!$I$51,0),0)</f>
        <v>0</v>
      </c>
      <c r="I419" s="4">
        <f ca="1">IFERROR(IF(RESULTADOS!$C$17="Normal",0,D419)*IF(RESULTADOS!$C$17="Normal",0,$D$3),0)</f>
        <v>0</v>
      </c>
      <c r="J419" s="4">
        <f>IF(RESULTADOS!$C$17="Normal",E419,0)</f>
        <v>0</v>
      </c>
      <c r="K419" s="4">
        <f ca="1">(E419+J419+I419)*PREMISSAS!$C$61</f>
        <v>0</v>
      </c>
      <c r="L419" s="4">
        <f ca="1">IFERROR(D419*IF(RESULTADOS!$C$17="Normal",IF(Painel!$G$8=PREMISSAS!$M$18,PREMISSAS!$C$63,PREMISSAS!$D$63),0),0)</f>
        <v>0</v>
      </c>
      <c r="M419" s="85">
        <f ca="1">IFERROR(M418*(1+$E$2)+(E419+J419-IF(RESULTADOS!$C$17="Normal",K419,0)-L419)*IF(MONTH(B419)=12,2,1),0)</f>
        <v>0</v>
      </c>
      <c r="N419" s="85">
        <f ca="1">IFERROR(N418*(1+$E$2)+(F419+I419-IF(RESULTADOS!$C$17="Normal",0,K419))*IF(MONTH(B419)=12,2,1)+G419+H419,0)</f>
        <v>0</v>
      </c>
      <c r="P419" s="43">
        <f t="shared" ca="1" si="55"/>
        <v>0</v>
      </c>
      <c r="R419" s="116" t="str">
        <f t="shared" ca="1" si="56"/>
        <v/>
      </c>
      <c r="S419" s="100" t="str">
        <f ca="1">IF(C419="","",S418+(E419+J419-IF(RESULTADOS!$C$17="Normal",K419,0)-L419)/2+(F419+G419+H419+I419-IF(RESULTADOS!$C$17="Normal",0,K419)))</f>
        <v/>
      </c>
      <c r="T419" s="100" t="str">
        <f ca="1">IF(C419="","",T418+(E419+J419-IF(RESULTADOS!$C$17="Normal",K419,0)-L419)/2)</f>
        <v/>
      </c>
      <c r="U419" s="100">
        <f t="shared" ca="1" si="59"/>
        <v>0</v>
      </c>
      <c r="W419" s="116" t="str">
        <f t="shared" ca="1" si="60"/>
        <v/>
      </c>
      <c r="X419" s="116" t="str">
        <f t="shared" ca="1" si="57"/>
        <v/>
      </c>
      <c r="Y419" s="100">
        <f ca="1">IF(OR((Y418-13/12*AB418)*(1+PREMISSAS!$C$16)&lt;0,Y418=""),0,(Y418-13/12*AB418)*(1+PREMISSAS!$C$16))</f>
        <v>0</v>
      </c>
      <c r="Z419" s="100">
        <f ca="1">IF(OR((Z418-13/12*AC418)*(1+PREMISSAS!$C$16)&lt;0,Z418=""),0,(Z418-13/12*AC418)*(1+PREMISSAS!$C$16))</f>
        <v>0</v>
      </c>
      <c r="AA419" s="100">
        <f t="shared" ca="1" si="54"/>
        <v>0</v>
      </c>
      <c r="AB419" s="119">
        <f t="shared" ca="1" si="61"/>
        <v>0</v>
      </c>
      <c r="AC419" s="119">
        <f t="shared" ca="1" si="62"/>
        <v>0</v>
      </c>
    </row>
    <row r="420" spans="2:29" x14ac:dyDescent="0.25">
      <c r="B420" s="20" t="str">
        <f t="shared" ca="1" si="58"/>
        <v/>
      </c>
      <c r="C420" s="21" t="str">
        <f ca="1">IF(B420="","",IF(MONTH(B420)=1,C419*(1+PREMISSAS!$C$58),C419))</f>
        <v/>
      </c>
      <c r="D420" s="21" t="str">
        <f ca="1">IF(B420="","",IF(RESULTADOS!$C$17="Normal",IFERROR(MAX(C420-PREMISSAS!$C$13,0),0),MAX(10*PREMISSAS!$C$39,IF(MONTH(B420)=1,D419*(1+PREMISSAS!$C$58),D419))))</f>
        <v/>
      </c>
      <c r="E420" s="4">
        <f ca="1">IFERROR(D420*IF(RESULTADOS!$C$17="Normal",$D$3,0),0)</f>
        <v>0</v>
      </c>
      <c r="F420" s="4">
        <f>IF(AND(Painel!$I$47="Sim",Painel!$I$49=PREMISSAS!$O$23),Painel!$I$51,0)</f>
        <v>0</v>
      </c>
      <c r="G420" s="100">
        <f>IF(AND(Painel!$I$47="Sim",Painel!$I$49=PREMISSAS!$O$22),IF(MOD(MONTH(B420),6)=0,Painel!$I$51,0),0)</f>
        <v>0</v>
      </c>
      <c r="H420" s="100">
        <f>IF(AND(Painel!$I$47="Sim",Painel!$I$49=PREMISSAS!$O$21),IF(MOD(MONTH(B420),12)=0,Painel!$I$51,0),0)</f>
        <v>0</v>
      </c>
      <c r="I420" s="4">
        <f ca="1">IFERROR(IF(RESULTADOS!$C$17="Normal",0,D420)*IF(RESULTADOS!$C$17="Normal",0,$D$3),0)</f>
        <v>0</v>
      </c>
      <c r="J420" s="4">
        <f>IF(RESULTADOS!$C$17="Normal",E420,0)</f>
        <v>0</v>
      </c>
      <c r="K420" s="4">
        <f ca="1">(E420+J420+I420)*PREMISSAS!$C$61</f>
        <v>0</v>
      </c>
      <c r="L420" s="4">
        <f ca="1">IFERROR(D420*IF(RESULTADOS!$C$17="Normal",IF(Painel!$G$8=PREMISSAS!$M$18,PREMISSAS!$C$63,PREMISSAS!$D$63),0),0)</f>
        <v>0</v>
      </c>
      <c r="M420" s="85">
        <f ca="1">IFERROR(M419*(1+$E$2)+(E420+J420-IF(RESULTADOS!$C$17="Normal",K420,0)-L420)*IF(MONTH(B420)=12,2,1),0)</f>
        <v>0</v>
      </c>
      <c r="N420" s="85">
        <f ca="1">IFERROR(N419*(1+$E$2)+(F420+I420-IF(RESULTADOS!$C$17="Normal",0,K420))*IF(MONTH(B420)=12,2,1)+G420+H420,0)</f>
        <v>0</v>
      </c>
      <c r="P420" s="43">
        <f t="shared" ca="1" si="55"/>
        <v>0</v>
      </c>
      <c r="R420" s="116" t="str">
        <f t="shared" ca="1" si="56"/>
        <v/>
      </c>
      <c r="S420" s="100" t="str">
        <f ca="1">IF(C420="","",S419+(E420+J420-IF(RESULTADOS!$C$17="Normal",K420,0)-L420)/2+(F420+G420+H420+I420-IF(RESULTADOS!$C$17="Normal",0,K420)))</f>
        <v/>
      </c>
      <c r="T420" s="100" t="str">
        <f ca="1">IF(C420="","",T419+(E420+J420-IF(RESULTADOS!$C$17="Normal",K420,0)-L420)/2)</f>
        <v/>
      </c>
      <c r="U420" s="100">
        <f t="shared" ca="1" si="59"/>
        <v>0</v>
      </c>
      <c r="W420" s="116" t="str">
        <f t="shared" ca="1" si="60"/>
        <v/>
      </c>
      <c r="X420" s="116" t="str">
        <f t="shared" ca="1" si="57"/>
        <v/>
      </c>
      <c r="Y420" s="100">
        <f ca="1">IF(OR((Y419-13/12*AB419)*(1+PREMISSAS!$C$16)&lt;0,Y419=""),0,(Y419-13/12*AB419)*(1+PREMISSAS!$C$16))</f>
        <v>0</v>
      </c>
      <c r="Z420" s="100">
        <f ca="1">IF(OR((Z419-13/12*AC419)*(1+PREMISSAS!$C$16)&lt;0,Z419=""),0,(Z419-13/12*AC419)*(1+PREMISSAS!$C$16))</f>
        <v>0</v>
      </c>
      <c r="AA420" s="100">
        <f t="shared" ca="1" si="54"/>
        <v>0</v>
      </c>
      <c r="AB420" s="119">
        <f t="shared" ca="1" si="61"/>
        <v>0</v>
      </c>
      <c r="AC420" s="119">
        <f t="shared" ca="1" si="62"/>
        <v>0</v>
      </c>
    </row>
    <row r="421" spans="2:29" x14ac:dyDescent="0.25">
      <c r="B421" s="20" t="str">
        <f t="shared" ca="1" si="58"/>
        <v/>
      </c>
      <c r="C421" s="21" t="str">
        <f ca="1">IF(B421="","",IF(MONTH(B421)=1,C420*(1+PREMISSAS!$C$58),C420))</f>
        <v/>
      </c>
      <c r="D421" s="21" t="str">
        <f ca="1">IF(B421="","",IF(RESULTADOS!$C$17="Normal",IFERROR(MAX(C421-PREMISSAS!$C$13,0),0),MAX(10*PREMISSAS!$C$39,IF(MONTH(B421)=1,D420*(1+PREMISSAS!$C$58),D420))))</f>
        <v/>
      </c>
      <c r="E421" s="4">
        <f ca="1">IFERROR(D421*IF(RESULTADOS!$C$17="Normal",$D$3,0),0)</f>
        <v>0</v>
      </c>
      <c r="F421" s="4">
        <f>IF(AND(Painel!$I$47="Sim",Painel!$I$49=PREMISSAS!$O$23),Painel!$I$51,0)</f>
        <v>0</v>
      </c>
      <c r="G421" s="100">
        <f>IF(AND(Painel!$I$47="Sim",Painel!$I$49=PREMISSAS!$O$22),IF(MOD(MONTH(B421),6)=0,Painel!$I$51,0),0)</f>
        <v>0</v>
      </c>
      <c r="H421" s="100">
        <f>IF(AND(Painel!$I$47="Sim",Painel!$I$49=PREMISSAS!$O$21),IF(MOD(MONTH(B421),12)=0,Painel!$I$51,0),0)</f>
        <v>0</v>
      </c>
      <c r="I421" s="4">
        <f ca="1">IFERROR(IF(RESULTADOS!$C$17="Normal",0,D421)*IF(RESULTADOS!$C$17="Normal",0,$D$3),0)</f>
        <v>0</v>
      </c>
      <c r="J421" s="4">
        <f>IF(RESULTADOS!$C$17="Normal",E421,0)</f>
        <v>0</v>
      </c>
      <c r="K421" s="4">
        <f ca="1">(E421+J421+I421)*PREMISSAS!$C$61</f>
        <v>0</v>
      </c>
      <c r="L421" s="4">
        <f ca="1">IFERROR(D421*IF(RESULTADOS!$C$17="Normal",IF(Painel!$G$8=PREMISSAS!$M$18,PREMISSAS!$C$63,PREMISSAS!$D$63),0),0)</f>
        <v>0</v>
      </c>
      <c r="M421" s="85">
        <f ca="1">IFERROR(M420*(1+$E$2)+(E421+J421-IF(RESULTADOS!$C$17="Normal",K421,0)-L421)*IF(MONTH(B421)=12,2,1),0)</f>
        <v>0</v>
      </c>
      <c r="N421" s="85">
        <f ca="1">IFERROR(N420*(1+$E$2)+(F421+I421-IF(RESULTADOS!$C$17="Normal",0,K421))*IF(MONTH(B421)=12,2,1)+G421+H421,0)</f>
        <v>0</v>
      </c>
      <c r="P421" s="43">
        <f t="shared" ca="1" si="55"/>
        <v>0</v>
      </c>
      <c r="R421" s="116" t="str">
        <f t="shared" ca="1" si="56"/>
        <v/>
      </c>
      <c r="S421" s="100" t="str">
        <f ca="1">IF(C421="","",S420+(E421+J421-IF(RESULTADOS!$C$17="Normal",K421,0)-L421)/2+(F421+G421+H421+I421-IF(RESULTADOS!$C$17="Normal",0,K421)))</f>
        <v/>
      </c>
      <c r="T421" s="100" t="str">
        <f ca="1">IF(C421="","",T420+(E421+J421-IF(RESULTADOS!$C$17="Normal",K421,0)-L421)/2)</f>
        <v/>
      </c>
      <c r="U421" s="100">
        <f t="shared" ca="1" si="59"/>
        <v>0</v>
      </c>
      <c r="W421" s="116" t="str">
        <f t="shared" ca="1" si="60"/>
        <v/>
      </c>
      <c r="X421" s="116" t="str">
        <f t="shared" ca="1" si="57"/>
        <v/>
      </c>
      <c r="Y421" s="100">
        <f ca="1">IF(OR((Y420-13/12*AB420)*(1+PREMISSAS!$C$16)&lt;0,Y420=""),0,(Y420-13/12*AB420)*(1+PREMISSAS!$C$16))</f>
        <v>0</v>
      </c>
      <c r="Z421" s="100">
        <f ca="1">IF(OR((Z420-13/12*AC420)*(1+PREMISSAS!$C$16)&lt;0,Z420=""),0,(Z420-13/12*AC420)*(1+PREMISSAS!$C$16))</f>
        <v>0</v>
      </c>
      <c r="AA421" s="100">
        <f t="shared" ca="1" si="54"/>
        <v>0</v>
      </c>
      <c r="AB421" s="119">
        <f t="shared" ca="1" si="61"/>
        <v>0</v>
      </c>
      <c r="AC421" s="119">
        <f t="shared" ca="1" si="62"/>
        <v>0</v>
      </c>
    </row>
    <row r="422" spans="2:29" x14ac:dyDescent="0.25">
      <c r="B422" s="20" t="str">
        <f t="shared" ca="1" si="58"/>
        <v/>
      </c>
      <c r="C422" s="21" t="str">
        <f ca="1">IF(B422="","",IF(MONTH(B422)=1,C421*(1+PREMISSAS!$C$58),C421))</f>
        <v/>
      </c>
      <c r="D422" s="21" t="str">
        <f ca="1">IF(B422="","",IF(RESULTADOS!$C$17="Normal",IFERROR(MAX(C422-PREMISSAS!$C$13,0),0),MAX(10*PREMISSAS!$C$39,IF(MONTH(B422)=1,D421*(1+PREMISSAS!$C$58),D421))))</f>
        <v/>
      </c>
      <c r="E422" s="4">
        <f ca="1">IFERROR(D422*IF(RESULTADOS!$C$17="Normal",$D$3,0),0)</f>
        <v>0</v>
      </c>
      <c r="F422" s="4">
        <f>IF(AND(Painel!$I$47="Sim",Painel!$I$49=PREMISSAS!$O$23),Painel!$I$51,0)</f>
        <v>0</v>
      </c>
      <c r="G422" s="100">
        <f>IF(AND(Painel!$I$47="Sim",Painel!$I$49=PREMISSAS!$O$22),IF(MOD(MONTH(B422),6)=0,Painel!$I$51,0),0)</f>
        <v>0</v>
      </c>
      <c r="H422" s="100">
        <f>IF(AND(Painel!$I$47="Sim",Painel!$I$49=PREMISSAS!$O$21),IF(MOD(MONTH(B422),12)=0,Painel!$I$51,0),0)</f>
        <v>0</v>
      </c>
      <c r="I422" s="4">
        <f ca="1">IFERROR(IF(RESULTADOS!$C$17="Normal",0,D422)*IF(RESULTADOS!$C$17="Normal",0,$D$3),0)</f>
        <v>0</v>
      </c>
      <c r="J422" s="4">
        <f>IF(RESULTADOS!$C$17="Normal",E422,0)</f>
        <v>0</v>
      </c>
      <c r="K422" s="4">
        <f ca="1">(E422+J422+I422)*PREMISSAS!$C$61</f>
        <v>0</v>
      </c>
      <c r="L422" s="4">
        <f ca="1">IFERROR(D422*IF(RESULTADOS!$C$17="Normal",IF(Painel!$G$8=PREMISSAS!$M$18,PREMISSAS!$C$63,PREMISSAS!$D$63),0),0)</f>
        <v>0</v>
      </c>
      <c r="M422" s="85">
        <f ca="1">IFERROR(M421*(1+$E$2)+(E422+J422-IF(RESULTADOS!$C$17="Normal",K422,0)-L422)*IF(MONTH(B422)=12,2,1),0)</f>
        <v>0</v>
      </c>
      <c r="N422" s="85">
        <f ca="1">IFERROR(N421*(1+$E$2)+(F422+I422-IF(RESULTADOS!$C$17="Normal",0,K422))*IF(MONTH(B422)=12,2,1)+G422+H422,0)</f>
        <v>0</v>
      </c>
      <c r="P422" s="43">
        <f t="shared" ca="1" si="55"/>
        <v>0</v>
      </c>
      <c r="R422" s="116" t="str">
        <f t="shared" ca="1" si="56"/>
        <v/>
      </c>
      <c r="S422" s="100" t="str">
        <f ca="1">IF(C422="","",S421+(E422+J422-IF(RESULTADOS!$C$17="Normal",K422,0)-L422)/2+(F422+G422+H422+I422-IF(RESULTADOS!$C$17="Normal",0,K422)))</f>
        <v/>
      </c>
      <c r="T422" s="100" t="str">
        <f ca="1">IF(C422="","",T421+(E422+J422-IF(RESULTADOS!$C$17="Normal",K422,0)-L422)/2)</f>
        <v/>
      </c>
      <c r="U422" s="100">
        <f t="shared" ca="1" si="59"/>
        <v>0</v>
      </c>
      <c r="W422" s="116" t="str">
        <f t="shared" ca="1" si="60"/>
        <v/>
      </c>
      <c r="X422" s="116" t="str">
        <f t="shared" ca="1" si="57"/>
        <v/>
      </c>
      <c r="Y422" s="100">
        <f ca="1">IF(OR((Y421-13/12*AB421)*(1+PREMISSAS!$C$16)&lt;0,Y421=""),0,(Y421-13/12*AB421)*(1+PREMISSAS!$C$16))</f>
        <v>0</v>
      </c>
      <c r="Z422" s="100">
        <f ca="1">IF(OR((Z421-13/12*AC421)*(1+PREMISSAS!$C$16)&lt;0,Z421=""),0,(Z421-13/12*AC421)*(1+PREMISSAS!$C$16))</f>
        <v>0</v>
      </c>
      <c r="AA422" s="100">
        <f t="shared" ca="1" si="54"/>
        <v>0</v>
      </c>
      <c r="AB422" s="119">
        <f t="shared" ca="1" si="61"/>
        <v>0</v>
      </c>
      <c r="AC422" s="119">
        <f t="shared" ca="1" si="62"/>
        <v>0</v>
      </c>
    </row>
    <row r="423" spans="2:29" x14ac:dyDescent="0.25">
      <c r="B423" s="20" t="str">
        <f t="shared" ca="1" si="58"/>
        <v/>
      </c>
      <c r="C423" s="21" t="str">
        <f ca="1">IF(B423="","",IF(MONTH(B423)=1,C422*(1+PREMISSAS!$C$58),C422))</f>
        <v/>
      </c>
      <c r="D423" s="21" t="str">
        <f ca="1">IF(B423="","",IF(RESULTADOS!$C$17="Normal",IFERROR(MAX(C423-PREMISSAS!$C$13,0),0),MAX(10*PREMISSAS!$C$39,IF(MONTH(B423)=1,D422*(1+PREMISSAS!$C$58),D422))))</f>
        <v/>
      </c>
      <c r="E423" s="4">
        <f ca="1">IFERROR(D423*IF(RESULTADOS!$C$17="Normal",$D$3,0),0)</f>
        <v>0</v>
      </c>
      <c r="F423" s="4">
        <f>IF(AND(Painel!$I$47="Sim",Painel!$I$49=PREMISSAS!$O$23),Painel!$I$51,0)</f>
        <v>0</v>
      </c>
      <c r="G423" s="100">
        <f>IF(AND(Painel!$I$47="Sim",Painel!$I$49=PREMISSAS!$O$22),IF(MOD(MONTH(B423),6)=0,Painel!$I$51,0),0)</f>
        <v>0</v>
      </c>
      <c r="H423" s="100">
        <f>IF(AND(Painel!$I$47="Sim",Painel!$I$49=PREMISSAS!$O$21),IF(MOD(MONTH(B423),12)=0,Painel!$I$51,0),0)</f>
        <v>0</v>
      </c>
      <c r="I423" s="4">
        <f ca="1">IFERROR(IF(RESULTADOS!$C$17="Normal",0,D423)*IF(RESULTADOS!$C$17="Normal",0,$D$3),0)</f>
        <v>0</v>
      </c>
      <c r="J423" s="4">
        <f>IF(RESULTADOS!$C$17="Normal",E423,0)</f>
        <v>0</v>
      </c>
      <c r="K423" s="4">
        <f ca="1">(E423+J423+I423)*PREMISSAS!$C$61</f>
        <v>0</v>
      </c>
      <c r="L423" s="4">
        <f ca="1">IFERROR(D423*IF(RESULTADOS!$C$17="Normal",IF(Painel!$G$8=PREMISSAS!$M$18,PREMISSAS!$C$63,PREMISSAS!$D$63),0),0)</f>
        <v>0</v>
      </c>
      <c r="M423" s="85">
        <f ca="1">IFERROR(M422*(1+$E$2)+(E423+J423-IF(RESULTADOS!$C$17="Normal",K423,0)-L423)*IF(MONTH(B423)=12,2,1),0)</f>
        <v>0</v>
      </c>
      <c r="N423" s="85">
        <f ca="1">IFERROR(N422*(1+$E$2)+(F423+I423-IF(RESULTADOS!$C$17="Normal",0,K423))*IF(MONTH(B423)=12,2,1)+G423+H423,0)</f>
        <v>0</v>
      </c>
      <c r="P423" s="43">
        <f t="shared" ca="1" si="55"/>
        <v>0</v>
      </c>
      <c r="R423" s="116" t="str">
        <f t="shared" ca="1" si="56"/>
        <v/>
      </c>
      <c r="S423" s="100" t="str">
        <f ca="1">IF(C423="","",S422+(E423+J423-IF(RESULTADOS!$C$17="Normal",K423,0)-L423)/2+(F423+G423+H423+I423-IF(RESULTADOS!$C$17="Normal",0,K423)))</f>
        <v/>
      </c>
      <c r="T423" s="100" t="str">
        <f ca="1">IF(C423="","",T422+(E423+J423-IF(RESULTADOS!$C$17="Normal",K423,0)-L423)/2)</f>
        <v/>
      </c>
      <c r="U423" s="100">
        <f t="shared" ca="1" si="59"/>
        <v>0</v>
      </c>
      <c r="W423" s="116" t="str">
        <f t="shared" ca="1" si="60"/>
        <v/>
      </c>
      <c r="X423" s="116" t="str">
        <f t="shared" ca="1" si="57"/>
        <v/>
      </c>
      <c r="Y423" s="100">
        <f ca="1">IF(OR((Y422-13/12*AB422)*(1+PREMISSAS!$C$16)&lt;0,Y422=""),0,(Y422-13/12*AB422)*(1+PREMISSAS!$C$16))</f>
        <v>0</v>
      </c>
      <c r="Z423" s="100">
        <f ca="1">IF(OR((Z422-13/12*AC422)*(1+PREMISSAS!$C$16)&lt;0,Z422=""),0,(Z422-13/12*AC422)*(1+PREMISSAS!$C$16))</f>
        <v>0</v>
      </c>
      <c r="AA423" s="100">
        <f t="shared" ca="1" si="54"/>
        <v>0</v>
      </c>
      <c r="AB423" s="119">
        <f t="shared" ca="1" si="61"/>
        <v>0</v>
      </c>
      <c r="AC423" s="119">
        <f t="shared" ca="1" si="62"/>
        <v>0</v>
      </c>
    </row>
    <row r="424" spans="2:29" x14ac:dyDescent="0.25">
      <c r="B424" s="20" t="str">
        <f t="shared" ca="1" si="58"/>
        <v/>
      </c>
      <c r="C424" s="21" t="str">
        <f ca="1">IF(B424="","",IF(MONTH(B424)=1,C423*(1+PREMISSAS!$C$58),C423))</f>
        <v/>
      </c>
      <c r="D424" s="21" t="str">
        <f ca="1">IF(B424="","",IF(RESULTADOS!$C$17="Normal",IFERROR(MAX(C424-PREMISSAS!$C$13,0),0),MAX(10*PREMISSAS!$C$39,IF(MONTH(B424)=1,D423*(1+PREMISSAS!$C$58),D423))))</f>
        <v/>
      </c>
      <c r="E424" s="4">
        <f ca="1">IFERROR(D424*IF(RESULTADOS!$C$17="Normal",$D$3,0),0)</f>
        <v>0</v>
      </c>
      <c r="F424" s="4">
        <f>IF(AND(Painel!$I$47="Sim",Painel!$I$49=PREMISSAS!$O$23),Painel!$I$51,0)</f>
        <v>0</v>
      </c>
      <c r="G424" s="100">
        <f>IF(AND(Painel!$I$47="Sim",Painel!$I$49=PREMISSAS!$O$22),IF(MOD(MONTH(B424),6)=0,Painel!$I$51,0),0)</f>
        <v>0</v>
      </c>
      <c r="H424" s="100">
        <f>IF(AND(Painel!$I$47="Sim",Painel!$I$49=PREMISSAS!$O$21),IF(MOD(MONTH(B424),12)=0,Painel!$I$51,0),0)</f>
        <v>0</v>
      </c>
      <c r="I424" s="4">
        <f ca="1">IFERROR(IF(RESULTADOS!$C$17="Normal",0,D424)*IF(RESULTADOS!$C$17="Normal",0,$D$3),0)</f>
        <v>0</v>
      </c>
      <c r="J424" s="4">
        <f>IF(RESULTADOS!$C$17="Normal",E424,0)</f>
        <v>0</v>
      </c>
      <c r="K424" s="4">
        <f ca="1">(E424+J424+I424)*PREMISSAS!$C$61</f>
        <v>0</v>
      </c>
      <c r="L424" s="4">
        <f ca="1">IFERROR(D424*IF(RESULTADOS!$C$17="Normal",IF(Painel!$G$8=PREMISSAS!$M$18,PREMISSAS!$C$63,PREMISSAS!$D$63),0),0)</f>
        <v>0</v>
      </c>
      <c r="M424" s="85">
        <f ca="1">IFERROR(M423*(1+$E$2)+(E424+J424-IF(RESULTADOS!$C$17="Normal",K424,0)-L424)*IF(MONTH(B424)=12,2,1),0)</f>
        <v>0</v>
      </c>
      <c r="N424" s="85">
        <f ca="1">IFERROR(N423*(1+$E$2)+(F424+I424-IF(RESULTADOS!$C$17="Normal",0,K424))*IF(MONTH(B424)=12,2,1)+G424+H424,0)</f>
        <v>0</v>
      </c>
      <c r="P424" s="43">
        <f t="shared" ca="1" si="55"/>
        <v>0</v>
      </c>
      <c r="R424" s="116" t="str">
        <f t="shared" ca="1" si="56"/>
        <v/>
      </c>
      <c r="S424" s="100" t="str">
        <f ca="1">IF(C424="","",S423+(E424+J424-IF(RESULTADOS!$C$17="Normal",K424,0)-L424)/2+(F424+G424+H424+I424-IF(RESULTADOS!$C$17="Normal",0,K424)))</f>
        <v/>
      </c>
      <c r="T424" s="100" t="str">
        <f ca="1">IF(C424="","",T423+(E424+J424-IF(RESULTADOS!$C$17="Normal",K424,0)-L424)/2)</f>
        <v/>
      </c>
      <c r="U424" s="100">
        <f t="shared" ca="1" si="59"/>
        <v>0</v>
      </c>
      <c r="W424" s="116" t="str">
        <f t="shared" ca="1" si="60"/>
        <v/>
      </c>
      <c r="X424" s="116" t="str">
        <f t="shared" ca="1" si="57"/>
        <v/>
      </c>
      <c r="Y424" s="100">
        <f ca="1">IF(OR((Y423-13/12*AB423)*(1+PREMISSAS!$C$16)&lt;0,Y423=""),0,(Y423-13/12*AB423)*(1+PREMISSAS!$C$16))</f>
        <v>0</v>
      </c>
      <c r="Z424" s="100">
        <f ca="1">IF(OR((Z423-13/12*AC423)*(1+PREMISSAS!$C$16)&lt;0,Z423=""),0,(Z423-13/12*AC423)*(1+PREMISSAS!$C$16))</f>
        <v>0</v>
      </c>
      <c r="AA424" s="100">
        <f t="shared" ca="1" si="54"/>
        <v>0</v>
      </c>
      <c r="AB424" s="119">
        <f t="shared" ca="1" si="61"/>
        <v>0</v>
      </c>
      <c r="AC424" s="119">
        <f t="shared" ca="1" si="62"/>
        <v>0</v>
      </c>
    </row>
    <row r="425" spans="2:29" x14ac:dyDescent="0.25">
      <c r="B425" s="20" t="str">
        <f t="shared" ca="1" si="58"/>
        <v/>
      </c>
      <c r="C425" s="21" t="str">
        <f ca="1">IF(B425="","",IF(MONTH(B425)=1,C424*(1+PREMISSAS!$C$58),C424))</f>
        <v/>
      </c>
      <c r="D425" s="21" t="str">
        <f ca="1">IF(B425="","",IF(RESULTADOS!$C$17="Normal",IFERROR(MAX(C425-PREMISSAS!$C$13,0),0),MAX(10*PREMISSAS!$C$39,IF(MONTH(B425)=1,D424*(1+PREMISSAS!$C$58),D424))))</f>
        <v/>
      </c>
      <c r="E425" s="4">
        <f ca="1">IFERROR(D425*IF(RESULTADOS!$C$17="Normal",$D$3,0),0)</f>
        <v>0</v>
      </c>
      <c r="F425" s="4">
        <f>IF(AND(Painel!$I$47="Sim",Painel!$I$49=PREMISSAS!$O$23),Painel!$I$51,0)</f>
        <v>0</v>
      </c>
      <c r="G425" s="100">
        <f>IF(AND(Painel!$I$47="Sim",Painel!$I$49=PREMISSAS!$O$22),IF(MOD(MONTH(B425),6)=0,Painel!$I$51,0),0)</f>
        <v>0</v>
      </c>
      <c r="H425" s="100">
        <f>IF(AND(Painel!$I$47="Sim",Painel!$I$49=PREMISSAS!$O$21),IF(MOD(MONTH(B425),12)=0,Painel!$I$51,0),0)</f>
        <v>0</v>
      </c>
      <c r="I425" s="4">
        <f ca="1">IFERROR(IF(RESULTADOS!$C$17="Normal",0,D425)*IF(RESULTADOS!$C$17="Normal",0,$D$3),0)</f>
        <v>0</v>
      </c>
      <c r="J425" s="4">
        <f>IF(RESULTADOS!$C$17="Normal",E425,0)</f>
        <v>0</v>
      </c>
      <c r="K425" s="4">
        <f ca="1">(E425+J425+I425)*PREMISSAS!$C$61</f>
        <v>0</v>
      </c>
      <c r="L425" s="4">
        <f ca="1">IFERROR(D425*IF(RESULTADOS!$C$17="Normal",IF(Painel!$G$8=PREMISSAS!$M$18,PREMISSAS!$C$63,PREMISSAS!$D$63),0),0)</f>
        <v>0</v>
      </c>
      <c r="M425" s="85">
        <f ca="1">IFERROR(M424*(1+$E$2)+(E425+J425-IF(RESULTADOS!$C$17="Normal",K425,0)-L425)*IF(MONTH(B425)=12,2,1),0)</f>
        <v>0</v>
      </c>
      <c r="N425" s="85">
        <f ca="1">IFERROR(N424*(1+$E$2)+(F425+I425-IF(RESULTADOS!$C$17="Normal",0,K425))*IF(MONTH(B425)=12,2,1)+G425+H425,0)</f>
        <v>0</v>
      </c>
      <c r="P425" s="43">
        <f t="shared" ca="1" si="55"/>
        <v>0</v>
      </c>
      <c r="R425" s="116" t="str">
        <f t="shared" ca="1" si="56"/>
        <v/>
      </c>
      <c r="S425" s="100" t="str">
        <f ca="1">IF(C425="","",S424+(E425+J425-IF(RESULTADOS!$C$17="Normal",K425,0)-L425)/2+(F425+G425+H425+I425-IF(RESULTADOS!$C$17="Normal",0,K425)))</f>
        <v/>
      </c>
      <c r="T425" s="100" t="str">
        <f ca="1">IF(C425="","",T424+(E425+J425-IF(RESULTADOS!$C$17="Normal",K425,0)-L425)/2)</f>
        <v/>
      </c>
      <c r="U425" s="100">
        <f t="shared" ca="1" si="59"/>
        <v>0</v>
      </c>
      <c r="W425" s="116" t="str">
        <f t="shared" ca="1" si="60"/>
        <v/>
      </c>
      <c r="X425" s="116" t="str">
        <f t="shared" ca="1" si="57"/>
        <v/>
      </c>
      <c r="Y425" s="100">
        <f ca="1">IF(OR((Y424-13/12*AB424)*(1+PREMISSAS!$C$16)&lt;0,Y424=""),0,(Y424-13/12*AB424)*(1+PREMISSAS!$C$16))</f>
        <v>0</v>
      </c>
      <c r="Z425" s="100">
        <f ca="1">IF(OR((Z424-13/12*AC424)*(1+PREMISSAS!$C$16)&lt;0,Z424=""),0,(Z424-13/12*AC424)*(1+PREMISSAS!$C$16))</f>
        <v>0</v>
      </c>
      <c r="AA425" s="100">
        <f t="shared" ca="1" si="54"/>
        <v>0</v>
      </c>
      <c r="AB425" s="119">
        <f t="shared" ca="1" si="61"/>
        <v>0</v>
      </c>
      <c r="AC425" s="119">
        <f t="shared" ca="1" si="62"/>
        <v>0</v>
      </c>
    </row>
    <row r="426" spans="2:29" x14ac:dyDescent="0.25">
      <c r="B426" s="20" t="str">
        <f t="shared" ca="1" si="58"/>
        <v/>
      </c>
      <c r="C426" s="21" t="str">
        <f ca="1">IF(B426="","",IF(MONTH(B426)=1,C425*(1+PREMISSAS!$C$58),C425))</f>
        <v/>
      </c>
      <c r="D426" s="21" t="str">
        <f ca="1">IF(B426="","",IF(RESULTADOS!$C$17="Normal",IFERROR(MAX(C426-PREMISSAS!$C$13,0),0),MAX(10*PREMISSAS!$C$39,IF(MONTH(B426)=1,D425*(1+PREMISSAS!$C$58),D425))))</f>
        <v/>
      </c>
      <c r="E426" s="4">
        <f ca="1">IFERROR(D426*IF(RESULTADOS!$C$17="Normal",$D$3,0),0)</f>
        <v>0</v>
      </c>
      <c r="F426" s="4">
        <f>IF(AND(Painel!$I$47="Sim",Painel!$I$49=PREMISSAS!$O$23),Painel!$I$51,0)</f>
        <v>0</v>
      </c>
      <c r="G426" s="100">
        <f>IF(AND(Painel!$I$47="Sim",Painel!$I$49=PREMISSAS!$O$22),IF(MOD(MONTH(B426),6)=0,Painel!$I$51,0),0)</f>
        <v>0</v>
      </c>
      <c r="H426" s="100">
        <f>IF(AND(Painel!$I$47="Sim",Painel!$I$49=PREMISSAS!$O$21),IF(MOD(MONTH(B426),12)=0,Painel!$I$51,0),0)</f>
        <v>0</v>
      </c>
      <c r="I426" s="4">
        <f ca="1">IFERROR(IF(RESULTADOS!$C$17="Normal",0,D426)*IF(RESULTADOS!$C$17="Normal",0,$D$3),0)</f>
        <v>0</v>
      </c>
      <c r="J426" s="4">
        <f>IF(RESULTADOS!$C$17="Normal",E426,0)</f>
        <v>0</v>
      </c>
      <c r="K426" s="4">
        <f ca="1">(E426+J426+I426)*PREMISSAS!$C$61</f>
        <v>0</v>
      </c>
      <c r="L426" s="4">
        <f ca="1">IFERROR(D426*IF(RESULTADOS!$C$17="Normal",IF(Painel!$G$8=PREMISSAS!$M$18,PREMISSAS!$C$63,PREMISSAS!$D$63),0),0)</f>
        <v>0</v>
      </c>
      <c r="M426" s="85">
        <f ca="1">IFERROR(M425*(1+$E$2)+(E426+J426-IF(RESULTADOS!$C$17="Normal",K426,0)-L426)*IF(MONTH(B426)=12,2,1),0)</f>
        <v>0</v>
      </c>
      <c r="N426" s="85">
        <f ca="1">IFERROR(N425*(1+$E$2)+(F426+I426-IF(RESULTADOS!$C$17="Normal",0,K426))*IF(MONTH(B426)=12,2,1)+G426+H426,0)</f>
        <v>0</v>
      </c>
      <c r="P426" s="43">
        <f t="shared" ca="1" si="55"/>
        <v>0</v>
      </c>
      <c r="R426" s="116" t="str">
        <f t="shared" ca="1" si="56"/>
        <v/>
      </c>
      <c r="S426" s="100" t="str">
        <f ca="1">IF(C426="","",S425+(E426+J426-IF(RESULTADOS!$C$17="Normal",K426,0)-L426)/2+(F426+G426+H426+I426-IF(RESULTADOS!$C$17="Normal",0,K426)))</f>
        <v/>
      </c>
      <c r="T426" s="100" t="str">
        <f ca="1">IF(C426="","",T425+(E426+J426-IF(RESULTADOS!$C$17="Normal",K426,0)-L426)/2)</f>
        <v/>
      </c>
      <c r="U426" s="100">
        <f t="shared" ca="1" si="59"/>
        <v>0</v>
      </c>
      <c r="W426" s="116" t="str">
        <f t="shared" ca="1" si="60"/>
        <v/>
      </c>
      <c r="X426" s="116" t="str">
        <f t="shared" ca="1" si="57"/>
        <v/>
      </c>
      <c r="Y426" s="100">
        <f ca="1">IF(OR((Y425-13/12*AB425)*(1+PREMISSAS!$C$16)&lt;0,Y425=""),0,(Y425-13/12*AB425)*(1+PREMISSAS!$C$16))</f>
        <v>0</v>
      </c>
      <c r="Z426" s="100">
        <f ca="1">IF(OR((Z425-13/12*AC425)*(1+PREMISSAS!$C$16)&lt;0,Z425=""),0,(Z425-13/12*AC425)*(1+PREMISSAS!$C$16))</f>
        <v>0</v>
      </c>
      <c r="AA426" s="100">
        <f t="shared" ca="1" si="54"/>
        <v>0</v>
      </c>
      <c r="AB426" s="119">
        <f t="shared" ca="1" si="61"/>
        <v>0</v>
      </c>
      <c r="AC426" s="119">
        <f t="shared" ca="1" si="62"/>
        <v>0</v>
      </c>
    </row>
    <row r="427" spans="2:29" x14ac:dyDescent="0.25">
      <c r="B427" s="20" t="str">
        <f t="shared" ca="1" si="58"/>
        <v/>
      </c>
      <c r="C427" s="21" t="str">
        <f ca="1">IF(B427="","",IF(MONTH(B427)=1,C426*(1+PREMISSAS!$C$58),C426))</f>
        <v/>
      </c>
      <c r="D427" s="21" t="str">
        <f ca="1">IF(B427="","",IF(RESULTADOS!$C$17="Normal",IFERROR(MAX(C427-PREMISSAS!$C$13,0),0),MAX(10*PREMISSAS!$C$39,IF(MONTH(B427)=1,D426*(1+PREMISSAS!$C$58),D426))))</f>
        <v/>
      </c>
      <c r="E427" s="4">
        <f ca="1">IFERROR(D427*IF(RESULTADOS!$C$17="Normal",$D$3,0),0)</f>
        <v>0</v>
      </c>
      <c r="F427" s="4">
        <f>IF(AND(Painel!$I$47="Sim",Painel!$I$49=PREMISSAS!$O$23),Painel!$I$51,0)</f>
        <v>0</v>
      </c>
      <c r="G427" s="100">
        <f>IF(AND(Painel!$I$47="Sim",Painel!$I$49=PREMISSAS!$O$22),IF(MOD(MONTH(B427),6)=0,Painel!$I$51,0),0)</f>
        <v>0</v>
      </c>
      <c r="H427" s="100">
        <f>IF(AND(Painel!$I$47="Sim",Painel!$I$49=PREMISSAS!$O$21),IF(MOD(MONTH(B427),12)=0,Painel!$I$51,0),0)</f>
        <v>0</v>
      </c>
      <c r="I427" s="4">
        <f ca="1">IFERROR(IF(RESULTADOS!$C$17="Normal",0,D427)*IF(RESULTADOS!$C$17="Normal",0,$D$3),0)</f>
        <v>0</v>
      </c>
      <c r="J427" s="4">
        <f>IF(RESULTADOS!$C$17="Normal",E427,0)</f>
        <v>0</v>
      </c>
      <c r="K427" s="4">
        <f ca="1">(E427+J427+I427)*PREMISSAS!$C$61</f>
        <v>0</v>
      </c>
      <c r="L427" s="4">
        <f ca="1">IFERROR(D427*IF(RESULTADOS!$C$17="Normal",IF(Painel!$G$8=PREMISSAS!$M$18,PREMISSAS!$C$63,PREMISSAS!$D$63),0),0)</f>
        <v>0</v>
      </c>
      <c r="M427" s="85">
        <f ca="1">IFERROR(M426*(1+$E$2)+(E427+J427-IF(RESULTADOS!$C$17="Normal",K427,0)-L427)*IF(MONTH(B427)=12,2,1),0)</f>
        <v>0</v>
      </c>
      <c r="N427" s="85">
        <f ca="1">IFERROR(N426*(1+$E$2)+(F427+I427-IF(RESULTADOS!$C$17="Normal",0,K427))*IF(MONTH(B427)=12,2,1)+G427+H427,0)</f>
        <v>0</v>
      </c>
      <c r="P427" s="43">
        <f t="shared" ca="1" si="55"/>
        <v>0</v>
      </c>
      <c r="R427" s="116" t="str">
        <f t="shared" ca="1" si="56"/>
        <v/>
      </c>
      <c r="S427" s="100" t="str">
        <f ca="1">IF(C427="","",S426+(E427+J427-IF(RESULTADOS!$C$17="Normal",K427,0)-L427)/2+(F427+G427+H427+I427-IF(RESULTADOS!$C$17="Normal",0,K427)))</f>
        <v/>
      </c>
      <c r="T427" s="100" t="str">
        <f ca="1">IF(C427="","",T426+(E427+J427-IF(RESULTADOS!$C$17="Normal",K427,0)-L427)/2)</f>
        <v/>
      </c>
      <c r="U427" s="100">
        <f t="shared" ca="1" si="59"/>
        <v>0</v>
      </c>
      <c r="W427" s="116" t="str">
        <f t="shared" ca="1" si="60"/>
        <v/>
      </c>
      <c r="X427" s="116" t="str">
        <f t="shared" ca="1" si="57"/>
        <v/>
      </c>
      <c r="Y427" s="100">
        <f ca="1">IF(OR((Y426-13/12*AB426)*(1+PREMISSAS!$C$16)&lt;0,Y426=""),0,(Y426-13/12*AB426)*(1+PREMISSAS!$C$16))</f>
        <v>0</v>
      </c>
      <c r="Z427" s="100">
        <f ca="1">IF(OR((Z426-13/12*AC426)*(1+PREMISSAS!$C$16)&lt;0,Z426=""),0,(Z426-13/12*AC426)*(1+PREMISSAS!$C$16))</f>
        <v>0</v>
      </c>
      <c r="AA427" s="100">
        <f t="shared" ca="1" si="54"/>
        <v>0</v>
      </c>
      <c r="AB427" s="119">
        <f t="shared" ca="1" si="61"/>
        <v>0</v>
      </c>
      <c r="AC427" s="119">
        <f t="shared" ca="1" si="62"/>
        <v>0</v>
      </c>
    </row>
    <row r="428" spans="2:29" x14ac:dyDescent="0.25">
      <c r="B428" s="20" t="str">
        <f t="shared" ca="1" si="58"/>
        <v/>
      </c>
      <c r="C428" s="21" t="str">
        <f ca="1">IF(B428="","",IF(MONTH(B428)=1,C427*(1+PREMISSAS!$C$58),C427))</f>
        <v/>
      </c>
      <c r="D428" s="21" t="str">
        <f ca="1">IF(B428="","",IF(RESULTADOS!$C$17="Normal",IFERROR(MAX(C428-PREMISSAS!$C$13,0),0),MAX(10*PREMISSAS!$C$39,IF(MONTH(B428)=1,D427*(1+PREMISSAS!$C$58),D427))))</f>
        <v/>
      </c>
      <c r="E428" s="4">
        <f ca="1">IFERROR(D428*IF(RESULTADOS!$C$17="Normal",$D$3,0),0)</f>
        <v>0</v>
      </c>
      <c r="F428" s="4">
        <f>IF(AND(Painel!$I$47="Sim",Painel!$I$49=PREMISSAS!$O$23),Painel!$I$51,0)</f>
        <v>0</v>
      </c>
      <c r="G428" s="100">
        <f>IF(AND(Painel!$I$47="Sim",Painel!$I$49=PREMISSAS!$O$22),IF(MOD(MONTH(B428),6)=0,Painel!$I$51,0),0)</f>
        <v>0</v>
      </c>
      <c r="H428" s="100">
        <f>IF(AND(Painel!$I$47="Sim",Painel!$I$49=PREMISSAS!$O$21),IF(MOD(MONTH(B428),12)=0,Painel!$I$51,0),0)</f>
        <v>0</v>
      </c>
      <c r="I428" s="4">
        <f ca="1">IFERROR(IF(RESULTADOS!$C$17="Normal",0,D428)*IF(RESULTADOS!$C$17="Normal",0,$D$3),0)</f>
        <v>0</v>
      </c>
      <c r="J428" s="4">
        <f>IF(RESULTADOS!$C$17="Normal",E428,0)</f>
        <v>0</v>
      </c>
      <c r="K428" s="4">
        <f ca="1">(E428+J428+I428)*PREMISSAS!$C$61</f>
        <v>0</v>
      </c>
      <c r="L428" s="4">
        <f ca="1">IFERROR(D428*IF(RESULTADOS!$C$17="Normal",IF(Painel!$G$8=PREMISSAS!$M$18,PREMISSAS!$C$63,PREMISSAS!$D$63),0),0)</f>
        <v>0</v>
      </c>
      <c r="M428" s="85">
        <f ca="1">IFERROR(M427*(1+$E$2)+(E428+J428-IF(RESULTADOS!$C$17="Normal",K428,0)-L428)*IF(MONTH(B428)=12,2,1),0)</f>
        <v>0</v>
      </c>
      <c r="N428" s="85">
        <f ca="1">IFERROR(N427*(1+$E$2)+(F428+I428-IF(RESULTADOS!$C$17="Normal",0,K428))*IF(MONTH(B428)=12,2,1)+G428+H428,0)</f>
        <v>0</v>
      </c>
      <c r="P428" s="43">
        <f t="shared" ca="1" si="55"/>
        <v>0</v>
      </c>
      <c r="R428" s="116" t="str">
        <f t="shared" ca="1" si="56"/>
        <v/>
      </c>
      <c r="S428" s="100" t="str">
        <f ca="1">IF(C428="","",S427+(E428+J428-IF(RESULTADOS!$C$17="Normal",K428,0)-L428)/2+(F428+G428+H428+I428-IF(RESULTADOS!$C$17="Normal",0,K428)))</f>
        <v/>
      </c>
      <c r="T428" s="100" t="str">
        <f ca="1">IF(C428="","",T427+(E428+J428-IF(RESULTADOS!$C$17="Normal",K428,0)-L428)/2)</f>
        <v/>
      </c>
      <c r="U428" s="100">
        <f t="shared" ca="1" si="59"/>
        <v>0</v>
      </c>
      <c r="W428" s="116" t="str">
        <f t="shared" ca="1" si="60"/>
        <v/>
      </c>
      <c r="X428" s="116" t="str">
        <f t="shared" ca="1" si="57"/>
        <v/>
      </c>
      <c r="Y428" s="100">
        <f ca="1">IF(OR((Y427-13/12*AB427)*(1+PREMISSAS!$C$16)&lt;0,Y427=""),0,(Y427-13/12*AB427)*(1+PREMISSAS!$C$16))</f>
        <v>0</v>
      </c>
      <c r="Z428" s="100">
        <f ca="1">IF(OR((Z427-13/12*AC427)*(1+PREMISSAS!$C$16)&lt;0,Z427=""),0,(Z427-13/12*AC427)*(1+PREMISSAS!$C$16))</f>
        <v>0</v>
      </c>
      <c r="AA428" s="100">
        <f t="shared" ca="1" si="54"/>
        <v>0</v>
      </c>
      <c r="AB428" s="119">
        <f t="shared" ca="1" si="61"/>
        <v>0</v>
      </c>
      <c r="AC428" s="119">
        <f t="shared" ca="1" si="62"/>
        <v>0</v>
      </c>
    </row>
    <row r="429" spans="2:29" x14ac:dyDescent="0.25">
      <c r="B429" s="20" t="str">
        <f t="shared" ca="1" si="58"/>
        <v/>
      </c>
      <c r="C429" s="21" t="str">
        <f ca="1">IF(B429="","",IF(MONTH(B429)=1,C428*(1+PREMISSAS!$C$58),C428))</f>
        <v/>
      </c>
      <c r="D429" s="21" t="str">
        <f ca="1">IF(B429="","",IF(RESULTADOS!$C$17="Normal",IFERROR(MAX(C429-PREMISSAS!$C$13,0),0),MAX(10*PREMISSAS!$C$39,IF(MONTH(B429)=1,D428*(1+PREMISSAS!$C$58),D428))))</f>
        <v/>
      </c>
      <c r="E429" s="4">
        <f ca="1">IFERROR(D429*IF(RESULTADOS!$C$17="Normal",$D$3,0),0)</f>
        <v>0</v>
      </c>
      <c r="F429" s="4">
        <f>IF(AND(Painel!$I$47="Sim",Painel!$I$49=PREMISSAS!$O$23),Painel!$I$51,0)</f>
        <v>0</v>
      </c>
      <c r="G429" s="100">
        <f>IF(AND(Painel!$I$47="Sim",Painel!$I$49=PREMISSAS!$O$22),IF(MOD(MONTH(B429),6)=0,Painel!$I$51,0),0)</f>
        <v>0</v>
      </c>
      <c r="H429" s="100">
        <f>IF(AND(Painel!$I$47="Sim",Painel!$I$49=PREMISSAS!$O$21),IF(MOD(MONTH(B429),12)=0,Painel!$I$51,0),0)</f>
        <v>0</v>
      </c>
      <c r="I429" s="4">
        <f ca="1">IFERROR(IF(RESULTADOS!$C$17="Normal",0,D429)*IF(RESULTADOS!$C$17="Normal",0,$D$3),0)</f>
        <v>0</v>
      </c>
      <c r="J429" s="4">
        <f>IF(RESULTADOS!$C$17="Normal",E429,0)</f>
        <v>0</v>
      </c>
      <c r="K429" s="4">
        <f ca="1">(E429+J429+I429)*PREMISSAS!$C$61</f>
        <v>0</v>
      </c>
      <c r="L429" s="4">
        <f ca="1">IFERROR(D429*IF(RESULTADOS!$C$17="Normal",IF(Painel!$G$8=PREMISSAS!$M$18,PREMISSAS!$C$63,PREMISSAS!$D$63),0),0)</f>
        <v>0</v>
      </c>
      <c r="M429" s="85">
        <f ca="1">IFERROR(M428*(1+$E$2)+(E429+J429-IF(RESULTADOS!$C$17="Normal",K429,0)-L429)*IF(MONTH(B429)=12,2,1),0)</f>
        <v>0</v>
      </c>
      <c r="N429" s="85">
        <f ca="1">IFERROR(N428*(1+$E$2)+(F429+I429-IF(RESULTADOS!$C$17="Normal",0,K429))*IF(MONTH(B429)=12,2,1)+G429+H429,0)</f>
        <v>0</v>
      </c>
      <c r="P429" s="43">
        <f t="shared" ca="1" si="55"/>
        <v>0</v>
      </c>
      <c r="R429" s="116" t="str">
        <f t="shared" ca="1" si="56"/>
        <v/>
      </c>
      <c r="S429" s="100" t="str">
        <f ca="1">IF(C429="","",S428+(E429+J429-IF(RESULTADOS!$C$17="Normal",K429,0)-L429)/2+(F429+G429+H429+I429-IF(RESULTADOS!$C$17="Normal",0,K429)))</f>
        <v/>
      </c>
      <c r="T429" s="100" t="str">
        <f ca="1">IF(C429="","",T428+(E429+J429-IF(RESULTADOS!$C$17="Normal",K429,0)-L429)/2)</f>
        <v/>
      </c>
      <c r="U429" s="100">
        <f t="shared" ca="1" si="59"/>
        <v>0</v>
      </c>
      <c r="W429" s="116" t="str">
        <f t="shared" ca="1" si="60"/>
        <v/>
      </c>
      <c r="X429" s="116" t="str">
        <f t="shared" ca="1" si="57"/>
        <v/>
      </c>
      <c r="Y429" s="100">
        <f ca="1">IF(OR((Y428-13/12*AB428)*(1+PREMISSAS!$C$16)&lt;0,Y428=""),0,(Y428-13/12*AB428)*(1+PREMISSAS!$C$16))</f>
        <v>0</v>
      </c>
      <c r="Z429" s="100">
        <f ca="1">IF(OR((Z428-13/12*AC428)*(1+PREMISSAS!$C$16)&lt;0,Z428=""),0,(Z428-13/12*AC428)*(1+PREMISSAS!$C$16))</f>
        <v>0</v>
      </c>
      <c r="AA429" s="100">
        <f t="shared" ca="1" si="54"/>
        <v>0</v>
      </c>
      <c r="AB429" s="119">
        <f t="shared" ca="1" si="61"/>
        <v>0</v>
      </c>
      <c r="AC429" s="119">
        <f t="shared" ca="1" si="62"/>
        <v>0</v>
      </c>
    </row>
    <row r="430" spans="2:29" x14ac:dyDescent="0.25">
      <c r="B430" s="20" t="str">
        <f t="shared" ca="1" si="58"/>
        <v/>
      </c>
      <c r="C430" s="21" t="str">
        <f ca="1">IF(B430="","",IF(MONTH(B430)=1,C429*(1+PREMISSAS!$C$58),C429))</f>
        <v/>
      </c>
      <c r="D430" s="21" t="str">
        <f ca="1">IF(B430="","",IF(RESULTADOS!$C$17="Normal",IFERROR(MAX(C430-PREMISSAS!$C$13,0),0),MAX(10*PREMISSAS!$C$39,IF(MONTH(B430)=1,D429*(1+PREMISSAS!$C$58),D429))))</f>
        <v/>
      </c>
      <c r="E430" s="4">
        <f ca="1">IFERROR(D430*IF(RESULTADOS!$C$17="Normal",$D$3,0),0)</f>
        <v>0</v>
      </c>
      <c r="F430" s="4">
        <f>IF(AND(Painel!$I$47="Sim",Painel!$I$49=PREMISSAS!$O$23),Painel!$I$51,0)</f>
        <v>0</v>
      </c>
      <c r="G430" s="100">
        <f>IF(AND(Painel!$I$47="Sim",Painel!$I$49=PREMISSAS!$O$22),IF(MOD(MONTH(B430),6)=0,Painel!$I$51,0),0)</f>
        <v>0</v>
      </c>
      <c r="H430" s="100">
        <f>IF(AND(Painel!$I$47="Sim",Painel!$I$49=PREMISSAS!$O$21),IF(MOD(MONTH(B430),12)=0,Painel!$I$51,0),0)</f>
        <v>0</v>
      </c>
      <c r="I430" s="4">
        <f ca="1">IFERROR(IF(RESULTADOS!$C$17="Normal",0,D430)*IF(RESULTADOS!$C$17="Normal",0,$D$3),0)</f>
        <v>0</v>
      </c>
      <c r="J430" s="4">
        <f>IF(RESULTADOS!$C$17="Normal",E430,0)</f>
        <v>0</v>
      </c>
      <c r="K430" s="4">
        <f ca="1">(E430+J430+I430)*PREMISSAS!$C$61</f>
        <v>0</v>
      </c>
      <c r="L430" s="4">
        <f ca="1">IFERROR(D430*IF(RESULTADOS!$C$17="Normal",IF(Painel!$G$8=PREMISSAS!$M$18,PREMISSAS!$C$63,PREMISSAS!$D$63),0),0)</f>
        <v>0</v>
      </c>
      <c r="M430" s="85">
        <f ca="1">IFERROR(M429*(1+$E$2)+(E430+J430-IF(RESULTADOS!$C$17="Normal",K430,0)-L430)*IF(MONTH(B430)=12,2,1),0)</f>
        <v>0</v>
      </c>
      <c r="N430" s="85">
        <f ca="1">IFERROR(N429*(1+$E$2)+(F430+I430-IF(RESULTADOS!$C$17="Normal",0,K430))*IF(MONTH(B430)=12,2,1)+G430+H430,0)</f>
        <v>0</v>
      </c>
      <c r="P430" s="43">
        <f t="shared" ca="1" si="55"/>
        <v>0</v>
      </c>
      <c r="R430" s="116" t="str">
        <f t="shared" ca="1" si="56"/>
        <v/>
      </c>
      <c r="S430" s="100" t="str">
        <f ca="1">IF(C430="","",S429+(E430+J430-IF(RESULTADOS!$C$17="Normal",K430,0)-L430)/2+(F430+G430+H430+I430-IF(RESULTADOS!$C$17="Normal",0,K430)))</f>
        <v/>
      </c>
      <c r="T430" s="100" t="str">
        <f ca="1">IF(C430="","",T429+(E430+J430-IF(RESULTADOS!$C$17="Normal",K430,0)-L430)/2)</f>
        <v/>
      </c>
      <c r="U430" s="100">
        <f t="shared" ca="1" si="59"/>
        <v>0</v>
      </c>
      <c r="W430" s="116" t="str">
        <f t="shared" ca="1" si="60"/>
        <v/>
      </c>
      <c r="X430" s="116" t="str">
        <f t="shared" ca="1" si="57"/>
        <v/>
      </c>
      <c r="Y430" s="100">
        <f ca="1">IF(OR((Y429-13/12*AB429)*(1+PREMISSAS!$C$16)&lt;0,Y429=""),0,(Y429-13/12*AB429)*(1+PREMISSAS!$C$16))</f>
        <v>0</v>
      </c>
      <c r="Z430" s="100">
        <f ca="1">IF(OR((Z429-13/12*AC429)*(1+PREMISSAS!$C$16)&lt;0,Z429=""),0,(Z429-13/12*AC429)*(1+PREMISSAS!$C$16))</f>
        <v>0</v>
      </c>
      <c r="AA430" s="100">
        <f t="shared" ca="1" si="54"/>
        <v>0</v>
      </c>
      <c r="AB430" s="119">
        <f t="shared" ca="1" si="61"/>
        <v>0</v>
      </c>
      <c r="AC430" s="119">
        <f t="shared" ca="1" si="62"/>
        <v>0</v>
      </c>
    </row>
    <row r="431" spans="2:29" x14ac:dyDescent="0.25">
      <c r="B431" s="20" t="str">
        <f t="shared" ca="1" si="58"/>
        <v/>
      </c>
      <c r="C431" s="21" t="str">
        <f ca="1">IF(B431="","",IF(MONTH(B431)=1,C430*(1+PREMISSAS!$C$58),C430))</f>
        <v/>
      </c>
      <c r="D431" s="21" t="str">
        <f ca="1">IF(B431="","",IF(RESULTADOS!$C$17="Normal",IFERROR(MAX(C431-PREMISSAS!$C$13,0),0),MAX(10*PREMISSAS!$C$39,IF(MONTH(B431)=1,D430*(1+PREMISSAS!$C$58),D430))))</f>
        <v/>
      </c>
      <c r="E431" s="4">
        <f ca="1">IFERROR(D431*IF(RESULTADOS!$C$17="Normal",$D$3,0),0)</f>
        <v>0</v>
      </c>
      <c r="F431" s="4">
        <f>IF(AND(Painel!$I$47="Sim",Painel!$I$49=PREMISSAS!$O$23),Painel!$I$51,0)</f>
        <v>0</v>
      </c>
      <c r="G431" s="100">
        <f>IF(AND(Painel!$I$47="Sim",Painel!$I$49=PREMISSAS!$O$22),IF(MOD(MONTH(B431),6)=0,Painel!$I$51,0),0)</f>
        <v>0</v>
      </c>
      <c r="H431" s="100">
        <f>IF(AND(Painel!$I$47="Sim",Painel!$I$49=PREMISSAS!$O$21),IF(MOD(MONTH(B431),12)=0,Painel!$I$51,0),0)</f>
        <v>0</v>
      </c>
      <c r="I431" s="4">
        <f ca="1">IFERROR(IF(RESULTADOS!$C$17="Normal",0,D431)*IF(RESULTADOS!$C$17="Normal",0,$D$3),0)</f>
        <v>0</v>
      </c>
      <c r="J431" s="4">
        <f>IF(RESULTADOS!$C$17="Normal",E431,0)</f>
        <v>0</v>
      </c>
      <c r="K431" s="4">
        <f ca="1">(E431+J431+I431)*PREMISSAS!$C$61</f>
        <v>0</v>
      </c>
      <c r="L431" s="4">
        <f ca="1">IFERROR(D431*IF(RESULTADOS!$C$17="Normal",IF(Painel!$G$8=PREMISSAS!$M$18,PREMISSAS!$C$63,PREMISSAS!$D$63),0),0)</f>
        <v>0</v>
      </c>
      <c r="M431" s="85">
        <f ca="1">IFERROR(M430*(1+$E$2)+(E431+J431-IF(RESULTADOS!$C$17="Normal",K431,0)-L431)*IF(MONTH(B431)=12,2,1),0)</f>
        <v>0</v>
      </c>
      <c r="N431" s="85">
        <f ca="1">IFERROR(N430*(1+$E$2)+(F431+I431-IF(RESULTADOS!$C$17="Normal",0,K431))*IF(MONTH(B431)=12,2,1)+G431+H431,0)</f>
        <v>0</v>
      </c>
      <c r="P431" s="43">
        <f t="shared" ca="1" si="55"/>
        <v>0</v>
      </c>
      <c r="R431" s="116" t="str">
        <f t="shared" ca="1" si="56"/>
        <v/>
      </c>
      <c r="S431" s="100" t="str">
        <f ca="1">IF(C431="","",S430+(E431+J431-IF(RESULTADOS!$C$17="Normal",K431,0)-L431)/2+(F431+G431+H431+I431-IF(RESULTADOS!$C$17="Normal",0,K431)))</f>
        <v/>
      </c>
      <c r="T431" s="100" t="str">
        <f ca="1">IF(C431="","",T430+(E431+J431-IF(RESULTADOS!$C$17="Normal",K431,0)-L431)/2)</f>
        <v/>
      </c>
      <c r="U431" s="100">
        <f t="shared" ca="1" si="59"/>
        <v>0</v>
      </c>
      <c r="W431" s="116" t="str">
        <f t="shared" ca="1" si="60"/>
        <v/>
      </c>
      <c r="X431" s="116" t="str">
        <f t="shared" ca="1" si="57"/>
        <v/>
      </c>
      <c r="Y431" s="100">
        <f ca="1">IF(OR((Y430-13/12*AB430)*(1+PREMISSAS!$C$16)&lt;0,Y430=""),0,(Y430-13/12*AB430)*(1+PREMISSAS!$C$16))</f>
        <v>0</v>
      </c>
      <c r="Z431" s="100">
        <f ca="1">IF(OR((Z430-13/12*AC430)*(1+PREMISSAS!$C$16)&lt;0,Z430=""),0,(Z430-13/12*AC430)*(1+PREMISSAS!$C$16))</f>
        <v>0</v>
      </c>
      <c r="AA431" s="100">
        <f t="shared" ca="1" si="54"/>
        <v>0</v>
      </c>
      <c r="AB431" s="119">
        <f t="shared" ca="1" si="61"/>
        <v>0</v>
      </c>
      <c r="AC431" s="119">
        <f t="shared" ca="1" si="62"/>
        <v>0</v>
      </c>
    </row>
    <row r="432" spans="2:29" x14ac:dyDescent="0.25">
      <c r="B432" s="20" t="str">
        <f t="shared" ca="1" si="58"/>
        <v/>
      </c>
      <c r="C432" s="21" t="str">
        <f ca="1">IF(B432="","",IF(MONTH(B432)=1,C431*(1+PREMISSAS!$C$58),C431))</f>
        <v/>
      </c>
      <c r="D432" s="21" t="str">
        <f ca="1">IF(B432="","",IF(RESULTADOS!$C$17="Normal",IFERROR(MAX(C432-PREMISSAS!$C$13,0),0),MAX(10*PREMISSAS!$C$39,IF(MONTH(B432)=1,D431*(1+PREMISSAS!$C$58),D431))))</f>
        <v/>
      </c>
      <c r="E432" s="4">
        <f ca="1">IFERROR(D432*IF(RESULTADOS!$C$17="Normal",$D$3,0),0)</f>
        <v>0</v>
      </c>
      <c r="F432" s="4">
        <f>IF(AND(Painel!$I$47="Sim",Painel!$I$49=PREMISSAS!$O$23),Painel!$I$51,0)</f>
        <v>0</v>
      </c>
      <c r="G432" s="100">
        <f>IF(AND(Painel!$I$47="Sim",Painel!$I$49=PREMISSAS!$O$22),IF(MOD(MONTH(B432),6)=0,Painel!$I$51,0),0)</f>
        <v>0</v>
      </c>
      <c r="H432" s="100">
        <f>IF(AND(Painel!$I$47="Sim",Painel!$I$49=PREMISSAS!$O$21),IF(MOD(MONTH(B432),12)=0,Painel!$I$51,0),0)</f>
        <v>0</v>
      </c>
      <c r="I432" s="4">
        <f ca="1">IFERROR(IF(RESULTADOS!$C$17="Normal",0,D432)*IF(RESULTADOS!$C$17="Normal",0,$D$3),0)</f>
        <v>0</v>
      </c>
      <c r="J432" s="4">
        <f>IF(RESULTADOS!$C$17="Normal",E432,0)</f>
        <v>0</v>
      </c>
      <c r="K432" s="4">
        <f ca="1">(E432+J432+I432)*PREMISSAS!$C$61</f>
        <v>0</v>
      </c>
      <c r="L432" s="4">
        <f ca="1">IFERROR(D432*IF(RESULTADOS!$C$17="Normal",IF(Painel!$G$8=PREMISSAS!$M$18,PREMISSAS!$C$63,PREMISSAS!$D$63),0),0)</f>
        <v>0</v>
      </c>
      <c r="M432" s="85">
        <f ca="1">IFERROR(M431*(1+$E$2)+(E432+J432-IF(RESULTADOS!$C$17="Normal",K432,0)-L432)*IF(MONTH(B432)=12,2,1),0)</f>
        <v>0</v>
      </c>
      <c r="N432" s="85">
        <f ca="1">IFERROR(N431*(1+$E$2)+(F432+I432-IF(RESULTADOS!$C$17="Normal",0,K432))*IF(MONTH(B432)=12,2,1)+G432+H432,0)</f>
        <v>0</v>
      </c>
      <c r="P432" s="43">
        <f t="shared" ca="1" si="55"/>
        <v>0</v>
      </c>
      <c r="R432" s="116" t="str">
        <f t="shared" ca="1" si="56"/>
        <v/>
      </c>
      <c r="S432" s="100" t="str">
        <f ca="1">IF(C432="","",S431+(E432+J432-IF(RESULTADOS!$C$17="Normal",K432,0)-L432)/2+(F432+G432+H432+I432-IF(RESULTADOS!$C$17="Normal",0,K432)))</f>
        <v/>
      </c>
      <c r="T432" s="100" t="str">
        <f ca="1">IF(C432="","",T431+(E432+J432-IF(RESULTADOS!$C$17="Normal",K432,0)-L432)/2)</f>
        <v/>
      </c>
      <c r="U432" s="100">
        <f t="shared" ca="1" si="59"/>
        <v>0</v>
      </c>
      <c r="W432" s="116" t="str">
        <f t="shared" ca="1" si="60"/>
        <v/>
      </c>
      <c r="X432" s="116" t="str">
        <f t="shared" ca="1" si="57"/>
        <v/>
      </c>
      <c r="Y432" s="100">
        <f ca="1">IF(OR((Y431-13/12*AB431)*(1+PREMISSAS!$C$16)&lt;0,Y431=""),0,(Y431-13/12*AB431)*(1+PREMISSAS!$C$16))</f>
        <v>0</v>
      </c>
      <c r="Z432" s="100">
        <f ca="1">IF(OR((Z431-13/12*AC431)*(1+PREMISSAS!$C$16)&lt;0,Z431=""),0,(Z431-13/12*AC431)*(1+PREMISSAS!$C$16))</f>
        <v>0</v>
      </c>
      <c r="AA432" s="100">
        <f t="shared" ca="1" si="54"/>
        <v>0</v>
      </c>
      <c r="AB432" s="119">
        <f t="shared" ca="1" si="61"/>
        <v>0</v>
      </c>
      <c r="AC432" s="119">
        <f t="shared" ca="1" si="62"/>
        <v>0</v>
      </c>
    </row>
    <row r="433" spans="2:29" x14ac:dyDescent="0.25">
      <c r="B433" s="20" t="str">
        <f t="shared" ca="1" si="58"/>
        <v/>
      </c>
      <c r="C433" s="21" t="str">
        <f ca="1">IF(B433="","",IF(MONTH(B433)=1,C432*(1+PREMISSAS!$C$58),C432))</f>
        <v/>
      </c>
      <c r="D433" s="21" t="str">
        <f ca="1">IF(B433="","",IF(RESULTADOS!$C$17="Normal",IFERROR(MAX(C433-PREMISSAS!$C$13,0),0),MAX(10*PREMISSAS!$C$39,IF(MONTH(B433)=1,D432*(1+PREMISSAS!$C$58),D432))))</f>
        <v/>
      </c>
      <c r="E433" s="4">
        <f ca="1">IFERROR(D433*IF(RESULTADOS!$C$17="Normal",$D$3,0),0)</f>
        <v>0</v>
      </c>
      <c r="F433" s="4">
        <f>IF(AND(Painel!$I$47="Sim",Painel!$I$49=PREMISSAS!$O$23),Painel!$I$51,0)</f>
        <v>0</v>
      </c>
      <c r="G433" s="100">
        <f>IF(AND(Painel!$I$47="Sim",Painel!$I$49=PREMISSAS!$O$22),IF(MOD(MONTH(B433),6)=0,Painel!$I$51,0),0)</f>
        <v>0</v>
      </c>
      <c r="H433" s="100">
        <f>IF(AND(Painel!$I$47="Sim",Painel!$I$49=PREMISSAS!$O$21),IF(MOD(MONTH(B433),12)=0,Painel!$I$51,0),0)</f>
        <v>0</v>
      </c>
      <c r="I433" s="4">
        <f ca="1">IFERROR(IF(RESULTADOS!$C$17="Normal",0,D433)*IF(RESULTADOS!$C$17="Normal",0,$D$3),0)</f>
        <v>0</v>
      </c>
      <c r="J433" s="4">
        <f>IF(RESULTADOS!$C$17="Normal",E433,0)</f>
        <v>0</v>
      </c>
      <c r="K433" s="4">
        <f ca="1">(E433+J433+I433)*PREMISSAS!$C$61</f>
        <v>0</v>
      </c>
      <c r="L433" s="4">
        <f ca="1">IFERROR(D433*IF(RESULTADOS!$C$17="Normal",IF(Painel!$G$8=PREMISSAS!$M$18,PREMISSAS!$C$63,PREMISSAS!$D$63),0),0)</f>
        <v>0</v>
      </c>
      <c r="M433" s="85">
        <f ca="1">IFERROR(M432*(1+$E$2)+(E433+J433-IF(RESULTADOS!$C$17="Normal",K433,0)-L433)*IF(MONTH(B433)=12,2,1),0)</f>
        <v>0</v>
      </c>
      <c r="N433" s="85">
        <f ca="1">IFERROR(N432*(1+$E$2)+(F433+I433-IF(RESULTADOS!$C$17="Normal",0,K433))*IF(MONTH(B433)=12,2,1)+G433+H433,0)</f>
        <v>0</v>
      </c>
      <c r="P433" s="43">
        <f t="shared" ca="1" si="55"/>
        <v>0</v>
      </c>
      <c r="R433" s="116" t="str">
        <f t="shared" ca="1" si="56"/>
        <v/>
      </c>
      <c r="S433" s="100" t="str">
        <f ca="1">IF(C433="","",S432+(E433+J433-IF(RESULTADOS!$C$17="Normal",K433,0)-L433)/2+(F433+G433+H433+I433-IF(RESULTADOS!$C$17="Normal",0,K433)))</f>
        <v/>
      </c>
      <c r="T433" s="100" t="str">
        <f ca="1">IF(C433="","",T432+(E433+J433-IF(RESULTADOS!$C$17="Normal",K433,0)-L433)/2)</f>
        <v/>
      </c>
      <c r="U433" s="100">
        <f t="shared" ca="1" si="59"/>
        <v>0</v>
      </c>
      <c r="W433" s="116" t="str">
        <f t="shared" ca="1" si="60"/>
        <v/>
      </c>
      <c r="X433" s="116" t="str">
        <f t="shared" ca="1" si="57"/>
        <v/>
      </c>
      <c r="Y433" s="100">
        <f ca="1">IF(OR((Y432-13/12*AB432)*(1+PREMISSAS!$C$16)&lt;0,Y432=""),0,(Y432-13/12*AB432)*(1+PREMISSAS!$C$16))</f>
        <v>0</v>
      </c>
      <c r="Z433" s="100">
        <f ca="1">IF(OR((Z432-13/12*AC432)*(1+PREMISSAS!$C$16)&lt;0,Z432=""),0,(Z432-13/12*AC432)*(1+PREMISSAS!$C$16))</f>
        <v>0</v>
      </c>
      <c r="AA433" s="100">
        <f t="shared" ca="1" si="54"/>
        <v>0</v>
      </c>
      <c r="AB433" s="119">
        <f t="shared" ca="1" si="61"/>
        <v>0</v>
      </c>
      <c r="AC433" s="119">
        <f t="shared" ca="1" si="62"/>
        <v>0</v>
      </c>
    </row>
    <row r="434" spans="2:29" x14ac:dyDescent="0.25">
      <c r="B434" s="20" t="str">
        <f t="shared" ca="1" si="58"/>
        <v/>
      </c>
      <c r="C434" s="21" t="str">
        <f ca="1">IF(B434="","",IF(MONTH(B434)=1,C433*(1+PREMISSAS!$C$58),C433))</f>
        <v/>
      </c>
      <c r="D434" s="21" t="str">
        <f ca="1">IF(B434="","",IF(RESULTADOS!$C$17="Normal",IFERROR(MAX(C434-PREMISSAS!$C$13,0),0),MAX(10*PREMISSAS!$C$39,IF(MONTH(B434)=1,D433*(1+PREMISSAS!$C$58),D433))))</f>
        <v/>
      </c>
      <c r="E434" s="4">
        <f ca="1">IFERROR(D434*IF(RESULTADOS!$C$17="Normal",$D$3,0),0)</f>
        <v>0</v>
      </c>
      <c r="F434" s="4">
        <f>IF(AND(Painel!$I$47="Sim",Painel!$I$49=PREMISSAS!$O$23),Painel!$I$51,0)</f>
        <v>0</v>
      </c>
      <c r="G434" s="100">
        <f>IF(AND(Painel!$I$47="Sim",Painel!$I$49=PREMISSAS!$O$22),IF(MOD(MONTH(B434),6)=0,Painel!$I$51,0),0)</f>
        <v>0</v>
      </c>
      <c r="H434" s="100">
        <f>IF(AND(Painel!$I$47="Sim",Painel!$I$49=PREMISSAS!$O$21),IF(MOD(MONTH(B434),12)=0,Painel!$I$51,0),0)</f>
        <v>0</v>
      </c>
      <c r="I434" s="4">
        <f ca="1">IFERROR(IF(RESULTADOS!$C$17="Normal",0,D434)*IF(RESULTADOS!$C$17="Normal",0,$D$3),0)</f>
        <v>0</v>
      </c>
      <c r="J434" s="4">
        <f>IF(RESULTADOS!$C$17="Normal",E434,0)</f>
        <v>0</v>
      </c>
      <c r="K434" s="4">
        <f ca="1">(E434+J434+I434)*PREMISSAS!$C$61</f>
        <v>0</v>
      </c>
      <c r="L434" s="4">
        <f ca="1">IFERROR(D434*IF(RESULTADOS!$C$17="Normal",IF(Painel!$G$8=PREMISSAS!$M$18,PREMISSAS!$C$63,PREMISSAS!$D$63),0),0)</f>
        <v>0</v>
      </c>
      <c r="M434" s="85">
        <f ca="1">IFERROR(M433*(1+$E$2)+(E434+J434-IF(RESULTADOS!$C$17="Normal",K434,0)-L434)*IF(MONTH(B434)=12,2,1),0)</f>
        <v>0</v>
      </c>
      <c r="N434" s="85">
        <f ca="1">IFERROR(N433*(1+$E$2)+(F434+I434-IF(RESULTADOS!$C$17="Normal",0,K434))*IF(MONTH(B434)=12,2,1)+G434+H434,0)</f>
        <v>0</v>
      </c>
      <c r="P434" s="43">
        <f t="shared" ca="1" si="55"/>
        <v>0</v>
      </c>
      <c r="R434" s="116" t="str">
        <f t="shared" ca="1" si="56"/>
        <v/>
      </c>
      <c r="S434" s="100" t="str">
        <f ca="1">IF(C434="","",S433+(E434+J434-IF(RESULTADOS!$C$17="Normal",K434,0)-L434)/2+(F434+G434+H434+I434-IF(RESULTADOS!$C$17="Normal",0,K434)))</f>
        <v/>
      </c>
      <c r="T434" s="100" t="str">
        <f ca="1">IF(C434="","",T433+(E434+J434-IF(RESULTADOS!$C$17="Normal",K434,0)-L434)/2)</f>
        <v/>
      </c>
      <c r="U434" s="100">
        <f t="shared" ca="1" si="59"/>
        <v>0</v>
      </c>
      <c r="W434" s="116" t="str">
        <f t="shared" ca="1" si="60"/>
        <v/>
      </c>
      <c r="X434" s="116" t="str">
        <f t="shared" ca="1" si="57"/>
        <v/>
      </c>
      <c r="Y434" s="100">
        <f ca="1">IF(OR((Y433-13/12*AB433)*(1+PREMISSAS!$C$16)&lt;0,Y433=""),0,(Y433-13/12*AB433)*(1+PREMISSAS!$C$16))</f>
        <v>0</v>
      </c>
      <c r="Z434" s="100">
        <f ca="1">IF(OR((Z433-13/12*AC433)*(1+PREMISSAS!$C$16)&lt;0,Z433=""),0,(Z433-13/12*AC433)*(1+PREMISSAS!$C$16))</f>
        <v>0</v>
      </c>
      <c r="AA434" s="100">
        <f t="shared" ca="1" si="54"/>
        <v>0</v>
      </c>
      <c r="AB434" s="119">
        <f t="shared" ca="1" si="61"/>
        <v>0</v>
      </c>
      <c r="AC434" s="119">
        <f t="shared" ca="1" si="62"/>
        <v>0</v>
      </c>
    </row>
    <row r="435" spans="2:29" x14ac:dyDescent="0.25">
      <c r="B435" s="20" t="str">
        <f t="shared" ca="1" si="58"/>
        <v/>
      </c>
      <c r="C435" s="21" t="str">
        <f ca="1">IF(B435="","",IF(MONTH(B435)=1,C434*(1+PREMISSAS!$C$58),C434))</f>
        <v/>
      </c>
      <c r="D435" s="21" t="str">
        <f ca="1">IF(B435="","",IF(RESULTADOS!$C$17="Normal",IFERROR(MAX(C435-PREMISSAS!$C$13,0),0),MAX(10*PREMISSAS!$C$39,IF(MONTH(B435)=1,D434*(1+PREMISSAS!$C$58),D434))))</f>
        <v/>
      </c>
      <c r="E435" s="4">
        <f ca="1">IFERROR(D435*IF(RESULTADOS!$C$17="Normal",$D$3,0),0)</f>
        <v>0</v>
      </c>
      <c r="F435" s="4">
        <f>IF(AND(Painel!$I$47="Sim",Painel!$I$49=PREMISSAS!$O$23),Painel!$I$51,0)</f>
        <v>0</v>
      </c>
      <c r="G435" s="100">
        <f>IF(AND(Painel!$I$47="Sim",Painel!$I$49=PREMISSAS!$O$22),IF(MOD(MONTH(B435),6)=0,Painel!$I$51,0),0)</f>
        <v>0</v>
      </c>
      <c r="H435" s="100">
        <f>IF(AND(Painel!$I$47="Sim",Painel!$I$49=PREMISSAS!$O$21),IF(MOD(MONTH(B435),12)=0,Painel!$I$51,0),0)</f>
        <v>0</v>
      </c>
      <c r="I435" s="4">
        <f ca="1">IFERROR(IF(RESULTADOS!$C$17="Normal",0,D435)*IF(RESULTADOS!$C$17="Normal",0,$D$3),0)</f>
        <v>0</v>
      </c>
      <c r="J435" s="4">
        <f>IF(RESULTADOS!$C$17="Normal",E435,0)</f>
        <v>0</v>
      </c>
      <c r="K435" s="4">
        <f ca="1">(E435+J435+I435)*PREMISSAS!$C$61</f>
        <v>0</v>
      </c>
      <c r="L435" s="4">
        <f ca="1">IFERROR(D435*IF(RESULTADOS!$C$17="Normal",IF(Painel!$G$8=PREMISSAS!$M$18,PREMISSAS!$C$63,PREMISSAS!$D$63),0),0)</f>
        <v>0</v>
      </c>
      <c r="M435" s="85">
        <f ca="1">IFERROR(M434*(1+$E$2)+(E435+J435-IF(RESULTADOS!$C$17="Normal",K435,0)-L435)*IF(MONTH(B435)=12,2,1),0)</f>
        <v>0</v>
      </c>
      <c r="N435" s="85">
        <f ca="1">IFERROR(N434*(1+$E$2)+(F435+I435-IF(RESULTADOS!$C$17="Normal",0,K435))*IF(MONTH(B435)=12,2,1)+G435+H435,0)</f>
        <v>0</v>
      </c>
      <c r="P435" s="43">
        <f t="shared" ca="1" si="55"/>
        <v>0</v>
      </c>
      <c r="R435" s="116" t="str">
        <f t="shared" ca="1" si="56"/>
        <v/>
      </c>
      <c r="S435" s="100" t="str">
        <f ca="1">IF(C435="","",S434+(E435+J435-IF(RESULTADOS!$C$17="Normal",K435,0)-L435)/2+(F435+G435+H435+I435-IF(RESULTADOS!$C$17="Normal",0,K435)))</f>
        <v/>
      </c>
      <c r="T435" s="100" t="str">
        <f ca="1">IF(C435="","",T434+(E435+J435-IF(RESULTADOS!$C$17="Normal",K435,0)-L435)/2)</f>
        <v/>
      </c>
      <c r="U435" s="100">
        <f t="shared" ca="1" si="59"/>
        <v>0</v>
      </c>
      <c r="W435" s="116" t="str">
        <f t="shared" ca="1" si="60"/>
        <v/>
      </c>
      <c r="X435" s="116" t="str">
        <f t="shared" ca="1" si="57"/>
        <v/>
      </c>
      <c r="Y435" s="100">
        <f ca="1">IF(OR((Y434-13/12*AB434)*(1+PREMISSAS!$C$16)&lt;0,Y434=""),0,(Y434-13/12*AB434)*(1+PREMISSAS!$C$16))</f>
        <v>0</v>
      </c>
      <c r="Z435" s="100">
        <f ca="1">IF(OR((Z434-13/12*AC434)*(1+PREMISSAS!$C$16)&lt;0,Z434=""),0,(Z434-13/12*AC434)*(1+PREMISSAS!$C$16))</f>
        <v>0</v>
      </c>
      <c r="AA435" s="100">
        <f t="shared" ca="1" si="54"/>
        <v>0</v>
      </c>
      <c r="AB435" s="119">
        <f t="shared" ca="1" si="61"/>
        <v>0</v>
      </c>
      <c r="AC435" s="119">
        <f t="shared" ca="1" si="62"/>
        <v>0</v>
      </c>
    </row>
    <row r="436" spans="2:29" x14ac:dyDescent="0.25">
      <c r="B436" s="20" t="str">
        <f t="shared" ca="1" si="58"/>
        <v/>
      </c>
      <c r="C436" s="21" t="str">
        <f ca="1">IF(B436="","",IF(MONTH(B436)=1,C435*(1+PREMISSAS!$C$58),C435))</f>
        <v/>
      </c>
      <c r="D436" s="21" t="str">
        <f ca="1">IF(B436="","",IF(RESULTADOS!$C$17="Normal",IFERROR(MAX(C436-PREMISSAS!$C$13,0),0),MAX(10*PREMISSAS!$C$39,IF(MONTH(B436)=1,D435*(1+PREMISSAS!$C$58),D435))))</f>
        <v/>
      </c>
      <c r="E436" s="4">
        <f ca="1">IFERROR(D436*IF(RESULTADOS!$C$17="Normal",$D$3,0),0)</f>
        <v>0</v>
      </c>
      <c r="F436" s="4">
        <f>IF(AND(Painel!$I$47="Sim",Painel!$I$49=PREMISSAS!$O$23),Painel!$I$51,0)</f>
        <v>0</v>
      </c>
      <c r="G436" s="100">
        <f>IF(AND(Painel!$I$47="Sim",Painel!$I$49=PREMISSAS!$O$22),IF(MOD(MONTH(B436),6)=0,Painel!$I$51,0),0)</f>
        <v>0</v>
      </c>
      <c r="H436" s="100">
        <f>IF(AND(Painel!$I$47="Sim",Painel!$I$49=PREMISSAS!$O$21),IF(MOD(MONTH(B436),12)=0,Painel!$I$51,0),0)</f>
        <v>0</v>
      </c>
      <c r="I436" s="4">
        <f ca="1">IFERROR(IF(RESULTADOS!$C$17="Normal",0,D436)*IF(RESULTADOS!$C$17="Normal",0,$D$3),0)</f>
        <v>0</v>
      </c>
      <c r="J436" s="4">
        <f>IF(RESULTADOS!$C$17="Normal",E436,0)</f>
        <v>0</v>
      </c>
      <c r="K436" s="4">
        <f ca="1">(E436+J436+I436)*PREMISSAS!$C$61</f>
        <v>0</v>
      </c>
      <c r="L436" s="4">
        <f ca="1">IFERROR(D436*IF(RESULTADOS!$C$17="Normal",IF(Painel!$G$8=PREMISSAS!$M$18,PREMISSAS!$C$63,PREMISSAS!$D$63),0),0)</f>
        <v>0</v>
      </c>
      <c r="M436" s="85">
        <f ca="1">IFERROR(M435*(1+$E$2)+(E436+J436-IF(RESULTADOS!$C$17="Normal",K436,0)-L436)*IF(MONTH(B436)=12,2,1),0)</f>
        <v>0</v>
      </c>
      <c r="N436" s="85">
        <f ca="1">IFERROR(N435*(1+$E$2)+(F436+I436-IF(RESULTADOS!$C$17="Normal",0,K436))*IF(MONTH(B436)=12,2,1)+G436+H436,0)</f>
        <v>0</v>
      </c>
      <c r="P436" s="43">
        <f t="shared" ca="1" si="55"/>
        <v>0</v>
      </c>
      <c r="R436" s="116" t="str">
        <f t="shared" ca="1" si="56"/>
        <v/>
      </c>
      <c r="S436" s="100" t="str">
        <f ca="1">IF(C436="","",S435+(E436+J436-IF(RESULTADOS!$C$17="Normal",K436,0)-L436)/2+(F436+G436+H436+I436-IF(RESULTADOS!$C$17="Normal",0,K436)))</f>
        <v/>
      </c>
      <c r="T436" s="100" t="str">
        <f ca="1">IF(C436="","",T435+(E436+J436-IF(RESULTADOS!$C$17="Normal",K436,0)-L436)/2)</f>
        <v/>
      </c>
      <c r="U436" s="100">
        <f t="shared" ca="1" si="59"/>
        <v>0</v>
      </c>
      <c r="W436" s="116" t="str">
        <f t="shared" ca="1" si="60"/>
        <v/>
      </c>
      <c r="X436" s="116" t="str">
        <f t="shared" ca="1" si="57"/>
        <v/>
      </c>
      <c r="Y436" s="100">
        <f ca="1">IF(OR((Y435-13/12*AB435)*(1+PREMISSAS!$C$16)&lt;0,Y435=""),0,(Y435-13/12*AB435)*(1+PREMISSAS!$C$16))</f>
        <v>0</v>
      </c>
      <c r="Z436" s="100">
        <f ca="1">IF(OR((Z435-13/12*AC435)*(1+PREMISSAS!$C$16)&lt;0,Z435=""),0,(Z435-13/12*AC435)*(1+PREMISSAS!$C$16))</f>
        <v>0</v>
      </c>
      <c r="AA436" s="100">
        <f t="shared" ca="1" si="54"/>
        <v>0</v>
      </c>
      <c r="AB436" s="119">
        <f t="shared" ca="1" si="61"/>
        <v>0</v>
      </c>
      <c r="AC436" s="119">
        <f t="shared" ca="1" si="62"/>
        <v>0</v>
      </c>
    </row>
    <row r="437" spans="2:29" x14ac:dyDescent="0.25">
      <c r="B437" s="20" t="str">
        <f t="shared" ca="1" si="58"/>
        <v/>
      </c>
      <c r="C437" s="21" t="str">
        <f ca="1">IF(B437="","",IF(MONTH(B437)=1,C436*(1+PREMISSAS!$C$58),C436))</f>
        <v/>
      </c>
      <c r="D437" s="21" t="str">
        <f ca="1">IF(B437="","",IF(RESULTADOS!$C$17="Normal",IFERROR(MAX(C437-PREMISSAS!$C$13,0),0),MAX(10*PREMISSAS!$C$39,IF(MONTH(B437)=1,D436*(1+PREMISSAS!$C$58),D436))))</f>
        <v/>
      </c>
      <c r="E437" s="4">
        <f ca="1">IFERROR(D437*IF(RESULTADOS!$C$17="Normal",$D$3,0),0)</f>
        <v>0</v>
      </c>
      <c r="F437" s="4">
        <f>IF(AND(Painel!$I$47="Sim",Painel!$I$49=PREMISSAS!$O$23),Painel!$I$51,0)</f>
        <v>0</v>
      </c>
      <c r="G437" s="100">
        <f>IF(AND(Painel!$I$47="Sim",Painel!$I$49=PREMISSAS!$O$22),IF(MOD(MONTH(B437),6)=0,Painel!$I$51,0),0)</f>
        <v>0</v>
      </c>
      <c r="H437" s="100">
        <f>IF(AND(Painel!$I$47="Sim",Painel!$I$49=PREMISSAS!$O$21),IF(MOD(MONTH(B437),12)=0,Painel!$I$51,0),0)</f>
        <v>0</v>
      </c>
      <c r="I437" s="4">
        <f ca="1">IFERROR(IF(RESULTADOS!$C$17="Normal",0,D437)*IF(RESULTADOS!$C$17="Normal",0,$D$3),0)</f>
        <v>0</v>
      </c>
      <c r="J437" s="4">
        <f>IF(RESULTADOS!$C$17="Normal",E437,0)</f>
        <v>0</v>
      </c>
      <c r="K437" s="4">
        <f ca="1">(E437+J437+I437)*PREMISSAS!$C$61</f>
        <v>0</v>
      </c>
      <c r="L437" s="4">
        <f ca="1">IFERROR(D437*IF(RESULTADOS!$C$17="Normal",IF(Painel!$G$8=PREMISSAS!$M$18,PREMISSAS!$C$63,PREMISSAS!$D$63),0),0)</f>
        <v>0</v>
      </c>
      <c r="M437" s="85">
        <f ca="1">IFERROR(M436*(1+$E$2)+(E437+J437-IF(RESULTADOS!$C$17="Normal",K437,0)-L437)*IF(MONTH(B437)=12,2,1),0)</f>
        <v>0</v>
      </c>
      <c r="N437" s="85">
        <f ca="1">IFERROR(N436*(1+$E$2)+(F437+I437-IF(RESULTADOS!$C$17="Normal",0,K437))*IF(MONTH(B437)=12,2,1)+G437+H437,0)</f>
        <v>0</v>
      </c>
      <c r="P437" s="43">
        <f t="shared" ca="1" si="55"/>
        <v>0</v>
      </c>
      <c r="R437" s="116" t="str">
        <f t="shared" ca="1" si="56"/>
        <v/>
      </c>
      <c r="S437" s="100" t="str">
        <f ca="1">IF(C437="","",S436+(E437+J437-IF(RESULTADOS!$C$17="Normal",K437,0)-L437)/2+(F437+G437+H437+I437-IF(RESULTADOS!$C$17="Normal",0,K437)))</f>
        <v/>
      </c>
      <c r="T437" s="100" t="str">
        <f ca="1">IF(C437="","",T436+(E437+J437-IF(RESULTADOS!$C$17="Normal",K437,0)-L437)/2)</f>
        <v/>
      </c>
      <c r="U437" s="100">
        <f t="shared" ca="1" si="59"/>
        <v>0</v>
      </c>
      <c r="W437" s="116" t="str">
        <f t="shared" ca="1" si="60"/>
        <v/>
      </c>
      <c r="X437" s="116" t="str">
        <f t="shared" ca="1" si="57"/>
        <v/>
      </c>
      <c r="Y437" s="100">
        <f ca="1">IF(OR((Y436-13/12*AB436)*(1+PREMISSAS!$C$16)&lt;0,Y436=""),0,(Y436-13/12*AB436)*(1+PREMISSAS!$C$16))</f>
        <v>0</v>
      </c>
      <c r="Z437" s="100">
        <f ca="1">IF(OR((Z436-13/12*AC436)*(1+PREMISSAS!$C$16)&lt;0,Z436=""),0,(Z436-13/12*AC436)*(1+PREMISSAS!$C$16))</f>
        <v>0</v>
      </c>
      <c r="AA437" s="100">
        <f t="shared" ca="1" si="54"/>
        <v>0</v>
      </c>
      <c r="AB437" s="119">
        <f t="shared" ca="1" si="61"/>
        <v>0</v>
      </c>
      <c r="AC437" s="119">
        <f t="shared" ca="1" si="62"/>
        <v>0</v>
      </c>
    </row>
    <row r="438" spans="2:29" x14ac:dyDescent="0.25">
      <c r="B438" s="20" t="str">
        <f t="shared" ca="1" si="58"/>
        <v/>
      </c>
      <c r="C438" s="21" t="str">
        <f ca="1">IF(B438="","",IF(MONTH(B438)=1,C437*(1+PREMISSAS!$C$58),C437))</f>
        <v/>
      </c>
      <c r="D438" s="21" t="str">
        <f ca="1">IF(B438="","",IF(RESULTADOS!$C$17="Normal",IFERROR(MAX(C438-PREMISSAS!$C$13,0),0),MAX(10*PREMISSAS!$C$39,IF(MONTH(B438)=1,D437*(1+PREMISSAS!$C$58),D437))))</f>
        <v/>
      </c>
      <c r="E438" s="4">
        <f ca="1">IFERROR(D438*IF(RESULTADOS!$C$17="Normal",$D$3,0),0)</f>
        <v>0</v>
      </c>
      <c r="F438" s="4">
        <f>IF(AND(Painel!$I$47="Sim",Painel!$I$49=PREMISSAS!$O$23),Painel!$I$51,0)</f>
        <v>0</v>
      </c>
      <c r="G438" s="100">
        <f>IF(AND(Painel!$I$47="Sim",Painel!$I$49=PREMISSAS!$O$22),IF(MOD(MONTH(B438),6)=0,Painel!$I$51,0),0)</f>
        <v>0</v>
      </c>
      <c r="H438" s="100">
        <f>IF(AND(Painel!$I$47="Sim",Painel!$I$49=PREMISSAS!$O$21),IF(MOD(MONTH(B438),12)=0,Painel!$I$51,0),0)</f>
        <v>0</v>
      </c>
      <c r="I438" s="4">
        <f ca="1">IFERROR(IF(RESULTADOS!$C$17="Normal",0,D438)*IF(RESULTADOS!$C$17="Normal",0,$D$3),0)</f>
        <v>0</v>
      </c>
      <c r="J438" s="4">
        <f>IF(RESULTADOS!$C$17="Normal",E438,0)</f>
        <v>0</v>
      </c>
      <c r="K438" s="4">
        <f ca="1">(E438+J438+I438)*PREMISSAS!$C$61</f>
        <v>0</v>
      </c>
      <c r="L438" s="4">
        <f ca="1">IFERROR(D438*IF(RESULTADOS!$C$17="Normal",IF(Painel!$G$8=PREMISSAS!$M$18,PREMISSAS!$C$63,PREMISSAS!$D$63),0),0)</f>
        <v>0</v>
      </c>
      <c r="M438" s="85">
        <f ca="1">IFERROR(M437*(1+$E$2)+(E438+J438-IF(RESULTADOS!$C$17="Normal",K438,0)-L438)*IF(MONTH(B438)=12,2,1),0)</f>
        <v>0</v>
      </c>
      <c r="N438" s="85">
        <f ca="1">IFERROR(N437*(1+$E$2)+(F438+I438-IF(RESULTADOS!$C$17="Normal",0,K438))*IF(MONTH(B438)=12,2,1)+G438+H438,0)</f>
        <v>0</v>
      </c>
      <c r="P438" s="43">
        <f t="shared" ca="1" si="55"/>
        <v>0</v>
      </c>
      <c r="R438" s="116" t="str">
        <f t="shared" ca="1" si="56"/>
        <v/>
      </c>
      <c r="S438" s="100" t="str">
        <f ca="1">IF(C438="","",S437+(E438+J438-IF(RESULTADOS!$C$17="Normal",K438,0)-L438)/2+(F438+G438+H438+I438-IF(RESULTADOS!$C$17="Normal",0,K438)))</f>
        <v/>
      </c>
      <c r="T438" s="100" t="str">
        <f ca="1">IF(C438="","",T437+(E438+J438-IF(RESULTADOS!$C$17="Normal",K438,0)-L438)/2)</f>
        <v/>
      </c>
      <c r="U438" s="100">
        <f t="shared" ca="1" si="59"/>
        <v>0</v>
      </c>
      <c r="W438" s="116" t="str">
        <f t="shared" ca="1" si="60"/>
        <v/>
      </c>
      <c r="X438" s="116" t="str">
        <f t="shared" ca="1" si="57"/>
        <v/>
      </c>
      <c r="Y438" s="100">
        <f ca="1">IF(OR((Y437-13/12*AB437)*(1+PREMISSAS!$C$16)&lt;0,Y437=""),0,(Y437-13/12*AB437)*(1+PREMISSAS!$C$16))</f>
        <v>0</v>
      </c>
      <c r="Z438" s="100">
        <f ca="1">IF(OR((Z437-13/12*AC437)*(1+PREMISSAS!$C$16)&lt;0,Z437=""),0,(Z437-13/12*AC437)*(1+PREMISSAS!$C$16))</f>
        <v>0</v>
      </c>
      <c r="AA438" s="100">
        <f t="shared" ca="1" si="54"/>
        <v>0</v>
      </c>
      <c r="AB438" s="119">
        <f t="shared" ca="1" si="61"/>
        <v>0</v>
      </c>
      <c r="AC438" s="119">
        <f t="shared" ca="1" si="62"/>
        <v>0</v>
      </c>
    </row>
    <row r="439" spans="2:29" x14ac:dyDescent="0.25">
      <c r="B439" s="20" t="str">
        <f t="shared" ca="1" si="58"/>
        <v/>
      </c>
      <c r="C439" s="21" t="str">
        <f ca="1">IF(B439="","",IF(MONTH(B439)=1,C438*(1+PREMISSAS!$C$58),C438))</f>
        <v/>
      </c>
      <c r="D439" s="21" t="str">
        <f ca="1">IF(B439="","",IF(RESULTADOS!$C$17="Normal",IFERROR(MAX(C439-PREMISSAS!$C$13,0),0),MAX(10*PREMISSAS!$C$39,IF(MONTH(B439)=1,D438*(1+PREMISSAS!$C$58),D438))))</f>
        <v/>
      </c>
      <c r="E439" s="4">
        <f ca="1">IFERROR(D439*IF(RESULTADOS!$C$17="Normal",$D$3,0),0)</f>
        <v>0</v>
      </c>
      <c r="F439" s="4">
        <f>IF(AND(Painel!$I$47="Sim",Painel!$I$49=PREMISSAS!$O$23),Painel!$I$51,0)</f>
        <v>0</v>
      </c>
      <c r="G439" s="100">
        <f>IF(AND(Painel!$I$47="Sim",Painel!$I$49=PREMISSAS!$O$22),IF(MOD(MONTH(B439),6)=0,Painel!$I$51,0),0)</f>
        <v>0</v>
      </c>
      <c r="H439" s="100">
        <f>IF(AND(Painel!$I$47="Sim",Painel!$I$49=PREMISSAS!$O$21),IF(MOD(MONTH(B439),12)=0,Painel!$I$51,0),0)</f>
        <v>0</v>
      </c>
      <c r="I439" s="4">
        <f ca="1">IFERROR(IF(RESULTADOS!$C$17="Normal",0,D439)*IF(RESULTADOS!$C$17="Normal",0,$D$3),0)</f>
        <v>0</v>
      </c>
      <c r="J439" s="4">
        <f>IF(RESULTADOS!$C$17="Normal",E439,0)</f>
        <v>0</v>
      </c>
      <c r="K439" s="4">
        <f ca="1">(E439+J439+I439)*PREMISSAS!$C$61</f>
        <v>0</v>
      </c>
      <c r="L439" s="4">
        <f ca="1">IFERROR(D439*IF(RESULTADOS!$C$17="Normal",IF(Painel!$G$8=PREMISSAS!$M$18,PREMISSAS!$C$63,PREMISSAS!$D$63),0),0)</f>
        <v>0</v>
      </c>
      <c r="M439" s="85">
        <f ca="1">IFERROR(M438*(1+$E$2)+(E439+J439-IF(RESULTADOS!$C$17="Normal",K439,0)-L439)*IF(MONTH(B439)=12,2,1),0)</f>
        <v>0</v>
      </c>
      <c r="N439" s="85">
        <f ca="1">IFERROR(N438*(1+$E$2)+(F439+I439-IF(RESULTADOS!$C$17="Normal",0,K439))*IF(MONTH(B439)=12,2,1)+G439+H439,0)</f>
        <v>0</v>
      </c>
      <c r="P439" s="43">
        <f t="shared" ca="1" si="55"/>
        <v>0</v>
      </c>
      <c r="R439" s="116" t="str">
        <f t="shared" ca="1" si="56"/>
        <v/>
      </c>
      <c r="S439" s="100" t="str">
        <f ca="1">IF(C439="","",S438+(E439+J439-IF(RESULTADOS!$C$17="Normal",K439,0)-L439)/2+(F439+G439+H439+I439-IF(RESULTADOS!$C$17="Normal",0,K439)))</f>
        <v/>
      </c>
      <c r="T439" s="100" t="str">
        <f ca="1">IF(C439="","",T438+(E439+J439-IF(RESULTADOS!$C$17="Normal",K439,0)-L439)/2)</f>
        <v/>
      </c>
      <c r="U439" s="100">
        <f t="shared" ca="1" si="59"/>
        <v>0</v>
      </c>
      <c r="W439" s="116" t="str">
        <f t="shared" ca="1" si="60"/>
        <v/>
      </c>
      <c r="X439" s="116" t="str">
        <f t="shared" ca="1" si="57"/>
        <v/>
      </c>
      <c r="Y439" s="100">
        <f ca="1">IF(OR((Y438-13/12*AB438)*(1+PREMISSAS!$C$16)&lt;0,Y438=""),0,(Y438-13/12*AB438)*(1+PREMISSAS!$C$16))</f>
        <v>0</v>
      </c>
      <c r="Z439" s="100">
        <f ca="1">IF(OR((Z438-13/12*AC438)*(1+PREMISSAS!$C$16)&lt;0,Z438=""),0,(Z438-13/12*AC438)*(1+PREMISSAS!$C$16))</f>
        <v>0</v>
      </c>
      <c r="AA439" s="100">
        <f t="shared" ca="1" si="54"/>
        <v>0</v>
      </c>
      <c r="AB439" s="119">
        <f t="shared" ca="1" si="61"/>
        <v>0</v>
      </c>
      <c r="AC439" s="119">
        <f t="shared" ca="1" si="62"/>
        <v>0</v>
      </c>
    </row>
    <row r="440" spans="2:29" x14ac:dyDescent="0.25">
      <c r="B440" s="20" t="str">
        <f t="shared" ca="1" si="58"/>
        <v/>
      </c>
      <c r="C440" s="21" t="str">
        <f ca="1">IF(B440="","",IF(MONTH(B440)=1,C439*(1+PREMISSAS!$C$58),C439))</f>
        <v/>
      </c>
      <c r="D440" s="21" t="str">
        <f ca="1">IF(B440="","",IF(RESULTADOS!$C$17="Normal",IFERROR(MAX(C440-PREMISSAS!$C$13,0),0),MAX(10*PREMISSAS!$C$39,IF(MONTH(B440)=1,D439*(1+PREMISSAS!$C$58),D439))))</f>
        <v/>
      </c>
      <c r="E440" s="4">
        <f ca="1">IFERROR(D440*IF(RESULTADOS!$C$17="Normal",$D$3,0),0)</f>
        <v>0</v>
      </c>
      <c r="F440" s="4">
        <f>IF(AND(Painel!$I$47="Sim",Painel!$I$49=PREMISSAS!$O$23),Painel!$I$51,0)</f>
        <v>0</v>
      </c>
      <c r="G440" s="100">
        <f>IF(AND(Painel!$I$47="Sim",Painel!$I$49=PREMISSAS!$O$22),IF(MOD(MONTH(B440),6)=0,Painel!$I$51,0),0)</f>
        <v>0</v>
      </c>
      <c r="H440" s="100">
        <f>IF(AND(Painel!$I$47="Sim",Painel!$I$49=PREMISSAS!$O$21),IF(MOD(MONTH(B440),12)=0,Painel!$I$51,0),0)</f>
        <v>0</v>
      </c>
      <c r="I440" s="4">
        <f ca="1">IFERROR(IF(RESULTADOS!$C$17="Normal",0,D440)*IF(RESULTADOS!$C$17="Normal",0,$D$3),0)</f>
        <v>0</v>
      </c>
      <c r="J440" s="4">
        <f>IF(RESULTADOS!$C$17="Normal",E440,0)</f>
        <v>0</v>
      </c>
      <c r="K440" s="4">
        <f ca="1">(E440+J440+I440)*PREMISSAS!$C$61</f>
        <v>0</v>
      </c>
      <c r="L440" s="4">
        <f ca="1">IFERROR(D440*IF(RESULTADOS!$C$17="Normal",IF(Painel!$G$8=PREMISSAS!$M$18,PREMISSAS!$C$63,PREMISSAS!$D$63),0),0)</f>
        <v>0</v>
      </c>
      <c r="M440" s="85">
        <f ca="1">IFERROR(M439*(1+$E$2)+(E440+J440-IF(RESULTADOS!$C$17="Normal",K440,0)-L440)*IF(MONTH(B440)=12,2,1),0)</f>
        <v>0</v>
      </c>
      <c r="N440" s="85">
        <f ca="1">IFERROR(N439*(1+$E$2)+(F440+I440-IF(RESULTADOS!$C$17="Normal",0,K440))*IF(MONTH(B440)=12,2,1)+G440+H440,0)</f>
        <v>0</v>
      </c>
      <c r="P440" s="43">
        <f t="shared" ca="1" si="55"/>
        <v>0</v>
      </c>
      <c r="R440" s="116" t="str">
        <f t="shared" ca="1" si="56"/>
        <v/>
      </c>
      <c r="S440" s="100" t="str">
        <f ca="1">IF(C440="","",S439+(E440+J440-IF(RESULTADOS!$C$17="Normal",K440,0)-L440)/2+(F440+G440+H440+I440-IF(RESULTADOS!$C$17="Normal",0,K440)))</f>
        <v/>
      </c>
      <c r="T440" s="100" t="str">
        <f ca="1">IF(C440="","",T439+(E440+J440-IF(RESULTADOS!$C$17="Normal",K440,0)-L440)/2)</f>
        <v/>
      </c>
      <c r="U440" s="100">
        <f t="shared" ca="1" si="59"/>
        <v>0</v>
      </c>
      <c r="W440" s="116" t="str">
        <f t="shared" ca="1" si="60"/>
        <v/>
      </c>
      <c r="X440" s="116" t="str">
        <f t="shared" ca="1" si="57"/>
        <v/>
      </c>
      <c r="Y440" s="100">
        <f ca="1">IF(OR((Y439-13/12*AB439)*(1+PREMISSAS!$C$16)&lt;0,Y439=""),0,(Y439-13/12*AB439)*(1+PREMISSAS!$C$16))</f>
        <v>0</v>
      </c>
      <c r="Z440" s="100">
        <f ca="1">IF(OR((Z439-13/12*AC439)*(1+PREMISSAS!$C$16)&lt;0,Z439=""),0,(Z439-13/12*AC439)*(1+PREMISSAS!$C$16))</f>
        <v>0</v>
      </c>
      <c r="AA440" s="100">
        <f t="shared" ca="1" si="54"/>
        <v>0</v>
      </c>
      <c r="AB440" s="119">
        <f t="shared" ca="1" si="61"/>
        <v>0</v>
      </c>
      <c r="AC440" s="119">
        <f t="shared" ca="1" si="62"/>
        <v>0</v>
      </c>
    </row>
    <row r="441" spans="2:29" x14ac:dyDescent="0.25">
      <c r="B441" s="20" t="str">
        <f t="shared" ca="1" si="58"/>
        <v/>
      </c>
      <c r="C441" s="21" t="str">
        <f ca="1">IF(B441="","",IF(MONTH(B441)=1,C440*(1+PREMISSAS!$C$58),C440))</f>
        <v/>
      </c>
      <c r="D441" s="21" t="str">
        <f ca="1">IF(B441="","",IF(RESULTADOS!$C$17="Normal",IFERROR(MAX(C441-PREMISSAS!$C$13,0),0),MAX(10*PREMISSAS!$C$39,IF(MONTH(B441)=1,D440*(1+PREMISSAS!$C$58),D440))))</f>
        <v/>
      </c>
      <c r="E441" s="4">
        <f ca="1">IFERROR(D441*IF(RESULTADOS!$C$17="Normal",$D$3,0),0)</f>
        <v>0</v>
      </c>
      <c r="F441" s="4">
        <f>IF(AND(Painel!$I$47="Sim",Painel!$I$49=PREMISSAS!$O$23),Painel!$I$51,0)</f>
        <v>0</v>
      </c>
      <c r="G441" s="100">
        <f>IF(AND(Painel!$I$47="Sim",Painel!$I$49=PREMISSAS!$O$22),IF(MOD(MONTH(B441),6)=0,Painel!$I$51,0),0)</f>
        <v>0</v>
      </c>
      <c r="H441" s="100">
        <f>IF(AND(Painel!$I$47="Sim",Painel!$I$49=PREMISSAS!$O$21),IF(MOD(MONTH(B441),12)=0,Painel!$I$51,0),0)</f>
        <v>0</v>
      </c>
      <c r="I441" s="4">
        <f ca="1">IFERROR(IF(RESULTADOS!$C$17="Normal",0,D441)*IF(RESULTADOS!$C$17="Normal",0,$D$3),0)</f>
        <v>0</v>
      </c>
      <c r="J441" s="4">
        <f>IF(RESULTADOS!$C$17="Normal",E441,0)</f>
        <v>0</v>
      </c>
      <c r="K441" s="4">
        <f ca="1">(E441+J441+I441)*PREMISSAS!$C$61</f>
        <v>0</v>
      </c>
      <c r="L441" s="4">
        <f ca="1">IFERROR(D441*IF(RESULTADOS!$C$17="Normal",IF(Painel!$G$8=PREMISSAS!$M$18,PREMISSAS!$C$63,PREMISSAS!$D$63),0),0)</f>
        <v>0</v>
      </c>
      <c r="M441" s="85">
        <f ca="1">IFERROR(M440*(1+$E$2)+(E441+J441-IF(RESULTADOS!$C$17="Normal",K441,0)-L441)*IF(MONTH(B441)=12,2,1),0)</f>
        <v>0</v>
      </c>
      <c r="N441" s="85">
        <f ca="1">IFERROR(N440*(1+$E$2)+(F441+I441-IF(RESULTADOS!$C$17="Normal",0,K441))*IF(MONTH(B441)=12,2,1)+G441+H441,0)</f>
        <v>0</v>
      </c>
      <c r="P441" s="43">
        <f t="shared" ca="1" si="55"/>
        <v>0</v>
      </c>
      <c r="R441" s="116" t="str">
        <f t="shared" ca="1" si="56"/>
        <v/>
      </c>
      <c r="S441" s="100" t="str">
        <f ca="1">IF(C441="","",S440+(E441+J441-IF(RESULTADOS!$C$17="Normal",K441,0)-L441)/2+(F441+G441+H441+I441-IF(RESULTADOS!$C$17="Normal",0,K441)))</f>
        <v/>
      </c>
      <c r="T441" s="100" t="str">
        <f ca="1">IF(C441="","",T440+(E441+J441-IF(RESULTADOS!$C$17="Normal",K441,0)-L441)/2)</f>
        <v/>
      </c>
      <c r="U441" s="100">
        <f t="shared" ca="1" si="59"/>
        <v>0</v>
      </c>
      <c r="W441" s="116" t="str">
        <f t="shared" ca="1" si="60"/>
        <v/>
      </c>
      <c r="X441" s="116" t="str">
        <f t="shared" ca="1" si="57"/>
        <v/>
      </c>
      <c r="Y441" s="100">
        <f ca="1">IF(OR((Y440-13/12*AB440)*(1+PREMISSAS!$C$16)&lt;0,Y440=""),0,(Y440-13/12*AB440)*(1+PREMISSAS!$C$16))</f>
        <v>0</v>
      </c>
      <c r="Z441" s="100">
        <f ca="1">IF(OR((Z440-13/12*AC440)*(1+PREMISSAS!$C$16)&lt;0,Z440=""),0,(Z440-13/12*AC440)*(1+PREMISSAS!$C$16))</f>
        <v>0</v>
      </c>
      <c r="AA441" s="100">
        <f t="shared" ca="1" si="54"/>
        <v>0</v>
      </c>
      <c r="AB441" s="119">
        <f t="shared" ca="1" si="61"/>
        <v>0</v>
      </c>
      <c r="AC441" s="119">
        <f t="shared" ca="1" si="62"/>
        <v>0</v>
      </c>
    </row>
    <row r="442" spans="2:29" x14ac:dyDescent="0.25">
      <c r="B442" s="20" t="str">
        <f t="shared" ca="1" si="58"/>
        <v/>
      </c>
      <c r="C442" s="21" t="str">
        <f ca="1">IF(B442="","",IF(MONTH(B442)=1,C441*(1+PREMISSAS!$C$58),C441))</f>
        <v/>
      </c>
      <c r="D442" s="21" t="str">
        <f ca="1">IF(B442="","",IF(RESULTADOS!$C$17="Normal",IFERROR(MAX(C442-PREMISSAS!$C$13,0),0),MAX(10*PREMISSAS!$C$39,IF(MONTH(B442)=1,D441*(1+PREMISSAS!$C$58),D441))))</f>
        <v/>
      </c>
      <c r="E442" s="4">
        <f ca="1">IFERROR(D442*IF(RESULTADOS!$C$17="Normal",$D$3,0),0)</f>
        <v>0</v>
      </c>
      <c r="F442" s="4">
        <f>IF(AND(Painel!$I$47="Sim",Painel!$I$49=PREMISSAS!$O$23),Painel!$I$51,0)</f>
        <v>0</v>
      </c>
      <c r="G442" s="100">
        <f>IF(AND(Painel!$I$47="Sim",Painel!$I$49=PREMISSAS!$O$22),IF(MOD(MONTH(B442),6)=0,Painel!$I$51,0),0)</f>
        <v>0</v>
      </c>
      <c r="H442" s="100">
        <f>IF(AND(Painel!$I$47="Sim",Painel!$I$49=PREMISSAS!$O$21),IF(MOD(MONTH(B442),12)=0,Painel!$I$51,0),0)</f>
        <v>0</v>
      </c>
      <c r="I442" s="4">
        <f ca="1">IFERROR(IF(RESULTADOS!$C$17="Normal",0,D442)*IF(RESULTADOS!$C$17="Normal",0,$D$3),0)</f>
        <v>0</v>
      </c>
      <c r="J442" s="4">
        <f>IF(RESULTADOS!$C$17="Normal",E442,0)</f>
        <v>0</v>
      </c>
      <c r="K442" s="4">
        <f ca="1">(E442+J442+I442)*PREMISSAS!$C$61</f>
        <v>0</v>
      </c>
      <c r="L442" s="4">
        <f ca="1">IFERROR(D442*IF(RESULTADOS!$C$17="Normal",IF(Painel!$G$8=PREMISSAS!$M$18,PREMISSAS!$C$63,PREMISSAS!$D$63),0),0)</f>
        <v>0</v>
      </c>
      <c r="M442" s="85">
        <f ca="1">IFERROR(M441*(1+$E$2)+(E442+J442-IF(RESULTADOS!$C$17="Normal",K442,0)-L442)*IF(MONTH(B442)=12,2,1),0)</f>
        <v>0</v>
      </c>
      <c r="N442" s="85">
        <f ca="1">IFERROR(N441*(1+$E$2)+(F442+I442-IF(RESULTADOS!$C$17="Normal",0,K442))*IF(MONTH(B442)=12,2,1)+G442+H442,0)</f>
        <v>0</v>
      </c>
      <c r="P442" s="43">
        <f t="shared" ca="1" si="55"/>
        <v>0</v>
      </c>
      <c r="R442" s="116" t="str">
        <f t="shared" ca="1" si="56"/>
        <v/>
      </c>
      <c r="S442" s="100" t="str">
        <f ca="1">IF(C442="","",S441+(E442+J442-IF(RESULTADOS!$C$17="Normal",K442,0)-L442)/2+(F442+G442+H442+I442-IF(RESULTADOS!$C$17="Normal",0,K442)))</f>
        <v/>
      </c>
      <c r="T442" s="100" t="str">
        <f ca="1">IF(C442="","",T441+(E442+J442-IF(RESULTADOS!$C$17="Normal",K442,0)-L442)/2)</f>
        <v/>
      </c>
      <c r="U442" s="100">
        <f t="shared" ca="1" si="59"/>
        <v>0</v>
      </c>
      <c r="W442" s="116" t="str">
        <f t="shared" ca="1" si="60"/>
        <v/>
      </c>
      <c r="X442" s="116" t="str">
        <f t="shared" ca="1" si="57"/>
        <v/>
      </c>
      <c r="Y442" s="100">
        <f ca="1">IF(OR((Y441-13/12*AB441)*(1+PREMISSAS!$C$16)&lt;0,Y441=""),0,(Y441-13/12*AB441)*(1+PREMISSAS!$C$16))</f>
        <v>0</v>
      </c>
      <c r="Z442" s="100">
        <f ca="1">IF(OR((Z441-13/12*AC441)*(1+PREMISSAS!$C$16)&lt;0,Z441=""),0,(Z441-13/12*AC441)*(1+PREMISSAS!$C$16))</f>
        <v>0</v>
      </c>
      <c r="AA442" s="100">
        <f t="shared" ca="1" si="54"/>
        <v>0</v>
      </c>
      <c r="AB442" s="119">
        <f t="shared" ca="1" si="61"/>
        <v>0</v>
      </c>
      <c r="AC442" s="119">
        <f t="shared" ca="1" si="62"/>
        <v>0</v>
      </c>
    </row>
    <row r="443" spans="2:29" x14ac:dyDescent="0.25">
      <c r="B443" s="20" t="str">
        <f t="shared" ca="1" si="58"/>
        <v/>
      </c>
      <c r="C443" s="21" t="str">
        <f ca="1">IF(B443="","",IF(MONTH(B443)=1,C442*(1+PREMISSAS!$C$58),C442))</f>
        <v/>
      </c>
      <c r="D443" s="21" t="str">
        <f ca="1">IF(B443="","",IF(RESULTADOS!$C$17="Normal",IFERROR(MAX(C443-PREMISSAS!$C$13,0),0),MAX(10*PREMISSAS!$C$39,IF(MONTH(B443)=1,D442*(1+PREMISSAS!$C$58),D442))))</f>
        <v/>
      </c>
      <c r="E443" s="4">
        <f ca="1">IFERROR(D443*IF(RESULTADOS!$C$17="Normal",$D$3,0),0)</f>
        <v>0</v>
      </c>
      <c r="F443" s="4">
        <f>IF(AND(Painel!$I$47="Sim",Painel!$I$49=PREMISSAS!$O$23),Painel!$I$51,0)</f>
        <v>0</v>
      </c>
      <c r="G443" s="100">
        <f>IF(AND(Painel!$I$47="Sim",Painel!$I$49=PREMISSAS!$O$22),IF(MOD(MONTH(B443),6)=0,Painel!$I$51,0),0)</f>
        <v>0</v>
      </c>
      <c r="H443" s="100">
        <f>IF(AND(Painel!$I$47="Sim",Painel!$I$49=PREMISSAS!$O$21),IF(MOD(MONTH(B443),12)=0,Painel!$I$51,0),0)</f>
        <v>0</v>
      </c>
      <c r="I443" s="4">
        <f ca="1">IFERROR(IF(RESULTADOS!$C$17="Normal",0,D443)*IF(RESULTADOS!$C$17="Normal",0,$D$3),0)</f>
        <v>0</v>
      </c>
      <c r="J443" s="4">
        <f>IF(RESULTADOS!$C$17="Normal",E443,0)</f>
        <v>0</v>
      </c>
      <c r="K443" s="4">
        <f ca="1">(E443+J443+I443)*PREMISSAS!$C$61</f>
        <v>0</v>
      </c>
      <c r="L443" s="4">
        <f ca="1">IFERROR(D443*IF(RESULTADOS!$C$17="Normal",IF(Painel!$G$8=PREMISSAS!$M$18,PREMISSAS!$C$63,PREMISSAS!$D$63),0),0)</f>
        <v>0</v>
      </c>
      <c r="M443" s="85">
        <f ca="1">IFERROR(M442*(1+$E$2)+(E443+J443-IF(RESULTADOS!$C$17="Normal",K443,0)-L443)*IF(MONTH(B443)=12,2,1),0)</f>
        <v>0</v>
      </c>
      <c r="N443" s="85">
        <f ca="1">IFERROR(N442*(1+$E$2)+(F443+I443-IF(RESULTADOS!$C$17="Normal",0,K443))*IF(MONTH(B443)=12,2,1)+G443+H443,0)</f>
        <v>0</v>
      </c>
      <c r="P443" s="43">
        <f t="shared" ca="1" si="55"/>
        <v>0</v>
      </c>
      <c r="R443" s="116" t="str">
        <f t="shared" ca="1" si="56"/>
        <v/>
      </c>
      <c r="S443" s="100" t="str">
        <f ca="1">IF(C443="","",S442+(E443+J443-IF(RESULTADOS!$C$17="Normal",K443,0)-L443)/2+(F443+G443+H443+I443-IF(RESULTADOS!$C$17="Normal",0,K443)))</f>
        <v/>
      </c>
      <c r="T443" s="100" t="str">
        <f ca="1">IF(C443="","",T442+(E443+J443-IF(RESULTADOS!$C$17="Normal",K443,0)-L443)/2)</f>
        <v/>
      </c>
      <c r="U443" s="100">
        <f t="shared" ca="1" si="59"/>
        <v>0</v>
      </c>
      <c r="W443" s="116" t="str">
        <f t="shared" ca="1" si="60"/>
        <v/>
      </c>
      <c r="X443" s="116" t="str">
        <f t="shared" ca="1" si="57"/>
        <v/>
      </c>
      <c r="Y443" s="100">
        <f ca="1">IF(OR((Y442-13/12*AB442)*(1+PREMISSAS!$C$16)&lt;0,Y442=""),0,(Y442-13/12*AB442)*(1+PREMISSAS!$C$16))</f>
        <v>0</v>
      </c>
      <c r="Z443" s="100">
        <f ca="1">IF(OR((Z442-13/12*AC442)*(1+PREMISSAS!$C$16)&lt;0,Z442=""),0,(Z442-13/12*AC442)*(1+PREMISSAS!$C$16))</f>
        <v>0</v>
      </c>
      <c r="AA443" s="100">
        <f t="shared" ca="1" si="54"/>
        <v>0</v>
      </c>
      <c r="AB443" s="119">
        <f t="shared" ca="1" si="61"/>
        <v>0</v>
      </c>
      <c r="AC443" s="119">
        <f t="shared" ca="1" si="62"/>
        <v>0</v>
      </c>
    </row>
    <row r="444" spans="2:29" x14ac:dyDescent="0.25">
      <c r="B444" s="20" t="str">
        <f t="shared" ca="1" si="58"/>
        <v/>
      </c>
      <c r="C444" s="21" t="str">
        <f ca="1">IF(B444="","",IF(MONTH(B444)=1,C443*(1+PREMISSAS!$C$58),C443))</f>
        <v/>
      </c>
      <c r="D444" s="21" t="str">
        <f ca="1">IF(B444="","",IF(RESULTADOS!$C$17="Normal",IFERROR(MAX(C444-PREMISSAS!$C$13,0),0),MAX(10*PREMISSAS!$C$39,IF(MONTH(B444)=1,D443*(1+PREMISSAS!$C$58),D443))))</f>
        <v/>
      </c>
      <c r="E444" s="4">
        <f ca="1">IFERROR(D444*IF(RESULTADOS!$C$17="Normal",$D$3,0),0)</f>
        <v>0</v>
      </c>
      <c r="F444" s="4">
        <f>IF(AND(Painel!$I$47="Sim",Painel!$I$49=PREMISSAS!$O$23),Painel!$I$51,0)</f>
        <v>0</v>
      </c>
      <c r="G444" s="100">
        <f>IF(AND(Painel!$I$47="Sim",Painel!$I$49=PREMISSAS!$O$22),IF(MOD(MONTH(B444),6)=0,Painel!$I$51,0),0)</f>
        <v>0</v>
      </c>
      <c r="H444" s="100">
        <f>IF(AND(Painel!$I$47="Sim",Painel!$I$49=PREMISSAS!$O$21),IF(MOD(MONTH(B444),12)=0,Painel!$I$51,0),0)</f>
        <v>0</v>
      </c>
      <c r="I444" s="4">
        <f ca="1">IFERROR(IF(RESULTADOS!$C$17="Normal",0,D444)*IF(RESULTADOS!$C$17="Normal",0,$D$3),0)</f>
        <v>0</v>
      </c>
      <c r="J444" s="4">
        <f>IF(RESULTADOS!$C$17="Normal",E444,0)</f>
        <v>0</v>
      </c>
      <c r="K444" s="4">
        <f ca="1">(E444+J444+I444)*PREMISSAS!$C$61</f>
        <v>0</v>
      </c>
      <c r="L444" s="4">
        <f ca="1">IFERROR(D444*IF(RESULTADOS!$C$17="Normal",IF(Painel!$G$8=PREMISSAS!$M$18,PREMISSAS!$C$63,PREMISSAS!$D$63),0),0)</f>
        <v>0</v>
      </c>
      <c r="M444" s="85">
        <f ca="1">IFERROR(M443*(1+$E$2)+(E444+J444-IF(RESULTADOS!$C$17="Normal",K444,0)-L444)*IF(MONTH(B444)=12,2,1),0)</f>
        <v>0</v>
      </c>
      <c r="N444" s="85">
        <f ca="1">IFERROR(N443*(1+$E$2)+(F444+I444-IF(RESULTADOS!$C$17="Normal",0,K444))*IF(MONTH(B444)=12,2,1)+G444+H444,0)</f>
        <v>0</v>
      </c>
      <c r="P444" s="43">
        <f t="shared" ca="1" si="55"/>
        <v>0</v>
      </c>
      <c r="R444" s="116" t="str">
        <f t="shared" ca="1" si="56"/>
        <v/>
      </c>
      <c r="S444" s="100" t="str">
        <f ca="1">IF(C444="","",S443+(E444+J444-IF(RESULTADOS!$C$17="Normal",K444,0)-L444)/2+(F444+G444+H444+I444-IF(RESULTADOS!$C$17="Normal",0,K444)))</f>
        <v/>
      </c>
      <c r="T444" s="100" t="str">
        <f ca="1">IF(C444="","",T443+(E444+J444-IF(RESULTADOS!$C$17="Normal",K444,0)-L444)/2)</f>
        <v/>
      </c>
      <c r="U444" s="100">
        <f t="shared" ca="1" si="59"/>
        <v>0</v>
      </c>
      <c r="W444" s="116" t="str">
        <f t="shared" ca="1" si="60"/>
        <v/>
      </c>
      <c r="X444" s="116" t="str">
        <f t="shared" ca="1" si="57"/>
        <v/>
      </c>
      <c r="Y444" s="100">
        <f ca="1">IF(OR((Y443-13/12*AB443)*(1+PREMISSAS!$C$16)&lt;0,Y443=""),0,(Y443-13/12*AB443)*(1+PREMISSAS!$C$16))</f>
        <v>0</v>
      </c>
      <c r="Z444" s="100">
        <f ca="1">IF(OR((Z443-13/12*AC443)*(1+PREMISSAS!$C$16)&lt;0,Z443=""),0,(Z443-13/12*AC443)*(1+PREMISSAS!$C$16))</f>
        <v>0</v>
      </c>
      <c r="AA444" s="100">
        <f t="shared" ca="1" si="54"/>
        <v>0</v>
      </c>
      <c r="AB444" s="119">
        <f t="shared" ca="1" si="61"/>
        <v>0</v>
      </c>
      <c r="AC444" s="119">
        <f t="shared" ca="1" si="62"/>
        <v>0</v>
      </c>
    </row>
    <row r="445" spans="2:29" x14ac:dyDescent="0.25">
      <c r="B445" s="20" t="str">
        <f t="shared" ca="1" si="58"/>
        <v/>
      </c>
      <c r="C445" s="21" t="str">
        <f ca="1">IF(B445="","",IF(MONTH(B445)=1,C444*(1+PREMISSAS!$C$58),C444))</f>
        <v/>
      </c>
      <c r="D445" s="21" t="str">
        <f ca="1">IF(B445="","",IF(RESULTADOS!$C$17="Normal",IFERROR(MAX(C445-PREMISSAS!$C$13,0),0),MAX(10*PREMISSAS!$C$39,IF(MONTH(B445)=1,D444*(1+PREMISSAS!$C$58),D444))))</f>
        <v/>
      </c>
      <c r="E445" s="4">
        <f ca="1">IFERROR(D445*IF(RESULTADOS!$C$17="Normal",$D$3,0),0)</f>
        <v>0</v>
      </c>
      <c r="F445" s="4">
        <f>IF(AND(Painel!$I$47="Sim",Painel!$I$49=PREMISSAS!$O$23),Painel!$I$51,0)</f>
        <v>0</v>
      </c>
      <c r="G445" s="100">
        <f>IF(AND(Painel!$I$47="Sim",Painel!$I$49=PREMISSAS!$O$22),IF(MOD(MONTH(B445),6)=0,Painel!$I$51,0),0)</f>
        <v>0</v>
      </c>
      <c r="H445" s="100">
        <f>IF(AND(Painel!$I$47="Sim",Painel!$I$49=PREMISSAS!$O$21),IF(MOD(MONTH(B445),12)=0,Painel!$I$51,0),0)</f>
        <v>0</v>
      </c>
      <c r="I445" s="4">
        <f ca="1">IFERROR(IF(RESULTADOS!$C$17="Normal",0,D445)*IF(RESULTADOS!$C$17="Normal",0,$D$3),0)</f>
        <v>0</v>
      </c>
      <c r="J445" s="4">
        <f>IF(RESULTADOS!$C$17="Normal",E445,0)</f>
        <v>0</v>
      </c>
      <c r="K445" s="4">
        <f ca="1">(E445+J445+I445)*PREMISSAS!$C$61</f>
        <v>0</v>
      </c>
      <c r="L445" s="4">
        <f ca="1">IFERROR(D445*IF(RESULTADOS!$C$17="Normal",IF(Painel!$G$8=PREMISSAS!$M$18,PREMISSAS!$C$63,PREMISSAS!$D$63),0),0)</f>
        <v>0</v>
      </c>
      <c r="M445" s="85">
        <f ca="1">IFERROR(M444*(1+$E$2)+(E445+J445-IF(RESULTADOS!$C$17="Normal",K445,0)-L445)*IF(MONTH(B445)=12,2,1),0)</f>
        <v>0</v>
      </c>
      <c r="N445" s="85">
        <f ca="1">IFERROR(N444*(1+$E$2)+(F445+I445-IF(RESULTADOS!$C$17="Normal",0,K445))*IF(MONTH(B445)=12,2,1)+G445+H445,0)</f>
        <v>0</v>
      </c>
      <c r="P445" s="43">
        <f t="shared" ca="1" si="55"/>
        <v>0</v>
      </c>
      <c r="R445" s="116" t="str">
        <f t="shared" ca="1" si="56"/>
        <v/>
      </c>
      <c r="S445" s="100" t="str">
        <f ca="1">IF(C445="","",S444+(E445+J445-IF(RESULTADOS!$C$17="Normal",K445,0)-L445)/2+(F445+G445+H445+I445-IF(RESULTADOS!$C$17="Normal",0,K445)))</f>
        <v/>
      </c>
      <c r="T445" s="100" t="str">
        <f ca="1">IF(C445="","",T444+(E445+J445-IF(RESULTADOS!$C$17="Normal",K445,0)-L445)/2)</f>
        <v/>
      </c>
      <c r="U445" s="100">
        <f t="shared" ca="1" si="59"/>
        <v>0</v>
      </c>
      <c r="W445" s="116" t="str">
        <f t="shared" ca="1" si="60"/>
        <v/>
      </c>
      <c r="X445" s="116" t="str">
        <f t="shared" ca="1" si="57"/>
        <v/>
      </c>
      <c r="Y445" s="100">
        <f ca="1">IF(OR((Y444-13/12*AB444)*(1+PREMISSAS!$C$16)&lt;0,Y444=""),0,(Y444-13/12*AB444)*(1+PREMISSAS!$C$16))</f>
        <v>0</v>
      </c>
      <c r="Z445" s="100">
        <f ca="1">IF(OR((Z444-13/12*AC444)*(1+PREMISSAS!$C$16)&lt;0,Z444=""),0,(Z444-13/12*AC444)*(1+PREMISSAS!$C$16))</f>
        <v>0</v>
      </c>
      <c r="AA445" s="100">
        <f t="shared" ca="1" si="54"/>
        <v>0</v>
      </c>
      <c r="AB445" s="119">
        <f t="shared" ca="1" si="61"/>
        <v>0</v>
      </c>
      <c r="AC445" s="119">
        <f t="shared" ca="1" si="62"/>
        <v>0</v>
      </c>
    </row>
    <row r="446" spans="2:29" x14ac:dyDescent="0.25">
      <c r="B446" s="20" t="str">
        <f t="shared" ca="1" si="58"/>
        <v/>
      </c>
      <c r="C446" s="21" t="str">
        <f ca="1">IF(B446="","",IF(MONTH(B446)=1,C445*(1+PREMISSAS!$C$58),C445))</f>
        <v/>
      </c>
      <c r="D446" s="21" t="str">
        <f ca="1">IF(B446="","",IF(RESULTADOS!$C$17="Normal",IFERROR(MAX(C446-PREMISSAS!$C$13,0),0),MAX(10*PREMISSAS!$C$39,IF(MONTH(B446)=1,D445*(1+PREMISSAS!$C$58),D445))))</f>
        <v/>
      </c>
      <c r="E446" s="4">
        <f ca="1">IFERROR(D446*IF(RESULTADOS!$C$17="Normal",$D$3,0),0)</f>
        <v>0</v>
      </c>
      <c r="F446" s="4">
        <f>IF(AND(Painel!$I$47="Sim",Painel!$I$49=PREMISSAS!$O$23),Painel!$I$51,0)</f>
        <v>0</v>
      </c>
      <c r="G446" s="100">
        <f>IF(AND(Painel!$I$47="Sim",Painel!$I$49=PREMISSAS!$O$22),IF(MOD(MONTH(B446),6)=0,Painel!$I$51,0),0)</f>
        <v>0</v>
      </c>
      <c r="H446" s="100">
        <f>IF(AND(Painel!$I$47="Sim",Painel!$I$49=PREMISSAS!$O$21),IF(MOD(MONTH(B446),12)=0,Painel!$I$51,0),0)</f>
        <v>0</v>
      </c>
      <c r="I446" s="4">
        <f ca="1">IFERROR(IF(RESULTADOS!$C$17="Normal",0,D446)*IF(RESULTADOS!$C$17="Normal",0,$D$3),0)</f>
        <v>0</v>
      </c>
      <c r="J446" s="4">
        <f>IF(RESULTADOS!$C$17="Normal",E446,0)</f>
        <v>0</v>
      </c>
      <c r="K446" s="4">
        <f ca="1">(E446+J446+I446)*PREMISSAS!$C$61</f>
        <v>0</v>
      </c>
      <c r="L446" s="4">
        <f ca="1">IFERROR(D446*IF(RESULTADOS!$C$17="Normal",IF(Painel!$G$8=PREMISSAS!$M$18,PREMISSAS!$C$63,PREMISSAS!$D$63),0),0)</f>
        <v>0</v>
      </c>
      <c r="M446" s="85">
        <f ca="1">IFERROR(M445*(1+$E$2)+(E446+J446-IF(RESULTADOS!$C$17="Normal",K446,0)-L446)*IF(MONTH(B446)=12,2,1),0)</f>
        <v>0</v>
      </c>
      <c r="N446" s="85">
        <f ca="1">IFERROR(N445*(1+$E$2)+(F446+I446-IF(RESULTADOS!$C$17="Normal",0,K446))*IF(MONTH(B446)=12,2,1)+G446+H446,0)</f>
        <v>0</v>
      </c>
      <c r="P446" s="43">
        <f t="shared" ca="1" si="55"/>
        <v>0</v>
      </c>
      <c r="R446" s="116" t="str">
        <f t="shared" ca="1" si="56"/>
        <v/>
      </c>
      <c r="S446" s="100" t="str">
        <f ca="1">IF(C446="","",S445+(E446+J446-IF(RESULTADOS!$C$17="Normal",K446,0)-L446)/2+(F446+G446+H446+I446-IF(RESULTADOS!$C$17="Normal",0,K446)))</f>
        <v/>
      </c>
      <c r="T446" s="100" t="str">
        <f ca="1">IF(C446="","",T445+(E446+J446-IF(RESULTADOS!$C$17="Normal",K446,0)-L446)/2)</f>
        <v/>
      </c>
      <c r="U446" s="100">
        <f t="shared" ca="1" si="59"/>
        <v>0</v>
      </c>
      <c r="W446" s="116" t="str">
        <f t="shared" ca="1" si="60"/>
        <v/>
      </c>
      <c r="X446" s="116" t="str">
        <f t="shared" ca="1" si="57"/>
        <v/>
      </c>
      <c r="Y446" s="100">
        <f ca="1">IF(OR((Y445-13/12*AB445)*(1+PREMISSAS!$C$16)&lt;0,Y445=""),0,(Y445-13/12*AB445)*(1+PREMISSAS!$C$16))</f>
        <v>0</v>
      </c>
      <c r="Z446" s="100">
        <f ca="1">IF(OR((Z445-13/12*AC445)*(1+PREMISSAS!$C$16)&lt;0,Z445=""),0,(Z445-13/12*AC445)*(1+PREMISSAS!$C$16))</f>
        <v>0</v>
      </c>
      <c r="AA446" s="100">
        <f t="shared" ref="AA446:AA509" ca="1" si="63">SUM(Y446:Z446)</f>
        <v>0</v>
      </c>
      <c r="AB446" s="119">
        <f t="shared" ca="1" si="61"/>
        <v>0</v>
      </c>
      <c r="AC446" s="119">
        <f t="shared" ca="1" si="62"/>
        <v>0</v>
      </c>
    </row>
    <row r="447" spans="2:29" x14ac:dyDescent="0.25">
      <c r="B447" s="20" t="str">
        <f t="shared" ca="1" si="58"/>
        <v/>
      </c>
      <c r="C447" s="21" t="str">
        <f ca="1">IF(B447="","",IF(MONTH(B447)=1,C446*(1+PREMISSAS!$C$58),C446))</f>
        <v/>
      </c>
      <c r="D447" s="21" t="str">
        <f ca="1">IF(B447="","",IF(RESULTADOS!$C$17="Normal",IFERROR(MAX(C447-PREMISSAS!$C$13,0),0),MAX(10*PREMISSAS!$C$39,IF(MONTH(B447)=1,D446*(1+PREMISSAS!$C$58),D446))))</f>
        <v/>
      </c>
      <c r="E447" s="4">
        <f ca="1">IFERROR(D447*IF(RESULTADOS!$C$17="Normal",$D$3,0),0)</f>
        <v>0</v>
      </c>
      <c r="F447" s="4">
        <f>IF(AND(Painel!$I$47="Sim",Painel!$I$49=PREMISSAS!$O$23),Painel!$I$51,0)</f>
        <v>0</v>
      </c>
      <c r="G447" s="100">
        <f>IF(AND(Painel!$I$47="Sim",Painel!$I$49=PREMISSAS!$O$22),IF(MOD(MONTH(B447),6)=0,Painel!$I$51,0),0)</f>
        <v>0</v>
      </c>
      <c r="H447" s="100">
        <f>IF(AND(Painel!$I$47="Sim",Painel!$I$49=PREMISSAS!$O$21),IF(MOD(MONTH(B447),12)=0,Painel!$I$51,0),0)</f>
        <v>0</v>
      </c>
      <c r="I447" s="4">
        <f ca="1">IFERROR(IF(RESULTADOS!$C$17="Normal",0,D447)*IF(RESULTADOS!$C$17="Normal",0,$D$3),0)</f>
        <v>0</v>
      </c>
      <c r="J447" s="4">
        <f>IF(RESULTADOS!$C$17="Normal",E447,0)</f>
        <v>0</v>
      </c>
      <c r="K447" s="4">
        <f ca="1">(E447+J447+I447)*PREMISSAS!$C$61</f>
        <v>0</v>
      </c>
      <c r="L447" s="4">
        <f ca="1">IFERROR(D447*IF(RESULTADOS!$C$17="Normal",IF(Painel!$G$8=PREMISSAS!$M$18,PREMISSAS!$C$63,PREMISSAS!$D$63),0),0)</f>
        <v>0</v>
      </c>
      <c r="M447" s="85">
        <f ca="1">IFERROR(M446*(1+$E$2)+(E447+J447-IF(RESULTADOS!$C$17="Normal",K447,0)-L447)*IF(MONTH(B447)=12,2,1),0)</f>
        <v>0</v>
      </c>
      <c r="N447" s="85">
        <f ca="1">IFERROR(N446*(1+$E$2)+(F447+I447-IF(RESULTADOS!$C$17="Normal",0,K447))*IF(MONTH(B447)=12,2,1)+G447+H447,0)</f>
        <v>0</v>
      </c>
      <c r="P447" s="43">
        <f t="shared" ca="1" si="55"/>
        <v>0</v>
      </c>
      <c r="R447" s="116" t="str">
        <f t="shared" ca="1" si="56"/>
        <v/>
      </c>
      <c r="S447" s="100" t="str">
        <f ca="1">IF(C447="","",S446+(E447+J447-IF(RESULTADOS!$C$17="Normal",K447,0)-L447)/2+(F447+G447+H447+I447-IF(RESULTADOS!$C$17="Normal",0,K447)))</f>
        <v/>
      </c>
      <c r="T447" s="100" t="str">
        <f ca="1">IF(C447="","",T446+(E447+J447-IF(RESULTADOS!$C$17="Normal",K447,0)-L447)/2)</f>
        <v/>
      </c>
      <c r="U447" s="100">
        <f t="shared" ca="1" si="59"/>
        <v>0</v>
      </c>
      <c r="W447" s="116" t="str">
        <f t="shared" ca="1" si="60"/>
        <v/>
      </c>
      <c r="X447" s="116" t="str">
        <f t="shared" ca="1" si="57"/>
        <v/>
      </c>
      <c r="Y447" s="100">
        <f ca="1">IF(OR((Y446-13/12*AB446)*(1+PREMISSAS!$C$16)&lt;0,Y446=""),0,(Y446-13/12*AB446)*(1+PREMISSAS!$C$16))</f>
        <v>0</v>
      </c>
      <c r="Z447" s="100">
        <f ca="1">IF(OR((Z446-13/12*AC446)*(1+PREMISSAS!$C$16)&lt;0,Z446=""),0,(Z446-13/12*AC446)*(1+PREMISSAS!$C$16))</f>
        <v>0</v>
      </c>
      <c r="AA447" s="100">
        <f t="shared" ca="1" si="63"/>
        <v>0</v>
      </c>
      <c r="AB447" s="119">
        <f t="shared" ca="1" si="61"/>
        <v>0</v>
      </c>
      <c r="AC447" s="119">
        <f t="shared" ca="1" si="62"/>
        <v>0</v>
      </c>
    </row>
    <row r="448" spans="2:29" x14ac:dyDescent="0.25">
      <c r="B448" s="20" t="str">
        <f t="shared" ca="1" si="58"/>
        <v/>
      </c>
      <c r="C448" s="21" t="str">
        <f ca="1">IF(B448="","",IF(MONTH(B448)=1,C447*(1+PREMISSAS!$C$58),C447))</f>
        <v/>
      </c>
      <c r="D448" s="21" t="str">
        <f ca="1">IF(B448="","",IF(RESULTADOS!$C$17="Normal",IFERROR(MAX(C448-PREMISSAS!$C$13,0),0),MAX(10*PREMISSAS!$C$39,IF(MONTH(B448)=1,D447*(1+PREMISSAS!$C$58),D447))))</f>
        <v/>
      </c>
      <c r="E448" s="4">
        <f ca="1">IFERROR(D448*IF(RESULTADOS!$C$17="Normal",$D$3,0),0)</f>
        <v>0</v>
      </c>
      <c r="F448" s="4">
        <f>IF(AND(Painel!$I$47="Sim",Painel!$I$49=PREMISSAS!$O$23),Painel!$I$51,0)</f>
        <v>0</v>
      </c>
      <c r="G448" s="100">
        <f>IF(AND(Painel!$I$47="Sim",Painel!$I$49=PREMISSAS!$O$22),IF(MOD(MONTH(B448),6)=0,Painel!$I$51,0),0)</f>
        <v>0</v>
      </c>
      <c r="H448" s="100">
        <f>IF(AND(Painel!$I$47="Sim",Painel!$I$49=PREMISSAS!$O$21),IF(MOD(MONTH(B448),12)=0,Painel!$I$51,0),0)</f>
        <v>0</v>
      </c>
      <c r="I448" s="4">
        <f ca="1">IFERROR(IF(RESULTADOS!$C$17="Normal",0,D448)*IF(RESULTADOS!$C$17="Normal",0,$D$3),0)</f>
        <v>0</v>
      </c>
      <c r="J448" s="4">
        <f>IF(RESULTADOS!$C$17="Normal",E448,0)</f>
        <v>0</v>
      </c>
      <c r="K448" s="4">
        <f ca="1">(E448+J448+I448)*PREMISSAS!$C$61</f>
        <v>0</v>
      </c>
      <c r="L448" s="4">
        <f ca="1">IFERROR(D448*IF(RESULTADOS!$C$17="Normal",IF(Painel!$G$8=PREMISSAS!$M$18,PREMISSAS!$C$63,PREMISSAS!$D$63),0),0)</f>
        <v>0</v>
      </c>
      <c r="M448" s="85">
        <f ca="1">IFERROR(M447*(1+$E$2)+(E448+J448-IF(RESULTADOS!$C$17="Normal",K448,0)-L448)*IF(MONTH(B448)=12,2,1),0)</f>
        <v>0</v>
      </c>
      <c r="N448" s="85">
        <f ca="1">IFERROR(N447*(1+$E$2)+(F448+I448-IF(RESULTADOS!$C$17="Normal",0,K448))*IF(MONTH(B448)=12,2,1)+G448+H448,0)</f>
        <v>0</v>
      </c>
      <c r="P448" s="43">
        <f t="shared" ca="1" si="55"/>
        <v>0</v>
      </c>
      <c r="R448" s="116" t="str">
        <f t="shared" ca="1" si="56"/>
        <v/>
      </c>
      <c r="S448" s="100" t="str">
        <f ca="1">IF(C448="","",S447+(E448+J448-IF(RESULTADOS!$C$17="Normal",K448,0)-L448)/2+(F448+G448+H448+I448-IF(RESULTADOS!$C$17="Normal",0,K448)))</f>
        <v/>
      </c>
      <c r="T448" s="100" t="str">
        <f ca="1">IF(C448="","",T447+(E448+J448-IF(RESULTADOS!$C$17="Normal",K448,0)-L448)/2)</f>
        <v/>
      </c>
      <c r="U448" s="100">
        <f t="shared" ca="1" si="59"/>
        <v>0</v>
      </c>
      <c r="W448" s="116" t="str">
        <f t="shared" ca="1" si="60"/>
        <v/>
      </c>
      <c r="X448" s="116" t="str">
        <f t="shared" ca="1" si="57"/>
        <v/>
      </c>
      <c r="Y448" s="100">
        <f ca="1">IF(OR((Y447-13/12*AB447)*(1+PREMISSAS!$C$16)&lt;0,Y447=""),0,(Y447-13/12*AB447)*(1+PREMISSAS!$C$16))</f>
        <v>0</v>
      </c>
      <c r="Z448" s="100">
        <f ca="1">IF(OR((Z447-13/12*AC447)*(1+PREMISSAS!$C$16)&lt;0,Z447=""),0,(Z447-13/12*AC447)*(1+PREMISSAS!$C$16))</f>
        <v>0</v>
      </c>
      <c r="AA448" s="100">
        <f t="shared" ca="1" si="63"/>
        <v>0</v>
      </c>
      <c r="AB448" s="119">
        <f t="shared" ca="1" si="61"/>
        <v>0</v>
      </c>
      <c r="AC448" s="119">
        <f t="shared" ca="1" si="62"/>
        <v>0</v>
      </c>
    </row>
    <row r="449" spans="2:29" x14ac:dyDescent="0.25">
      <c r="B449" s="20" t="str">
        <f t="shared" ca="1" si="58"/>
        <v/>
      </c>
      <c r="C449" s="21" t="str">
        <f ca="1">IF(B449="","",IF(MONTH(B449)=1,C448*(1+PREMISSAS!$C$58),C448))</f>
        <v/>
      </c>
      <c r="D449" s="21" t="str">
        <f ca="1">IF(B449="","",IF(RESULTADOS!$C$17="Normal",IFERROR(MAX(C449-PREMISSAS!$C$13,0),0),MAX(10*PREMISSAS!$C$39,IF(MONTH(B449)=1,D448*(1+PREMISSAS!$C$58),D448))))</f>
        <v/>
      </c>
      <c r="E449" s="4">
        <f ca="1">IFERROR(D449*IF(RESULTADOS!$C$17="Normal",$D$3,0),0)</f>
        <v>0</v>
      </c>
      <c r="F449" s="4">
        <f>IF(AND(Painel!$I$47="Sim",Painel!$I$49=PREMISSAS!$O$23),Painel!$I$51,0)</f>
        <v>0</v>
      </c>
      <c r="G449" s="100">
        <f>IF(AND(Painel!$I$47="Sim",Painel!$I$49=PREMISSAS!$O$22),IF(MOD(MONTH(B449),6)=0,Painel!$I$51,0),0)</f>
        <v>0</v>
      </c>
      <c r="H449" s="100">
        <f>IF(AND(Painel!$I$47="Sim",Painel!$I$49=PREMISSAS!$O$21),IF(MOD(MONTH(B449),12)=0,Painel!$I$51,0),0)</f>
        <v>0</v>
      </c>
      <c r="I449" s="4">
        <f ca="1">IFERROR(IF(RESULTADOS!$C$17="Normal",0,D449)*IF(RESULTADOS!$C$17="Normal",0,$D$3),0)</f>
        <v>0</v>
      </c>
      <c r="J449" s="4">
        <f>IF(RESULTADOS!$C$17="Normal",E449,0)</f>
        <v>0</v>
      </c>
      <c r="K449" s="4">
        <f ca="1">(E449+J449+I449)*PREMISSAS!$C$61</f>
        <v>0</v>
      </c>
      <c r="L449" s="4">
        <f ca="1">IFERROR(D449*IF(RESULTADOS!$C$17="Normal",IF(Painel!$G$8=PREMISSAS!$M$18,PREMISSAS!$C$63,PREMISSAS!$D$63),0),0)</f>
        <v>0</v>
      </c>
      <c r="M449" s="85">
        <f ca="1">IFERROR(M448*(1+$E$2)+(E449+J449-IF(RESULTADOS!$C$17="Normal",K449,0)-L449)*IF(MONTH(B449)=12,2,1),0)</f>
        <v>0</v>
      </c>
      <c r="N449" s="85">
        <f ca="1">IFERROR(N448*(1+$E$2)+(F449+I449-IF(RESULTADOS!$C$17="Normal",0,K449))*IF(MONTH(B449)=12,2,1)+G449+H449,0)</f>
        <v>0</v>
      </c>
      <c r="P449" s="43">
        <f t="shared" ca="1" si="55"/>
        <v>0</v>
      </c>
      <c r="R449" s="116" t="str">
        <f t="shared" ca="1" si="56"/>
        <v/>
      </c>
      <c r="S449" s="100" t="str">
        <f ca="1">IF(C449="","",S448+(E449+J449-IF(RESULTADOS!$C$17="Normal",K449,0)-L449)/2+(F449+G449+H449+I449-IF(RESULTADOS!$C$17="Normal",0,K449)))</f>
        <v/>
      </c>
      <c r="T449" s="100" t="str">
        <f ca="1">IF(C449="","",T448+(E449+J449-IF(RESULTADOS!$C$17="Normal",K449,0)-L449)/2)</f>
        <v/>
      </c>
      <c r="U449" s="100">
        <f t="shared" ca="1" si="59"/>
        <v>0</v>
      </c>
      <c r="W449" s="116" t="str">
        <f t="shared" ca="1" si="60"/>
        <v/>
      </c>
      <c r="X449" s="116" t="str">
        <f t="shared" ca="1" si="57"/>
        <v/>
      </c>
      <c r="Y449" s="100">
        <f ca="1">IF(OR((Y448-13/12*AB448)*(1+PREMISSAS!$C$16)&lt;0,Y448=""),0,(Y448-13/12*AB448)*(1+PREMISSAS!$C$16))</f>
        <v>0</v>
      </c>
      <c r="Z449" s="100">
        <f ca="1">IF(OR((Z448-13/12*AC448)*(1+PREMISSAS!$C$16)&lt;0,Z448=""),0,(Z448-13/12*AC448)*(1+PREMISSAS!$C$16))</f>
        <v>0</v>
      </c>
      <c r="AA449" s="100">
        <f t="shared" ca="1" si="63"/>
        <v>0</v>
      </c>
      <c r="AB449" s="119">
        <f t="shared" ca="1" si="61"/>
        <v>0</v>
      </c>
      <c r="AC449" s="119">
        <f t="shared" ca="1" si="62"/>
        <v>0</v>
      </c>
    </row>
    <row r="450" spans="2:29" x14ac:dyDescent="0.25">
      <c r="B450" s="20" t="str">
        <f t="shared" ca="1" si="58"/>
        <v/>
      </c>
      <c r="C450" s="21" t="str">
        <f ca="1">IF(B450="","",IF(MONTH(B450)=1,C449*(1+PREMISSAS!$C$58),C449))</f>
        <v/>
      </c>
      <c r="D450" s="21" t="str">
        <f ca="1">IF(B450="","",IF(RESULTADOS!$C$17="Normal",IFERROR(MAX(C450-PREMISSAS!$C$13,0),0),MAX(10*PREMISSAS!$C$39,IF(MONTH(B450)=1,D449*(1+PREMISSAS!$C$58),D449))))</f>
        <v/>
      </c>
      <c r="E450" s="4">
        <f ca="1">IFERROR(D450*IF(RESULTADOS!$C$17="Normal",$D$3,0),0)</f>
        <v>0</v>
      </c>
      <c r="F450" s="4">
        <f>IF(AND(Painel!$I$47="Sim",Painel!$I$49=PREMISSAS!$O$23),Painel!$I$51,0)</f>
        <v>0</v>
      </c>
      <c r="G450" s="100">
        <f>IF(AND(Painel!$I$47="Sim",Painel!$I$49=PREMISSAS!$O$22),IF(MOD(MONTH(B450),6)=0,Painel!$I$51,0),0)</f>
        <v>0</v>
      </c>
      <c r="H450" s="100">
        <f>IF(AND(Painel!$I$47="Sim",Painel!$I$49=PREMISSAS!$O$21),IF(MOD(MONTH(B450),12)=0,Painel!$I$51,0),0)</f>
        <v>0</v>
      </c>
      <c r="I450" s="4">
        <f ca="1">IFERROR(IF(RESULTADOS!$C$17="Normal",0,D450)*IF(RESULTADOS!$C$17="Normal",0,$D$3),0)</f>
        <v>0</v>
      </c>
      <c r="J450" s="4">
        <f>IF(RESULTADOS!$C$17="Normal",E450,0)</f>
        <v>0</v>
      </c>
      <c r="K450" s="4">
        <f ca="1">(E450+J450+I450)*PREMISSAS!$C$61</f>
        <v>0</v>
      </c>
      <c r="L450" s="4">
        <f ca="1">IFERROR(D450*IF(RESULTADOS!$C$17="Normal",IF(Painel!$G$8=PREMISSAS!$M$18,PREMISSAS!$C$63,PREMISSAS!$D$63),0),0)</f>
        <v>0</v>
      </c>
      <c r="M450" s="85">
        <f ca="1">IFERROR(M449*(1+$E$2)+(E450+J450-IF(RESULTADOS!$C$17="Normal",K450,0)-L450)*IF(MONTH(B450)=12,2,1),0)</f>
        <v>0</v>
      </c>
      <c r="N450" s="85">
        <f ca="1">IFERROR(N449*(1+$E$2)+(F450+I450-IF(RESULTADOS!$C$17="Normal",0,K450))*IF(MONTH(B450)=12,2,1)+G450+H450,0)</f>
        <v>0</v>
      </c>
      <c r="P450" s="43">
        <f t="shared" ca="1" si="55"/>
        <v>0</v>
      </c>
      <c r="R450" s="116" t="str">
        <f t="shared" ca="1" si="56"/>
        <v/>
      </c>
      <c r="S450" s="100" t="str">
        <f ca="1">IF(C450="","",S449+(E450+J450-IF(RESULTADOS!$C$17="Normal",K450,0)-L450)/2+(F450+G450+H450+I450-IF(RESULTADOS!$C$17="Normal",0,K450)))</f>
        <v/>
      </c>
      <c r="T450" s="100" t="str">
        <f ca="1">IF(C450="","",T449+(E450+J450-IF(RESULTADOS!$C$17="Normal",K450,0)-L450)/2)</f>
        <v/>
      </c>
      <c r="U450" s="100">
        <f t="shared" ca="1" si="59"/>
        <v>0</v>
      </c>
      <c r="W450" s="116" t="str">
        <f t="shared" ca="1" si="60"/>
        <v/>
      </c>
      <c r="X450" s="116" t="str">
        <f t="shared" ca="1" si="57"/>
        <v/>
      </c>
      <c r="Y450" s="100">
        <f ca="1">IF(OR((Y449-13/12*AB449)*(1+PREMISSAS!$C$16)&lt;0,Y449=""),0,(Y449-13/12*AB449)*(1+PREMISSAS!$C$16))</f>
        <v>0</v>
      </c>
      <c r="Z450" s="100">
        <f ca="1">IF(OR((Z449-13/12*AC449)*(1+PREMISSAS!$C$16)&lt;0,Z449=""),0,(Z449-13/12*AC449)*(1+PREMISSAS!$C$16))</f>
        <v>0</v>
      </c>
      <c r="AA450" s="100">
        <f t="shared" ca="1" si="63"/>
        <v>0</v>
      </c>
      <c r="AB450" s="119">
        <f t="shared" ca="1" si="61"/>
        <v>0</v>
      </c>
      <c r="AC450" s="119">
        <f t="shared" ca="1" si="62"/>
        <v>0</v>
      </c>
    </row>
    <row r="451" spans="2:29" x14ac:dyDescent="0.25">
      <c r="B451" s="20" t="str">
        <f t="shared" ca="1" si="58"/>
        <v/>
      </c>
      <c r="C451" s="21" t="str">
        <f ca="1">IF(B451="","",IF(MONTH(B451)=1,C450*(1+PREMISSAS!$C$58),C450))</f>
        <v/>
      </c>
      <c r="D451" s="21" t="str">
        <f ca="1">IF(B451="","",IF(RESULTADOS!$C$17="Normal",IFERROR(MAX(C451-PREMISSAS!$C$13,0),0),MAX(10*PREMISSAS!$C$39,IF(MONTH(B451)=1,D450*(1+PREMISSAS!$C$58),D450))))</f>
        <v/>
      </c>
      <c r="E451" s="4">
        <f ca="1">IFERROR(D451*IF(RESULTADOS!$C$17="Normal",$D$3,0),0)</f>
        <v>0</v>
      </c>
      <c r="F451" s="4">
        <f>IF(AND(Painel!$I$47="Sim",Painel!$I$49=PREMISSAS!$O$23),Painel!$I$51,0)</f>
        <v>0</v>
      </c>
      <c r="G451" s="100">
        <f>IF(AND(Painel!$I$47="Sim",Painel!$I$49=PREMISSAS!$O$22),IF(MOD(MONTH(B451),6)=0,Painel!$I$51,0),0)</f>
        <v>0</v>
      </c>
      <c r="H451" s="100">
        <f>IF(AND(Painel!$I$47="Sim",Painel!$I$49=PREMISSAS!$O$21),IF(MOD(MONTH(B451),12)=0,Painel!$I$51,0),0)</f>
        <v>0</v>
      </c>
      <c r="I451" s="4">
        <f ca="1">IFERROR(IF(RESULTADOS!$C$17="Normal",0,D451)*IF(RESULTADOS!$C$17="Normal",0,$D$3),0)</f>
        <v>0</v>
      </c>
      <c r="J451" s="4">
        <f>IF(RESULTADOS!$C$17="Normal",E451,0)</f>
        <v>0</v>
      </c>
      <c r="K451" s="4">
        <f ca="1">(E451+J451+I451)*PREMISSAS!$C$61</f>
        <v>0</v>
      </c>
      <c r="L451" s="4">
        <f ca="1">IFERROR(D451*IF(RESULTADOS!$C$17="Normal",IF(Painel!$G$8=PREMISSAS!$M$18,PREMISSAS!$C$63,PREMISSAS!$D$63),0),0)</f>
        <v>0</v>
      </c>
      <c r="M451" s="85">
        <f ca="1">IFERROR(M450*(1+$E$2)+(E451+J451-IF(RESULTADOS!$C$17="Normal",K451,0)-L451)*IF(MONTH(B451)=12,2,1),0)</f>
        <v>0</v>
      </c>
      <c r="N451" s="85">
        <f ca="1">IFERROR(N450*(1+$E$2)+(F451+I451-IF(RESULTADOS!$C$17="Normal",0,K451))*IF(MONTH(B451)=12,2,1)+G451+H451,0)</f>
        <v>0</v>
      </c>
      <c r="P451" s="43">
        <f t="shared" ca="1" si="55"/>
        <v>0</v>
      </c>
      <c r="R451" s="116" t="str">
        <f t="shared" ca="1" si="56"/>
        <v/>
      </c>
      <c r="S451" s="100" t="str">
        <f ca="1">IF(C451="","",S450+(E451+J451-IF(RESULTADOS!$C$17="Normal",K451,0)-L451)/2+(F451+G451+H451+I451-IF(RESULTADOS!$C$17="Normal",0,K451)))</f>
        <v/>
      </c>
      <c r="T451" s="100" t="str">
        <f ca="1">IF(C451="","",T450+(E451+J451-IF(RESULTADOS!$C$17="Normal",K451,0)-L451)/2)</f>
        <v/>
      </c>
      <c r="U451" s="100">
        <f t="shared" ca="1" si="59"/>
        <v>0</v>
      </c>
      <c r="W451" s="116" t="str">
        <f t="shared" ca="1" si="60"/>
        <v/>
      </c>
      <c r="X451" s="116" t="str">
        <f t="shared" ca="1" si="57"/>
        <v/>
      </c>
      <c r="Y451" s="100">
        <f ca="1">IF(OR((Y450-13/12*AB450)*(1+PREMISSAS!$C$16)&lt;0,Y450=""),0,(Y450-13/12*AB450)*(1+PREMISSAS!$C$16))</f>
        <v>0</v>
      </c>
      <c r="Z451" s="100">
        <f ca="1">IF(OR((Z450-13/12*AC450)*(1+PREMISSAS!$C$16)&lt;0,Z450=""),0,(Z450-13/12*AC450)*(1+PREMISSAS!$C$16))</f>
        <v>0</v>
      </c>
      <c r="AA451" s="100">
        <f t="shared" ca="1" si="63"/>
        <v>0</v>
      </c>
      <c r="AB451" s="119">
        <f t="shared" ca="1" si="61"/>
        <v>0</v>
      </c>
      <c r="AC451" s="119">
        <f t="shared" ca="1" si="62"/>
        <v>0</v>
      </c>
    </row>
    <row r="452" spans="2:29" x14ac:dyDescent="0.25">
      <c r="B452" s="20" t="str">
        <f t="shared" ca="1" si="58"/>
        <v/>
      </c>
      <c r="C452" s="21" t="str">
        <f ca="1">IF(B452="","",IF(MONTH(B452)=1,C451*(1+PREMISSAS!$C$58),C451))</f>
        <v/>
      </c>
      <c r="D452" s="21" t="str">
        <f ca="1">IF(B452="","",IF(RESULTADOS!$C$17="Normal",IFERROR(MAX(C452-PREMISSAS!$C$13,0),0),MAX(10*PREMISSAS!$C$39,IF(MONTH(B452)=1,D451*(1+PREMISSAS!$C$58),D451))))</f>
        <v/>
      </c>
      <c r="E452" s="4">
        <f ca="1">IFERROR(D452*IF(RESULTADOS!$C$17="Normal",$D$3,0),0)</f>
        <v>0</v>
      </c>
      <c r="F452" s="4">
        <f>IF(AND(Painel!$I$47="Sim",Painel!$I$49=PREMISSAS!$O$23),Painel!$I$51,0)</f>
        <v>0</v>
      </c>
      <c r="G452" s="100">
        <f>IF(AND(Painel!$I$47="Sim",Painel!$I$49=PREMISSAS!$O$22),IF(MOD(MONTH(B452),6)=0,Painel!$I$51,0),0)</f>
        <v>0</v>
      </c>
      <c r="H452" s="100">
        <f>IF(AND(Painel!$I$47="Sim",Painel!$I$49=PREMISSAS!$O$21),IF(MOD(MONTH(B452),12)=0,Painel!$I$51,0),0)</f>
        <v>0</v>
      </c>
      <c r="I452" s="4">
        <f ca="1">IFERROR(IF(RESULTADOS!$C$17="Normal",0,D452)*IF(RESULTADOS!$C$17="Normal",0,$D$3),0)</f>
        <v>0</v>
      </c>
      <c r="J452" s="4">
        <f>IF(RESULTADOS!$C$17="Normal",E452,0)</f>
        <v>0</v>
      </c>
      <c r="K452" s="4">
        <f ca="1">(E452+J452+I452)*PREMISSAS!$C$61</f>
        <v>0</v>
      </c>
      <c r="L452" s="4">
        <f ca="1">IFERROR(D452*IF(RESULTADOS!$C$17="Normal",IF(Painel!$G$8=PREMISSAS!$M$18,PREMISSAS!$C$63,PREMISSAS!$D$63),0),0)</f>
        <v>0</v>
      </c>
      <c r="M452" s="85">
        <f ca="1">IFERROR(M451*(1+$E$2)+(E452+J452-IF(RESULTADOS!$C$17="Normal",K452,0)-L452)*IF(MONTH(B452)=12,2,1),0)</f>
        <v>0</v>
      </c>
      <c r="N452" s="85">
        <f ca="1">IFERROR(N451*(1+$E$2)+(F452+I452-IF(RESULTADOS!$C$17="Normal",0,K452))*IF(MONTH(B452)=12,2,1)+G452+H452,0)</f>
        <v>0</v>
      </c>
      <c r="P452" s="43">
        <f t="shared" ca="1" si="55"/>
        <v>0</v>
      </c>
      <c r="R452" s="116" t="str">
        <f t="shared" ca="1" si="56"/>
        <v/>
      </c>
      <c r="S452" s="100" t="str">
        <f ca="1">IF(C452="","",S451+(E452+J452-IF(RESULTADOS!$C$17="Normal",K452,0)-L452)/2+(F452+G452+H452+I452-IF(RESULTADOS!$C$17="Normal",0,K452)))</f>
        <v/>
      </c>
      <c r="T452" s="100" t="str">
        <f ca="1">IF(C452="","",T451+(E452+J452-IF(RESULTADOS!$C$17="Normal",K452,0)-L452)/2)</f>
        <v/>
      </c>
      <c r="U452" s="100">
        <f t="shared" ca="1" si="59"/>
        <v>0</v>
      </c>
      <c r="W452" s="116" t="str">
        <f t="shared" ca="1" si="60"/>
        <v/>
      </c>
      <c r="X452" s="116" t="str">
        <f t="shared" ca="1" si="57"/>
        <v/>
      </c>
      <c r="Y452" s="100">
        <f ca="1">IF(OR((Y451-13/12*AB451)*(1+PREMISSAS!$C$16)&lt;0,Y451=""),0,(Y451-13/12*AB451)*(1+PREMISSAS!$C$16))</f>
        <v>0</v>
      </c>
      <c r="Z452" s="100">
        <f ca="1">IF(OR((Z451-13/12*AC451)*(1+PREMISSAS!$C$16)&lt;0,Z451=""),0,(Z451-13/12*AC451)*(1+PREMISSAS!$C$16))</f>
        <v>0</v>
      </c>
      <c r="AA452" s="100">
        <f t="shared" ca="1" si="63"/>
        <v>0</v>
      </c>
      <c r="AB452" s="119">
        <f t="shared" ca="1" si="61"/>
        <v>0</v>
      </c>
      <c r="AC452" s="119">
        <f t="shared" ca="1" si="62"/>
        <v>0</v>
      </c>
    </row>
    <row r="453" spans="2:29" x14ac:dyDescent="0.25">
      <c r="B453" s="20" t="str">
        <f t="shared" ca="1" si="58"/>
        <v/>
      </c>
      <c r="C453" s="21" t="str">
        <f ca="1">IF(B453="","",IF(MONTH(B453)=1,C452*(1+PREMISSAS!$C$58),C452))</f>
        <v/>
      </c>
      <c r="D453" s="21" t="str">
        <f ca="1">IF(B453="","",IF(RESULTADOS!$C$17="Normal",IFERROR(MAX(C453-PREMISSAS!$C$13,0),0),MAX(10*PREMISSAS!$C$39,IF(MONTH(B453)=1,D452*(1+PREMISSAS!$C$58),D452))))</f>
        <v/>
      </c>
      <c r="E453" s="4">
        <f ca="1">IFERROR(D453*IF(RESULTADOS!$C$17="Normal",$D$3,0),0)</f>
        <v>0</v>
      </c>
      <c r="F453" s="4">
        <f>IF(AND(Painel!$I$47="Sim",Painel!$I$49=PREMISSAS!$O$23),Painel!$I$51,0)</f>
        <v>0</v>
      </c>
      <c r="G453" s="100">
        <f>IF(AND(Painel!$I$47="Sim",Painel!$I$49=PREMISSAS!$O$22),IF(MOD(MONTH(B453),6)=0,Painel!$I$51,0),0)</f>
        <v>0</v>
      </c>
      <c r="H453" s="100">
        <f>IF(AND(Painel!$I$47="Sim",Painel!$I$49=PREMISSAS!$O$21),IF(MOD(MONTH(B453),12)=0,Painel!$I$51,0),0)</f>
        <v>0</v>
      </c>
      <c r="I453" s="4">
        <f ca="1">IFERROR(IF(RESULTADOS!$C$17="Normal",0,D453)*IF(RESULTADOS!$C$17="Normal",0,$D$3),0)</f>
        <v>0</v>
      </c>
      <c r="J453" s="4">
        <f>IF(RESULTADOS!$C$17="Normal",E453,0)</f>
        <v>0</v>
      </c>
      <c r="K453" s="4">
        <f ca="1">(E453+J453+I453)*PREMISSAS!$C$61</f>
        <v>0</v>
      </c>
      <c r="L453" s="4">
        <f ca="1">IFERROR(D453*IF(RESULTADOS!$C$17="Normal",IF(Painel!$G$8=PREMISSAS!$M$18,PREMISSAS!$C$63,PREMISSAS!$D$63),0),0)</f>
        <v>0</v>
      </c>
      <c r="M453" s="85">
        <f ca="1">IFERROR(M452*(1+$E$2)+(E453+J453-IF(RESULTADOS!$C$17="Normal",K453,0)-L453)*IF(MONTH(B453)=12,2,1),0)</f>
        <v>0</v>
      </c>
      <c r="N453" s="85">
        <f ca="1">IFERROR(N452*(1+$E$2)+(F453+I453-IF(RESULTADOS!$C$17="Normal",0,K453))*IF(MONTH(B453)=12,2,1)+G453+H453,0)</f>
        <v>0</v>
      </c>
      <c r="P453" s="43">
        <f t="shared" ca="1" si="55"/>
        <v>0</v>
      </c>
      <c r="R453" s="116" t="str">
        <f t="shared" ca="1" si="56"/>
        <v/>
      </c>
      <c r="S453" s="100" t="str">
        <f ca="1">IF(C453="","",S452+(E453+J453-IF(RESULTADOS!$C$17="Normal",K453,0)-L453)/2+(F453+G453+H453+I453-IF(RESULTADOS!$C$17="Normal",0,K453)))</f>
        <v/>
      </c>
      <c r="T453" s="100" t="str">
        <f ca="1">IF(C453="","",T452+(E453+J453-IF(RESULTADOS!$C$17="Normal",K453,0)-L453)/2)</f>
        <v/>
      </c>
      <c r="U453" s="100">
        <f t="shared" ca="1" si="59"/>
        <v>0</v>
      </c>
      <c r="W453" s="116" t="str">
        <f t="shared" ca="1" si="60"/>
        <v/>
      </c>
      <c r="X453" s="116" t="str">
        <f t="shared" ca="1" si="57"/>
        <v/>
      </c>
      <c r="Y453" s="100">
        <f ca="1">IF(OR((Y452-13/12*AB452)*(1+PREMISSAS!$C$16)&lt;0,Y452=""),0,(Y452-13/12*AB452)*(1+PREMISSAS!$C$16))</f>
        <v>0</v>
      </c>
      <c r="Z453" s="100">
        <f ca="1">IF(OR((Z452-13/12*AC452)*(1+PREMISSAS!$C$16)&lt;0,Z452=""),0,(Z452-13/12*AC452)*(1+PREMISSAS!$C$16))</f>
        <v>0</v>
      </c>
      <c r="AA453" s="100">
        <f t="shared" ca="1" si="63"/>
        <v>0</v>
      </c>
      <c r="AB453" s="119">
        <f t="shared" ca="1" si="61"/>
        <v>0</v>
      </c>
      <c r="AC453" s="119">
        <f t="shared" ca="1" si="62"/>
        <v>0</v>
      </c>
    </row>
    <row r="454" spans="2:29" x14ac:dyDescent="0.25">
      <c r="B454" s="20" t="str">
        <f t="shared" ca="1" si="58"/>
        <v/>
      </c>
      <c r="C454" s="21" t="str">
        <f ca="1">IF(B454="","",IF(MONTH(B454)=1,C453*(1+PREMISSAS!$C$58),C453))</f>
        <v/>
      </c>
      <c r="D454" s="21" t="str">
        <f ca="1">IF(B454="","",IF(RESULTADOS!$C$17="Normal",IFERROR(MAX(C454-PREMISSAS!$C$13,0),0),MAX(10*PREMISSAS!$C$39,IF(MONTH(B454)=1,D453*(1+PREMISSAS!$C$58),D453))))</f>
        <v/>
      </c>
      <c r="E454" s="4">
        <f ca="1">IFERROR(D454*IF(RESULTADOS!$C$17="Normal",$D$3,0),0)</f>
        <v>0</v>
      </c>
      <c r="F454" s="4">
        <f>IF(AND(Painel!$I$47="Sim",Painel!$I$49=PREMISSAS!$O$23),Painel!$I$51,0)</f>
        <v>0</v>
      </c>
      <c r="G454" s="100">
        <f>IF(AND(Painel!$I$47="Sim",Painel!$I$49=PREMISSAS!$O$22),IF(MOD(MONTH(B454),6)=0,Painel!$I$51,0),0)</f>
        <v>0</v>
      </c>
      <c r="H454" s="100">
        <f>IF(AND(Painel!$I$47="Sim",Painel!$I$49=PREMISSAS!$O$21),IF(MOD(MONTH(B454),12)=0,Painel!$I$51,0),0)</f>
        <v>0</v>
      </c>
      <c r="I454" s="4">
        <f ca="1">IFERROR(IF(RESULTADOS!$C$17="Normal",0,D454)*IF(RESULTADOS!$C$17="Normal",0,$D$3),0)</f>
        <v>0</v>
      </c>
      <c r="J454" s="4">
        <f>IF(RESULTADOS!$C$17="Normal",E454,0)</f>
        <v>0</v>
      </c>
      <c r="K454" s="4">
        <f ca="1">(E454+J454+I454)*PREMISSAS!$C$61</f>
        <v>0</v>
      </c>
      <c r="L454" s="4">
        <f ca="1">IFERROR(D454*IF(RESULTADOS!$C$17="Normal",IF(Painel!$G$8=PREMISSAS!$M$18,PREMISSAS!$C$63,PREMISSAS!$D$63),0),0)</f>
        <v>0</v>
      </c>
      <c r="M454" s="85">
        <f ca="1">IFERROR(M453*(1+$E$2)+(E454+J454-IF(RESULTADOS!$C$17="Normal",K454,0)-L454)*IF(MONTH(B454)=12,2,1),0)</f>
        <v>0</v>
      </c>
      <c r="N454" s="85">
        <f ca="1">IFERROR(N453*(1+$E$2)+(F454+I454-IF(RESULTADOS!$C$17="Normal",0,K454))*IF(MONTH(B454)=12,2,1)+G454+H454,0)</f>
        <v>0</v>
      </c>
      <c r="P454" s="43">
        <f t="shared" ca="1" si="55"/>
        <v>0</v>
      </c>
      <c r="R454" s="116" t="str">
        <f t="shared" ca="1" si="56"/>
        <v/>
      </c>
      <c r="S454" s="100" t="str">
        <f ca="1">IF(C454="","",S453+(E454+J454-IF(RESULTADOS!$C$17="Normal",K454,0)-L454)/2+(F454+G454+H454+I454-IF(RESULTADOS!$C$17="Normal",0,K454)))</f>
        <v/>
      </c>
      <c r="T454" s="100" t="str">
        <f ca="1">IF(C454="","",T453+(E454+J454-IF(RESULTADOS!$C$17="Normal",K454,0)-L454)/2)</f>
        <v/>
      </c>
      <c r="U454" s="100">
        <f t="shared" ca="1" si="59"/>
        <v>0</v>
      </c>
      <c r="W454" s="116" t="str">
        <f t="shared" ca="1" si="60"/>
        <v/>
      </c>
      <c r="X454" s="116" t="str">
        <f t="shared" ca="1" si="57"/>
        <v/>
      </c>
      <c r="Y454" s="100">
        <f ca="1">IF(OR((Y453-13/12*AB453)*(1+PREMISSAS!$C$16)&lt;0,Y453=""),0,(Y453-13/12*AB453)*(1+PREMISSAS!$C$16))</f>
        <v>0</v>
      </c>
      <c r="Z454" s="100">
        <f ca="1">IF(OR((Z453-13/12*AC453)*(1+PREMISSAS!$C$16)&lt;0,Z453=""),0,(Z453-13/12*AC453)*(1+PREMISSAS!$C$16))</f>
        <v>0</v>
      </c>
      <c r="AA454" s="100">
        <f t="shared" ca="1" si="63"/>
        <v>0</v>
      </c>
      <c r="AB454" s="119">
        <f t="shared" ca="1" si="61"/>
        <v>0</v>
      </c>
      <c r="AC454" s="119">
        <f t="shared" ca="1" si="62"/>
        <v>0</v>
      </c>
    </row>
    <row r="455" spans="2:29" x14ac:dyDescent="0.25">
      <c r="B455" s="20" t="str">
        <f t="shared" ca="1" si="58"/>
        <v/>
      </c>
      <c r="C455" s="21" t="str">
        <f ca="1">IF(B455="","",IF(MONTH(B455)=1,C454*(1+PREMISSAS!$C$58),C454))</f>
        <v/>
      </c>
      <c r="D455" s="21" t="str">
        <f ca="1">IF(B455="","",IF(RESULTADOS!$C$17="Normal",IFERROR(MAX(C455-PREMISSAS!$C$13,0),0),MAX(10*PREMISSAS!$C$39,IF(MONTH(B455)=1,D454*(1+PREMISSAS!$C$58),D454))))</f>
        <v/>
      </c>
      <c r="E455" s="4">
        <f ca="1">IFERROR(D455*IF(RESULTADOS!$C$17="Normal",$D$3,0),0)</f>
        <v>0</v>
      </c>
      <c r="F455" s="4">
        <f>IF(AND(Painel!$I$47="Sim",Painel!$I$49=PREMISSAS!$O$23),Painel!$I$51,0)</f>
        <v>0</v>
      </c>
      <c r="G455" s="100">
        <f>IF(AND(Painel!$I$47="Sim",Painel!$I$49=PREMISSAS!$O$22),IF(MOD(MONTH(B455),6)=0,Painel!$I$51,0),0)</f>
        <v>0</v>
      </c>
      <c r="H455" s="100">
        <f>IF(AND(Painel!$I$47="Sim",Painel!$I$49=PREMISSAS!$O$21),IF(MOD(MONTH(B455),12)=0,Painel!$I$51,0),0)</f>
        <v>0</v>
      </c>
      <c r="I455" s="4">
        <f ca="1">IFERROR(IF(RESULTADOS!$C$17="Normal",0,D455)*IF(RESULTADOS!$C$17="Normal",0,$D$3),0)</f>
        <v>0</v>
      </c>
      <c r="J455" s="4">
        <f>IF(RESULTADOS!$C$17="Normal",E455,0)</f>
        <v>0</v>
      </c>
      <c r="K455" s="4">
        <f ca="1">(E455+J455+I455)*PREMISSAS!$C$61</f>
        <v>0</v>
      </c>
      <c r="L455" s="4">
        <f ca="1">IFERROR(D455*IF(RESULTADOS!$C$17="Normal",IF(Painel!$G$8=PREMISSAS!$M$18,PREMISSAS!$C$63,PREMISSAS!$D$63),0),0)</f>
        <v>0</v>
      </c>
      <c r="M455" s="85">
        <f ca="1">IFERROR(M454*(1+$E$2)+(E455+J455-IF(RESULTADOS!$C$17="Normal",K455,0)-L455)*IF(MONTH(B455)=12,2,1),0)</f>
        <v>0</v>
      </c>
      <c r="N455" s="85">
        <f ca="1">IFERROR(N454*(1+$E$2)+(F455+I455-IF(RESULTADOS!$C$17="Normal",0,K455))*IF(MONTH(B455)=12,2,1)+G455+H455,0)</f>
        <v>0</v>
      </c>
      <c r="P455" s="43">
        <f t="shared" ca="1" si="55"/>
        <v>0</v>
      </c>
      <c r="R455" s="116" t="str">
        <f t="shared" ca="1" si="56"/>
        <v/>
      </c>
      <c r="S455" s="100" t="str">
        <f ca="1">IF(C455="","",S454+(E455+J455-IF(RESULTADOS!$C$17="Normal",K455,0)-L455)/2+(F455+G455+H455+I455-IF(RESULTADOS!$C$17="Normal",0,K455)))</f>
        <v/>
      </c>
      <c r="T455" s="100" t="str">
        <f ca="1">IF(C455="","",T454+(E455+J455-IF(RESULTADOS!$C$17="Normal",K455,0)-L455)/2)</f>
        <v/>
      </c>
      <c r="U455" s="100">
        <f t="shared" ca="1" si="59"/>
        <v>0</v>
      </c>
      <c r="W455" s="116" t="str">
        <f t="shared" ca="1" si="60"/>
        <v/>
      </c>
      <c r="X455" s="116" t="str">
        <f t="shared" ca="1" si="57"/>
        <v/>
      </c>
      <c r="Y455" s="100">
        <f ca="1">IF(OR((Y454-13/12*AB454)*(1+PREMISSAS!$C$16)&lt;0,Y454=""),0,(Y454-13/12*AB454)*(1+PREMISSAS!$C$16))</f>
        <v>0</v>
      </c>
      <c r="Z455" s="100">
        <f ca="1">IF(OR((Z454-13/12*AC454)*(1+PREMISSAS!$C$16)&lt;0,Z454=""),0,(Z454-13/12*AC454)*(1+PREMISSAS!$C$16))</f>
        <v>0</v>
      </c>
      <c r="AA455" s="100">
        <f t="shared" ca="1" si="63"/>
        <v>0</v>
      </c>
      <c r="AB455" s="119">
        <f t="shared" ca="1" si="61"/>
        <v>0</v>
      </c>
      <c r="AC455" s="119">
        <f t="shared" ca="1" si="62"/>
        <v>0</v>
      </c>
    </row>
    <row r="456" spans="2:29" x14ac:dyDescent="0.25">
      <c r="B456" s="20" t="str">
        <f t="shared" ca="1" si="58"/>
        <v/>
      </c>
      <c r="C456" s="21" t="str">
        <f ca="1">IF(B456="","",IF(MONTH(B456)=1,C455*(1+PREMISSAS!$C$58),C455))</f>
        <v/>
      </c>
      <c r="D456" s="21" t="str">
        <f ca="1">IF(B456="","",IF(RESULTADOS!$C$17="Normal",IFERROR(MAX(C456-PREMISSAS!$C$13,0),0),MAX(10*PREMISSAS!$C$39,IF(MONTH(B456)=1,D455*(1+PREMISSAS!$C$58),D455))))</f>
        <v/>
      </c>
      <c r="E456" s="4">
        <f ca="1">IFERROR(D456*IF(RESULTADOS!$C$17="Normal",$D$3,0),0)</f>
        <v>0</v>
      </c>
      <c r="F456" s="4">
        <f>IF(AND(Painel!$I$47="Sim",Painel!$I$49=PREMISSAS!$O$23),Painel!$I$51,0)</f>
        <v>0</v>
      </c>
      <c r="G456" s="100">
        <f>IF(AND(Painel!$I$47="Sim",Painel!$I$49=PREMISSAS!$O$22),IF(MOD(MONTH(B456),6)=0,Painel!$I$51,0),0)</f>
        <v>0</v>
      </c>
      <c r="H456" s="100">
        <f>IF(AND(Painel!$I$47="Sim",Painel!$I$49=PREMISSAS!$O$21),IF(MOD(MONTH(B456),12)=0,Painel!$I$51,0),0)</f>
        <v>0</v>
      </c>
      <c r="I456" s="4">
        <f ca="1">IFERROR(IF(RESULTADOS!$C$17="Normal",0,D456)*IF(RESULTADOS!$C$17="Normal",0,$D$3),0)</f>
        <v>0</v>
      </c>
      <c r="J456" s="4">
        <f>IF(RESULTADOS!$C$17="Normal",E456,0)</f>
        <v>0</v>
      </c>
      <c r="K456" s="4">
        <f ca="1">(E456+J456+I456)*PREMISSAS!$C$61</f>
        <v>0</v>
      </c>
      <c r="L456" s="4">
        <f ca="1">IFERROR(D456*IF(RESULTADOS!$C$17="Normal",IF(Painel!$G$8=PREMISSAS!$M$18,PREMISSAS!$C$63,PREMISSAS!$D$63),0),0)</f>
        <v>0</v>
      </c>
      <c r="M456" s="85">
        <f ca="1">IFERROR(M455*(1+$E$2)+(E456+J456-IF(RESULTADOS!$C$17="Normal",K456,0)-L456)*IF(MONTH(B456)=12,2,1),0)</f>
        <v>0</v>
      </c>
      <c r="N456" s="85">
        <f ca="1">IFERROR(N455*(1+$E$2)+(F456+I456-IF(RESULTADOS!$C$17="Normal",0,K456))*IF(MONTH(B456)=12,2,1)+G456+H456,0)</f>
        <v>0</v>
      </c>
      <c r="P456" s="43">
        <f t="shared" ca="1" si="55"/>
        <v>0</v>
      </c>
      <c r="R456" s="116" t="str">
        <f t="shared" ca="1" si="56"/>
        <v/>
      </c>
      <c r="S456" s="100" t="str">
        <f ca="1">IF(C456="","",S455+(E456+J456-IF(RESULTADOS!$C$17="Normal",K456,0)-L456)/2+(F456+G456+H456+I456-IF(RESULTADOS!$C$17="Normal",0,K456)))</f>
        <v/>
      </c>
      <c r="T456" s="100" t="str">
        <f ca="1">IF(C456="","",T455+(E456+J456-IF(RESULTADOS!$C$17="Normal",K456,0)-L456)/2)</f>
        <v/>
      </c>
      <c r="U456" s="100">
        <f t="shared" ca="1" si="59"/>
        <v>0</v>
      </c>
      <c r="W456" s="116" t="str">
        <f t="shared" ca="1" si="60"/>
        <v/>
      </c>
      <c r="X456" s="116" t="str">
        <f t="shared" ca="1" si="57"/>
        <v/>
      </c>
      <c r="Y456" s="100">
        <f ca="1">IF(OR((Y455-13/12*AB455)*(1+PREMISSAS!$C$16)&lt;0,Y455=""),0,(Y455-13/12*AB455)*(1+PREMISSAS!$C$16))</f>
        <v>0</v>
      </c>
      <c r="Z456" s="100">
        <f ca="1">IF(OR((Z455-13/12*AC455)*(1+PREMISSAS!$C$16)&lt;0,Z455=""),0,(Z455-13/12*AC455)*(1+PREMISSAS!$C$16))</f>
        <v>0</v>
      </c>
      <c r="AA456" s="100">
        <f t="shared" ca="1" si="63"/>
        <v>0</v>
      </c>
      <c r="AB456" s="119">
        <f t="shared" ca="1" si="61"/>
        <v>0</v>
      </c>
      <c r="AC456" s="119">
        <f t="shared" ca="1" si="62"/>
        <v>0</v>
      </c>
    </row>
    <row r="457" spans="2:29" x14ac:dyDescent="0.25">
      <c r="B457" s="20" t="str">
        <f t="shared" ca="1" si="58"/>
        <v/>
      </c>
      <c r="C457" s="21" t="str">
        <f ca="1">IF(B457="","",IF(MONTH(B457)=1,C456*(1+PREMISSAS!$C$58),C456))</f>
        <v/>
      </c>
      <c r="D457" s="21" t="str">
        <f ca="1">IF(B457="","",IF(RESULTADOS!$C$17="Normal",IFERROR(MAX(C457-PREMISSAS!$C$13,0),0),MAX(10*PREMISSAS!$C$39,IF(MONTH(B457)=1,D456*(1+PREMISSAS!$C$58),D456))))</f>
        <v/>
      </c>
      <c r="E457" s="4">
        <f ca="1">IFERROR(D457*IF(RESULTADOS!$C$17="Normal",$D$3,0),0)</f>
        <v>0</v>
      </c>
      <c r="F457" s="4">
        <f>IF(AND(Painel!$I$47="Sim",Painel!$I$49=PREMISSAS!$O$23),Painel!$I$51,0)</f>
        <v>0</v>
      </c>
      <c r="G457" s="100">
        <f>IF(AND(Painel!$I$47="Sim",Painel!$I$49=PREMISSAS!$O$22),IF(MOD(MONTH(B457),6)=0,Painel!$I$51,0),0)</f>
        <v>0</v>
      </c>
      <c r="H457" s="100">
        <f>IF(AND(Painel!$I$47="Sim",Painel!$I$49=PREMISSAS!$O$21),IF(MOD(MONTH(B457),12)=0,Painel!$I$51,0),0)</f>
        <v>0</v>
      </c>
      <c r="I457" s="4">
        <f ca="1">IFERROR(IF(RESULTADOS!$C$17="Normal",0,D457)*IF(RESULTADOS!$C$17="Normal",0,$D$3),0)</f>
        <v>0</v>
      </c>
      <c r="J457" s="4">
        <f>IF(RESULTADOS!$C$17="Normal",E457,0)</f>
        <v>0</v>
      </c>
      <c r="K457" s="4">
        <f ca="1">(E457+J457+I457)*PREMISSAS!$C$61</f>
        <v>0</v>
      </c>
      <c r="L457" s="4">
        <f ca="1">IFERROR(D457*IF(RESULTADOS!$C$17="Normal",IF(Painel!$G$8=PREMISSAS!$M$18,PREMISSAS!$C$63,PREMISSAS!$D$63),0),0)</f>
        <v>0</v>
      </c>
      <c r="M457" s="85">
        <f ca="1">IFERROR(M456*(1+$E$2)+(E457+J457-IF(RESULTADOS!$C$17="Normal",K457,0)-L457)*IF(MONTH(B457)=12,2,1),0)</f>
        <v>0</v>
      </c>
      <c r="N457" s="85">
        <f ca="1">IFERROR(N456*(1+$E$2)+(F457+I457-IF(RESULTADOS!$C$17="Normal",0,K457))*IF(MONTH(B457)=12,2,1)+G457+H457,0)</f>
        <v>0</v>
      </c>
      <c r="P457" s="43">
        <f t="shared" ref="P457:P520" ca="1" si="64">IFERROR(MIN(SUM(E457:I457)/C457,12%),0)</f>
        <v>0</v>
      </c>
      <c r="R457" s="116" t="str">
        <f t="shared" ref="R457:R520" ca="1" si="65">IF(C457="","",B457)</f>
        <v/>
      </c>
      <c r="S457" s="100" t="str">
        <f ca="1">IF(C457="","",S456+(E457+J457-IF(RESULTADOS!$C$17="Normal",K457,0)-L457)/2+(F457+G457+H457+I457-IF(RESULTADOS!$C$17="Normal",0,K457)))</f>
        <v/>
      </c>
      <c r="T457" s="100" t="str">
        <f ca="1">IF(C457="","",T456+(E457+J457-IF(RESULTADOS!$C$17="Normal",K457,0)-L457)/2)</f>
        <v/>
      </c>
      <c r="U457" s="100">
        <f t="shared" ca="1" si="59"/>
        <v>0</v>
      </c>
      <c r="W457" s="116" t="str">
        <f t="shared" ca="1" si="60"/>
        <v/>
      </c>
      <c r="X457" s="116" t="str">
        <f t="shared" ref="X457:X520" ca="1" si="66">IF(AC457&lt;&gt;"",W457,"")</f>
        <v/>
      </c>
      <c r="Y457" s="100">
        <f ca="1">IF(OR((Y456-13/12*AB456)*(1+PREMISSAS!$C$16)&lt;0,Y456=""),0,(Y456-13/12*AB456)*(1+PREMISSAS!$C$16))</f>
        <v>0</v>
      </c>
      <c r="Z457" s="100">
        <f ca="1">IF(OR((Z456-13/12*AC456)*(1+PREMISSAS!$C$16)&lt;0,Z456=""),0,(Z456-13/12*AC456)*(1+PREMISSAS!$C$16))</f>
        <v>0</v>
      </c>
      <c r="AA457" s="100">
        <f t="shared" ca="1" si="63"/>
        <v>0</v>
      </c>
      <c r="AB457" s="119">
        <f t="shared" ca="1" si="61"/>
        <v>0</v>
      </c>
      <c r="AC457" s="119">
        <f t="shared" ca="1" si="62"/>
        <v>0</v>
      </c>
    </row>
    <row r="458" spans="2:29" x14ac:dyDescent="0.25">
      <c r="B458" s="20" t="str">
        <f t="shared" ref="B458:B521" ca="1" si="67">IF(B457="","",IF(EOMONTH(B457,1)&gt;EOMONTH($D$4,0),"",EOMONTH(B457,1)))</f>
        <v/>
      </c>
      <c r="C458" s="21" t="str">
        <f ca="1">IF(B458="","",IF(MONTH(B458)=1,C457*(1+PREMISSAS!$C$58),C457))</f>
        <v/>
      </c>
      <c r="D458" s="21" t="str">
        <f ca="1">IF(B458="","",IF(RESULTADOS!$C$17="Normal",IFERROR(MAX(C458-PREMISSAS!$C$13,0),0),MAX(10*PREMISSAS!$C$39,IF(MONTH(B458)=1,D457*(1+PREMISSAS!$C$58),D457))))</f>
        <v/>
      </c>
      <c r="E458" s="4">
        <f ca="1">IFERROR(D458*IF(RESULTADOS!$C$17="Normal",$D$3,0),0)</f>
        <v>0</v>
      </c>
      <c r="F458" s="4">
        <f>IF(AND(Painel!$I$47="Sim",Painel!$I$49=PREMISSAS!$O$23),Painel!$I$51,0)</f>
        <v>0</v>
      </c>
      <c r="G458" s="100">
        <f>IF(AND(Painel!$I$47="Sim",Painel!$I$49=PREMISSAS!$O$22),IF(MOD(MONTH(B458),6)=0,Painel!$I$51,0),0)</f>
        <v>0</v>
      </c>
      <c r="H458" s="100">
        <f>IF(AND(Painel!$I$47="Sim",Painel!$I$49=PREMISSAS!$O$21),IF(MOD(MONTH(B458),12)=0,Painel!$I$51,0),0)</f>
        <v>0</v>
      </c>
      <c r="I458" s="4">
        <f ca="1">IFERROR(IF(RESULTADOS!$C$17="Normal",0,D458)*IF(RESULTADOS!$C$17="Normal",0,$D$3),0)</f>
        <v>0</v>
      </c>
      <c r="J458" s="4">
        <f>IF(RESULTADOS!$C$17="Normal",E458,0)</f>
        <v>0</v>
      </c>
      <c r="K458" s="4">
        <f ca="1">(E458+J458+I458)*PREMISSAS!$C$61</f>
        <v>0</v>
      </c>
      <c r="L458" s="4">
        <f ca="1">IFERROR(D458*IF(RESULTADOS!$C$17="Normal",IF(Painel!$G$8=PREMISSAS!$M$18,PREMISSAS!$C$63,PREMISSAS!$D$63),0),0)</f>
        <v>0</v>
      </c>
      <c r="M458" s="85">
        <f ca="1">IFERROR(M457*(1+$E$2)+(E458+J458-IF(RESULTADOS!$C$17="Normal",K458,0)-L458)*IF(MONTH(B458)=12,2,1),0)</f>
        <v>0</v>
      </c>
      <c r="N458" s="85">
        <f ca="1">IFERROR(N457*(1+$E$2)+(F458+I458-IF(RESULTADOS!$C$17="Normal",0,K458))*IF(MONTH(B458)=12,2,1)+G458+H458,0)</f>
        <v>0</v>
      </c>
      <c r="P458" s="43">
        <f t="shared" ca="1" si="64"/>
        <v>0</v>
      </c>
      <c r="R458" s="116" t="str">
        <f t="shared" ca="1" si="65"/>
        <v/>
      </c>
      <c r="S458" s="100" t="str">
        <f ca="1">IF(C458="","",S457+(E458+J458-IF(RESULTADOS!$C$17="Normal",K458,0)-L458)/2+(F458+G458+H458+I458-IF(RESULTADOS!$C$17="Normal",0,K458)))</f>
        <v/>
      </c>
      <c r="T458" s="100" t="str">
        <f ca="1">IF(C458="","",T457+(E458+J458-IF(RESULTADOS!$C$17="Normal",K458,0)-L458)/2)</f>
        <v/>
      </c>
      <c r="U458" s="100">
        <f t="shared" ref="U458:U521" ca="1" si="68">SUM(M458:N458)-SUM(S458:T458)</f>
        <v>0</v>
      </c>
      <c r="W458" s="116" t="str">
        <f t="shared" ref="W458:W521" ca="1" si="69">IF(AA458=0,"",EOMONTH(W457,1))</f>
        <v/>
      </c>
      <c r="X458" s="116" t="str">
        <f t="shared" ca="1" si="66"/>
        <v/>
      </c>
      <c r="Y458" s="100">
        <f ca="1">IF(OR((Y457-13/12*AB457)*(1+PREMISSAS!$C$16)&lt;0,Y457=""),0,(Y457-13/12*AB457)*(1+PREMISSAS!$C$16))</f>
        <v>0</v>
      </c>
      <c r="Z458" s="100">
        <f ca="1">IF(OR((Z457-13/12*AC457)*(1+PREMISSAS!$C$16)&lt;0,Z457=""),0,(Z457-13/12*AC457)*(1+PREMISSAS!$C$16))</f>
        <v>0</v>
      </c>
      <c r="AA458" s="100">
        <f t="shared" ca="1" si="63"/>
        <v>0</v>
      </c>
      <c r="AB458" s="119">
        <f t="shared" ref="AB458:AB521" ca="1" si="70">IF(Y458&lt;&gt;0,AB457,0)</f>
        <v>0</v>
      </c>
      <c r="AC458" s="119">
        <f t="shared" ref="AC458:AC521" ca="1" si="71">IF(Z458&lt;&gt;0,AC457,0)</f>
        <v>0</v>
      </c>
    </row>
    <row r="459" spans="2:29" x14ac:dyDescent="0.25">
      <c r="B459" s="20" t="str">
        <f t="shared" ca="1" si="67"/>
        <v/>
      </c>
      <c r="C459" s="21" t="str">
        <f ca="1">IF(B459="","",IF(MONTH(B459)=1,C458*(1+PREMISSAS!$C$58),C458))</f>
        <v/>
      </c>
      <c r="D459" s="21" t="str">
        <f ca="1">IF(B459="","",IF(RESULTADOS!$C$17="Normal",IFERROR(MAX(C459-PREMISSAS!$C$13,0),0),MAX(10*PREMISSAS!$C$39,IF(MONTH(B459)=1,D458*(1+PREMISSAS!$C$58),D458))))</f>
        <v/>
      </c>
      <c r="E459" s="4">
        <f ca="1">IFERROR(D459*IF(RESULTADOS!$C$17="Normal",$D$3,0),0)</f>
        <v>0</v>
      </c>
      <c r="F459" s="4">
        <f>IF(AND(Painel!$I$47="Sim",Painel!$I$49=PREMISSAS!$O$23),Painel!$I$51,0)</f>
        <v>0</v>
      </c>
      <c r="G459" s="100">
        <f>IF(AND(Painel!$I$47="Sim",Painel!$I$49=PREMISSAS!$O$22),IF(MOD(MONTH(B459),6)=0,Painel!$I$51,0),0)</f>
        <v>0</v>
      </c>
      <c r="H459" s="100">
        <f>IF(AND(Painel!$I$47="Sim",Painel!$I$49=PREMISSAS!$O$21),IF(MOD(MONTH(B459),12)=0,Painel!$I$51,0),0)</f>
        <v>0</v>
      </c>
      <c r="I459" s="4">
        <f ca="1">IFERROR(IF(RESULTADOS!$C$17="Normal",0,D459)*IF(RESULTADOS!$C$17="Normal",0,$D$3),0)</f>
        <v>0</v>
      </c>
      <c r="J459" s="4">
        <f>IF(RESULTADOS!$C$17="Normal",E459,0)</f>
        <v>0</v>
      </c>
      <c r="K459" s="4">
        <f ca="1">(E459+J459+I459)*PREMISSAS!$C$61</f>
        <v>0</v>
      </c>
      <c r="L459" s="4">
        <f ca="1">IFERROR(D459*IF(RESULTADOS!$C$17="Normal",IF(Painel!$G$8=PREMISSAS!$M$18,PREMISSAS!$C$63,PREMISSAS!$D$63),0),0)</f>
        <v>0</v>
      </c>
      <c r="M459" s="85">
        <f ca="1">IFERROR(M458*(1+$E$2)+(E459+J459-IF(RESULTADOS!$C$17="Normal",K459,0)-L459)*IF(MONTH(B459)=12,2,1),0)</f>
        <v>0</v>
      </c>
      <c r="N459" s="85">
        <f ca="1">IFERROR(N458*(1+$E$2)+(F459+I459-IF(RESULTADOS!$C$17="Normal",0,K459))*IF(MONTH(B459)=12,2,1)+G459+H459,0)</f>
        <v>0</v>
      </c>
      <c r="P459" s="43">
        <f t="shared" ca="1" si="64"/>
        <v>0</v>
      </c>
      <c r="R459" s="116" t="str">
        <f t="shared" ca="1" si="65"/>
        <v/>
      </c>
      <c r="S459" s="100" t="str">
        <f ca="1">IF(C459="","",S458+(E459+J459-IF(RESULTADOS!$C$17="Normal",K459,0)-L459)/2+(F459+G459+H459+I459-IF(RESULTADOS!$C$17="Normal",0,K459)))</f>
        <v/>
      </c>
      <c r="T459" s="100" t="str">
        <f ca="1">IF(C459="","",T458+(E459+J459-IF(RESULTADOS!$C$17="Normal",K459,0)-L459)/2)</f>
        <v/>
      </c>
      <c r="U459" s="100">
        <f t="shared" ca="1" si="68"/>
        <v>0</v>
      </c>
      <c r="W459" s="116" t="str">
        <f t="shared" ca="1" si="69"/>
        <v/>
      </c>
      <c r="X459" s="116" t="str">
        <f t="shared" ca="1" si="66"/>
        <v/>
      </c>
      <c r="Y459" s="100">
        <f ca="1">IF(OR((Y458-13/12*AB458)*(1+PREMISSAS!$C$16)&lt;0,Y458=""),0,(Y458-13/12*AB458)*(1+PREMISSAS!$C$16))</f>
        <v>0</v>
      </c>
      <c r="Z459" s="100">
        <f ca="1">IF(OR((Z458-13/12*AC458)*(1+PREMISSAS!$C$16)&lt;0,Z458=""),0,(Z458-13/12*AC458)*(1+PREMISSAS!$C$16))</f>
        <v>0</v>
      </c>
      <c r="AA459" s="100">
        <f t="shared" ca="1" si="63"/>
        <v>0</v>
      </c>
      <c r="AB459" s="119">
        <f t="shared" ca="1" si="70"/>
        <v>0</v>
      </c>
      <c r="AC459" s="119">
        <f t="shared" ca="1" si="71"/>
        <v>0</v>
      </c>
    </row>
    <row r="460" spans="2:29" x14ac:dyDescent="0.25">
      <c r="B460" s="20" t="str">
        <f t="shared" ca="1" si="67"/>
        <v/>
      </c>
      <c r="C460" s="21" t="str">
        <f ca="1">IF(B460="","",IF(MONTH(B460)=1,C459*(1+PREMISSAS!$C$58),C459))</f>
        <v/>
      </c>
      <c r="D460" s="21" t="str">
        <f ca="1">IF(B460="","",IF(RESULTADOS!$C$17="Normal",IFERROR(MAX(C460-PREMISSAS!$C$13,0),0),MAX(10*PREMISSAS!$C$39,IF(MONTH(B460)=1,D459*(1+PREMISSAS!$C$58),D459))))</f>
        <v/>
      </c>
      <c r="E460" s="4">
        <f ca="1">IFERROR(D460*IF(RESULTADOS!$C$17="Normal",$D$3,0),0)</f>
        <v>0</v>
      </c>
      <c r="F460" s="4">
        <f>IF(AND(Painel!$I$47="Sim",Painel!$I$49=PREMISSAS!$O$23),Painel!$I$51,0)</f>
        <v>0</v>
      </c>
      <c r="G460" s="100">
        <f>IF(AND(Painel!$I$47="Sim",Painel!$I$49=PREMISSAS!$O$22),IF(MOD(MONTH(B460),6)=0,Painel!$I$51,0),0)</f>
        <v>0</v>
      </c>
      <c r="H460" s="100">
        <f>IF(AND(Painel!$I$47="Sim",Painel!$I$49=PREMISSAS!$O$21),IF(MOD(MONTH(B460),12)=0,Painel!$I$51,0),0)</f>
        <v>0</v>
      </c>
      <c r="I460" s="4">
        <f ca="1">IFERROR(IF(RESULTADOS!$C$17="Normal",0,D460)*IF(RESULTADOS!$C$17="Normal",0,$D$3),0)</f>
        <v>0</v>
      </c>
      <c r="J460" s="4">
        <f>IF(RESULTADOS!$C$17="Normal",E460,0)</f>
        <v>0</v>
      </c>
      <c r="K460" s="4">
        <f ca="1">(E460+J460+I460)*PREMISSAS!$C$61</f>
        <v>0</v>
      </c>
      <c r="L460" s="4">
        <f ca="1">IFERROR(D460*IF(RESULTADOS!$C$17="Normal",IF(Painel!$G$8=PREMISSAS!$M$18,PREMISSAS!$C$63,PREMISSAS!$D$63),0),0)</f>
        <v>0</v>
      </c>
      <c r="M460" s="85">
        <f ca="1">IFERROR(M459*(1+$E$2)+(E460+J460-IF(RESULTADOS!$C$17="Normal",K460,0)-L460)*IF(MONTH(B460)=12,2,1),0)</f>
        <v>0</v>
      </c>
      <c r="N460" s="85">
        <f ca="1">IFERROR(N459*(1+$E$2)+(F460+I460-IF(RESULTADOS!$C$17="Normal",0,K460))*IF(MONTH(B460)=12,2,1)+G460+H460,0)</f>
        <v>0</v>
      </c>
      <c r="P460" s="43">
        <f t="shared" ca="1" si="64"/>
        <v>0</v>
      </c>
      <c r="R460" s="116" t="str">
        <f t="shared" ca="1" si="65"/>
        <v/>
      </c>
      <c r="S460" s="100" t="str">
        <f ca="1">IF(C460="","",S459+(E460+J460-IF(RESULTADOS!$C$17="Normal",K460,0)-L460)/2+(F460+G460+H460+I460-IF(RESULTADOS!$C$17="Normal",0,K460)))</f>
        <v/>
      </c>
      <c r="T460" s="100" t="str">
        <f ca="1">IF(C460="","",T459+(E460+J460-IF(RESULTADOS!$C$17="Normal",K460,0)-L460)/2)</f>
        <v/>
      </c>
      <c r="U460" s="100">
        <f t="shared" ca="1" si="68"/>
        <v>0</v>
      </c>
      <c r="W460" s="116" t="str">
        <f t="shared" ca="1" si="69"/>
        <v/>
      </c>
      <c r="X460" s="116" t="str">
        <f t="shared" ca="1" si="66"/>
        <v/>
      </c>
      <c r="Y460" s="100">
        <f ca="1">IF(OR((Y459-13/12*AB459)*(1+PREMISSAS!$C$16)&lt;0,Y459=""),0,(Y459-13/12*AB459)*(1+PREMISSAS!$C$16))</f>
        <v>0</v>
      </c>
      <c r="Z460" s="100">
        <f ca="1">IF(OR((Z459-13/12*AC459)*(1+PREMISSAS!$C$16)&lt;0,Z459=""),0,(Z459-13/12*AC459)*(1+PREMISSAS!$C$16))</f>
        <v>0</v>
      </c>
      <c r="AA460" s="100">
        <f t="shared" ca="1" si="63"/>
        <v>0</v>
      </c>
      <c r="AB460" s="119">
        <f t="shared" ca="1" si="70"/>
        <v>0</v>
      </c>
      <c r="AC460" s="119">
        <f t="shared" ca="1" si="71"/>
        <v>0</v>
      </c>
    </row>
    <row r="461" spans="2:29" x14ac:dyDescent="0.25">
      <c r="B461" s="20" t="str">
        <f t="shared" ca="1" si="67"/>
        <v/>
      </c>
      <c r="C461" s="21" t="str">
        <f ca="1">IF(B461="","",IF(MONTH(B461)=1,C460*(1+PREMISSAS!$C$58),C460))</f>
        <v/>
      </c>
      <c r="D461" s="21" t="str">
        <f ca="1">IF(B461="","",IF(RESULTADOS!$C$17="Normal",IFERROR(MAX(C461-PREMISSAS!$C$13,0),0),MAX(10*PREMISSAS!$C$39,IF(MONTH(B461)=1,D460*(1+PREMISSAS!$C$58),D460))))</f>
        <v/>
      </c>
      <c r="E461" s="4">
        <f ca="1">IFERROR(D461*IF(RESULTADOS!$C$17="Normal",$D$3,0),0)</f>
        <v>0</v>
      </c>
      <c r="F461" s="4">
        <f>IF(AND(Painel!$I$47="Sim",Painel!$I$49=PREMISSAS!$O$23),Painel!$I$51,0)</f>
        <v>0</v>
      </c>
      <c r="G461" s="100">
        <f>IF(AND(Painel!$I$47="Sim",Painel!$I$49=PREMISSAS!$O$22),IF(MOD(MONTH(B461),6)=0,Painel!$I$51,0),0)</f>
        <v>0</v>
      </c>
      <c r="H461" s="100">
        <f>IF(AND(Painel!$I$47="Sim",Painel!$I$49=PREMISSAS!$O$21),IF(MOD(MONTH(B461),12)=0,Painel!$I$51,0),0)</f>
        <v>0</v>
      </c>
      <c r="I461" s="4">
        <f ca="1">IFERROR(IF(RESULTADOS!$C$17="Normal",0,D461)*IF(RESULTADOS!$C$17="Normal",0,$D$3),0)</f>
        <v>0</v>
      </c>
      <c r="J461" s="4">
        <f>IF(RESULTADOS!$C$17="Normal",E461,0)</f>
        <v>0</v>
      </c>
      <c r="K461" s="4">
        <f ca="1">(E461+J461+I461)*PREMISSAS!$C$61</f>
        <v>0</v>
      </c>
      <c r="L461" s="4">
        <f ca="1">IFERROR(D461*IF(RESULTADOS!$C$17="Normal",IF(Painel!$G$8=PREMISSAS!$M$18,PREMISSAS!$C$63,PREMISSAS!$D$63),0),0)</f>
        <v>0</v>
      </c>
      <c r="M461" s="85">
        <f ca="1">IFERROR(M460*(1+$E$2)+(E461+J461-IF(RESULTADOS!$C$17="Normal",K461,0)-L461)*IF(MONTH(B461)=12,2,1),0)</f>
        <v>0</v>
      </c>
      <c r="N461" s="85">
        <f ca="1">IFERROR(N460*(1+$E$2)+(F461+I461-IF(RESULTADOS!$C$17="Normal",0,K461))*IF(MONTH(B461)=12,2,1)+G461+H461,0)</f>
        <v>0</v>
      </c>
      <c r="P461" s="43">
        <f t="shared" ca="1" si="64"/>
        <v>0</v>
      </c>
      <c r="R461" s="116" t="str">
        <f t="shared" ca="1" si="65"/>
        <v/>
      </c>
      <c r="S461" s="100" t="str">
        <f ca="1">IF(C461="","",S460+(E461+J461-IF(RESULTADOS!$C$17="Normal",K461,0)-L461)/2+(F461+G461+H461+I461-IF(RESULTADOS!$C$17="Normal",0,K461)))</f>
        <v/>
      </c>
      <c r="T461" s="100" t="str">
        <f ca="1">IF(C461="","",T460+(E461+J461-IF(RESULTADOS!$C$17="Normal",K461,0)-L461)/2)</f>
        <v/>
      </c>
      <c r="U461" s="100">
        <f t="shared" ca="1" si="68"/>
        <v>0</v>
      </c>
      <c r="W461" s="116" t="str">
        <f t="shared" ca="1" si="69"/>
        <v/>
      </c>
      <c r="X461" s="116" t="str">
        <f t="shared" ca="1" si="66"/>
        <v/>
      </c>
      <c r="Y461" s="100">
        <f ca="1">IF(OR((Y460-13/12*AB460)*(1+PREMISSAS!$C$16)&lt;0,Y460=""),0,(Y460-13/12*AB460)*(1+PREMISSAS!$C$16))</f>
        <v>0</v>
      </c>
      <c r="Z461" s="100">
        <f ca="1">IF(OR((Z460-13/12*AC460)*(1+PREMISSAS!$C$16)&lt;0,Z460=""),0,(Z460-13/12*AC460)*(1+PREMISSAS!$C$16))</f>
        <v>0</v>
      </c>
      <c r="AA461" s="100">
        <f t="shared" ca="1" si="63"/>
        <v>0</v>
      </c>
      <c r="AB461" s="119">
        <f t="shared" ca="1" si="70"/>
        <v>0</v>
      </c>
      <c r="AC461" s="119">
        <f t="shared" ca="1" si="71"/>
        <v>0</v>
      </c>
    </row>
    <row r="462" spans="2:29" x14ac:dyDescent="0.25">
      <c r="B462" s="20" t="str">
        <f t="shared" ca="1" si="67"/>
        <v/>
      </c>
      <c r="C462" s="21" t="str">
        <f ca="1">IF(B462="","",IF(MONTH(B462)=1,C461*(1+PREMISSAS!$C$58),C461))</f>
        <v/>
      </c>
      <c r="D462" s="21" t="str">
        <f ca="1">IF(B462="","",IF(RESULTADOS!$C$17="Normal",IFERROR(MAX(C462-PREMISSAS!$C$13,0),0),MAX(10*PREMISSAS!$C$39,IF(MONTH(B462)=1,D461*(1+PREMISSAS!$C$58),D461))))</f>
        <v/>
      </c>
      <c r="E462" s="4">
        <f ca="1">IFERROR(D462*IF(RESULTADOS!$C$17="Normal",$D$3,0),0)</f>
        <v>0</v>
      </c>
      <c r="F462" s="4">
        <f>IF(AND(Painel!$I$47="Sim",Painel!$I$49=PREMISSAS!$O$23),Painel!$I$51,0)</f>
        <v>0</v>
      </c>
      <c r="G462" s="100">
        <f>IF(AND(Painel!$I$47="Sim",Painel!$I$49=PREMISSAS!$O$22),IF(MOD(MONTH(B462),6)=0,Painel!$I$51,0),0)</f>
        <v>0</v>
      </c>
      <c r="H462" s="100">
        <f>IF(AND(Painel!$I$47="Sim",Painel!$I$49=PREMISSAS!$O$21),IF(MOD(MONTH(B462),12)=0,Painel!$I$51,0),0)</f>
        <v>0</v>
      </c>
      <c r="I462" s="4">
        <f ca="1">IFERROR(IF(RESULTADOS!$C$17="Normal",0,D462)*IF(RESULTADOS!$C$17="Normal",0,$D$3),0)</f>
        <v>0</v>
      </c>
      <c r="J462" s="4">
        <f>IF(RESULTADOS!$C$17="Normal",E462,0)</f>
        <v>0</v>
      </c>
      <c r="K462" s="4">
        <f ca="1">(E462+J462+I462)*PREMISSAS!$C$61</f>
        <v>0</v>
      </c>
      <c r="L462" s="4">
        <f ca="1">IFERROR(D462*IF(RESULTADOS!$C$17="Normal",IF(Painel!$G$8=PREMISSAS!$M$18,PREMISSAS!$C$63,PREMISSAS!$D$63),0),0)</f>
        <v>0</v>
      </c>
      <c r="M462" s="85">
        <f ca="1">IFERROR(M461*(1+$E$2)+(E462+J462-IF(RESULTADOS!$C$17="Normal",K462,0)-L462)*IF(MONTH(B462)=12,2,1),0)</f>
        <v>0</v>
      </c>
      <c r="N462" s="85">
        <f ca="1">IFERROR(N461*(1+$E$2)+(F462+I462-IF(RESULTADOS!$C$17="Normal",0,K462))*IF(MONTH(B462)=12,2,1)+G462+H462,0)</f>
        <v>0</v>
      </c>
      <c r="P462" s="43">
        <f t="shared" ca="1" si="64"/>
        <v>0</v>
      </c>
      <c r="R462" s="116" t="str">
        <f t="shared" ca="1" si="65"/>
        <v/>
      </c>
      <c r="S462" s="100" t="str">
        <f ca="1">IF(C462="","",S461+(E462+J462-IF(RESULTADOS!$C$17="Normal",K462,0)-L462)/2+(F462+G462+H462+I462-IF(RESULTADOS!$C$17="Normal",0,K462)))</f>
        <v/>
      </c>
      <c r="T462" s="100" t="str">
        <f ca="1">IF(C462="","",T461+(E462+J462-IF(RESULTADOS!$C$17="Normal",K462,0)-L462)/2)</f>
        <v/>
      </c>
      <c r="U462" s="100">
        <f t="shared" ca="1" si="68"/>
        <v>0</v>
      </c>
      <c r="W462" s="116" t="str">
        <f t="shared" ca="1" si="69"/>
        <v/>
      </c>
      <c r="X462" s="116" t="str">
        <f t="shared" ca="1" si="66"/>
        <v/>
      </c>
      <c r="Y462" s="100">
        <f ca="1">IF(OR((Y461-13/12*AB461)*(1+PREMISSAS!$C$16)&lt;0,Y461=""),0,(Y461-13/12*AB461)*(1+PREMISSAS!$C$16))</f>
        <v>0</v>
      </c>
      <c r="Z462" s="100">
        <f ca="1">IF(OR((Z461-13/12*AC461)*(1+PREMISSAS!$C$16)&lt;0,Z461=""),0,(Z461-13/12*AC461)*(1+PREMISSAS!$C$16))</f>
        <v>0</v>
      </c>
      <c r="AA462" s="100">
        <f t="shared" ca="1" si="63"/>
        <v>0</v>
      </c>
      <c r="AB462" s="119">
        <f t="shared" ca="1" si="70"/>
        <v>0</v>
      </c>
      <c r="AC462" s="119">
        <f t="shared" ca="1" si="71"/>
        <v>0</v>
      </c>
    </row>
    <row r="463" spans="2:29" x14ac:dyDescent="0.25">
      <c r="B463" s="20" t="str">
        <f t="shared" ca="1" si="67"/>
        <v/>
      </c>
      <c r="C463" s="21" t="str">
        <f ca="1">IF(B463="","",IF(MONTH(B463)=1,C462*(1+PREMISSAS!$C$58),C462))</f>
        <v/>
      </c>
      <c r="D463" s="21" t="str">
        <f ca="1">IF(B463="","",IF(RESULTADOS!$C$17="Normal",IFERROR(MAX(C463-PREMISSAS!$C$13,0),0),MAX(10*PREMISSAS!$C$39,IF(MONTH(B463)=1,D462*(1+PREMISSAS!$C$58),D462))))</f>
        <v/>
      </c>
      <c r="E463" s="4">
        <f ca="1">IFERROR(D463*IF(RESULTADOS!$C$17="Normal",$D$3,0),0)</f>
        <v>0</v>
      </c>
      <c r="F463" s="4">
        <f>IF(AND(Painel!$I$47="Sim",Painel!$I$49=PREMISSAS!$O$23),Painel!$I$51,0)</f>
        <v>0</v>
      </c>
      <c r="G463" s="100">
        <f>IF(AND(Painel!$I$47="Sim",Painel!$I$49=PREMISSAS!$O$22),IF(MOD(MONTH(B463),6)=0,Painel!$I$51,0),0)</f>
        <v>0</v>
      </c>
      <c r="H463" s="100">
        <f>IF(AND(Painel!$I$47="Sim",Painel!$I$49=PREMISSAS!$O$21),IF(MOD(MONTH(B463),12)=0,Painel!$I$51,0),0)</f>
        <v>0</v>
      </c>
      <c r="I463" s="4">
        <f ca="1">IFERROR(IF(RESULTADOS!$C$17="Normal",0,D463)*IF(RESULTADOS!$C$17="Normal",0,$D$3),0)</f>
        <v>0</v>
      </c>
      <c r="J463" s="4">
        <f>IF(RESULTADOS!$C$17="Normal",E463,0)</f>
        <v>0</v>
      </c>
      <c r="K463" s="4">
        <f ca="1">(E463+J463+I463)*PREMISSAS!$C$61</f>
        <v>0</v>
      </c>
      <c r="L463" s="4">
        <f ca="1">IFERROR(D463*IF(RESULTADOS!$C$17="Normal",IF(Painel!$G$8=PREMISSAS!$M$18,PREMISSAS!$C$63,PREMISSAS!$D$63),0),0)</f>
        <v>0</v>
      </c>
      <c r="M463" s="85">
        <f ca="1">IFERROR(M462*(1+$E$2)+(E463+J463-IF(RESULTADOS!$C$17="Normal",K463,0)-L463)*IF(MONTH(B463)=12,2,1),0)</f>
        <v>0</v>
      </c>
      <c r="N463" s="85">
        <f ca="1">IFERROR(N462*(1+$E$2)+(F463+I463-IF(RESULTADOS!$C$17="Normal",0,K463))*IF(MONTH(B463)=12,2,1)+G463+H463,0)</f>
        <v>0</v>
      </c>
      <c r="P463" s="43">
        <f t="shared" ca="1" si="64"/>
        <v>0</v>
      </c>
      <c r="R463" s="116" t="str">
        <f t="shared" ca="1" si="65"/>
        <v/>
      </c>
      <c r="S463" s="100" t="str">
        <f ca="1">IF(C463="","",S462+(E463+J463-IF(RESULTADOS!$C$17="Normal",K463,0)-L463)/2+(F463+G463+H463+I463-IF(RESULTADOS!$C$17="Normal",0,K463)))</f>
        <v/>
      </c>
      <c r="T463" s="100" t="str">
        <f ca="1">IF(C463="","",T462+(E463+J463-IF(RESULTADOS!$C$17="Normal",K463,0)-L463)/2)</f>
        <v/>
      </c>
      <c r="U463" s="100">
        <f t="shared" ca="1" si="68"/>
        <v>0</v>
      </c>
      <c r="W463" s="116" t="str">
        <f t="shared" ca="1" si="69"/>
        <v/>
      </c>
      <c r="X463" s="116" t="str">
        <f t="shared" ca="1" si="66"/>
        <v/>
      </c>
      <c r="Y463" s="100">
        <f ca="1">IF(OR((Y462-13/12*AB462)*(1+PREMISSAS!$C$16)&lt;0,Y462=""),0,(Y462-13/12*AB462)*(1+PREMISSAS!$C$16))</f>
        <v>0</v>
      </c>
      <c r="Z463" s="100">
        <f ca="1">IF(OR((Z462-13/12*AC462)*(1+PREMISSAS!$C$16)&lt;0,Z462=""),0,(Z462-13/12*AC462)*(1+PREMISSAS!$C$16))</f>
        <v>0</v>
      </c>
      <c r="AA463" s="100">
        <f t="shared" ca="1" si="63"/>
        <v>0</v>
      </c>
      <c r="AB463" s="119">
        <f t="shared" ca="1" si="70"/>
        <v>0</v>
      </c>
      <c r="AC463" s="119">
        <f t="shared" ca="1" si="71"/>
        <v>0</v>
      </c>
    </row>
    <row r="464" spans="2:29" x14ac:dyDescent="0.25">
      <c r="B464" s="20" t="str">
        <f t="shared" ca="1" si="67"/>
        <v/>
      </c>
      <c r="C464" s="21" t="str">
        <f ca="1">IF(B464="","",IF(MONTH(B464)=1,C463*(1+PREMISSAS!$C$58),C463))</f>
        <v/>
      </c>
      <c r="D464" s="21" t="str">
        <f ca="1">IF(B464="","",IF(RESULTADOS!$C$17="Normal",IFERROR(MAX(C464-PREMISSAS!$C$13,0),0),MAX(10*PREMISSAS!$C$39,IF(MONTH(B464)=1,D463*(1+PREMISSAS!$C$58),D463))))</f>
        <v/>
      </c>
      <c r="E464" s="4">
        <f ca="1">IFERROR(D464*IF(RESULTADOS!$C$17="Normal",$D$3,0),0)</f>
        <v>0</v>
      </c>
      <c r="F464" s="4">
        <f>IF(AND(Painel!$I$47="Sim",Painel!$I$49=PREMISSAS!$O$23),Painel!$I$51,0)</f>
        <v>0</v>
      </c>
      <c r="G464" s="100">
        <f>IF(AND(Painel!$I$47="Sim",Painel!$I$49=PREMISSAS!$O$22),IF(MOD(MONTH(B464),6)=0,Painel!$I$51,0),0)</f>
        <v>0</v>
      </c>
      <c r="H464" s="100">
        <f>IF(AND(Painel!$I$47="Sim",Painel!$I$49=PREMISSAS!$O$21),IF(MOD(MONTH(B464),12)=0,Painel!$I$51,0),0)</f>
        <v>0</v>
      </c>
      <c r="I464" s="4">
        <f ca="1">IFERROR(IF(RESULTADOS!$C$17="Normal",0,D464)*IF(RESULTADOS!$C$17="Normal",0,$D$3),0)</f>
        <v>0</v>
      </c>
      <c r="J464" s="4">
        <f>IF(RESULTADOS!$C$17="Normal",E464,0)</f>
        <v>0</v>
      </c>
      <c r="K464" s="4">
        <f ca="1">(E464+J464+I464)*PREMISSAS!$C$61</f>
        <v>0</v>
      </c>
      <c r="L464" s="4">
        <f ca="1">IFERROR(D464*IF(RESULTADOS!$C$17="Normal",IF(Painel!$G$8=PREMISSAS!$M$18,PREMISSAS!$C$63,PREMISSAS!$D$63),0),0)</f>
        <v>0</v>
      </c>
      <c r="M464" s="85">
        <f ca="1">IFERROR(M463*(1+$E$2)+(E464+J464-IF(RESULTADOS!$C$17="Normal",K464,0)-L464)*IF(MONTH(B464)=12,2,1),0)</f>
        <v>0</v>
      </c>
      <c r="N464" s="85">
        <f ca="1">IFERROR(N463*(1+$E$2)+(F464+I464-IF(RESULTADOS!$C$17="Normal",0,K464))*IF(MONTH(B464)=12,2,1)+G464+H464,0)</f>
        <v>0</v>
      </c>
      <c r="P464" s="43">
        <f t="shared" ca="1" si="64"/>
        <v>0</v>
      </c>
      <c r="R464" s="116" t="str">
        <f t="shared" ca="1" si="65"/>
        <v/>
      </c>
      <c r="S464" s="100" t="str">
        <f ca="1">IF(C464="","",S463+(E464+J464-IF(RESULTADOS!$C$17="Normal",K464,0)-L464)/2+(F464+G464+H464+I464-IF(RESULTADOS!$C$17="Normal",0,K464)))</f>
        <v/>
      </c>
      <c r="T464" s="100" t="str">
        <f ca="1">IF(C464="","",T463+(E464+J464-IF(RESULTADOS!$C$17="Normal",K464,0)-L464)/2)</f>
        <v/>
      </c>
      <c r="U464" s="100">
        <f t="shared" ca="1" si="68"/>
        <v>0</v>
      </c>
      <c r="W464" s="116" t="str">
        <f t="shared" ca="1" si="69"/>
        <v/>
      </c>
      <c r="X464" s="116" t="str">
        <f t="shared" ca="1" si="66"/>
        <v/>
      </c>
      <c r="Y464" s="100">
        <f ca="1">IF(OR((Y463-13/12*AB463)*(1+PREMISSAS!$C$16)&lt;0,Y463=""),0,(Y463-13/12*AB463)*(1+PREMISSAS!$C$16))</f>
        <v>0</v>
      </c>
      <c r="Z464" s="100">
        <f ca="1">IF(OR((Z463-13/12*AC463)*(1+PREMISSAS!$C$16)&lt;0,Z463=""),0,(Z463-13/12*AC463)*(1+PREMISSAS!$C$16))</f>
        <v>0</v>
      </c>
      <c r="AA464" s="100">
        <f t="shared" ca="1" si="63"/>
        <v>0</v>
      </c>
      <c r="AB464" s="119">
        <f t="shared" ca="1" si="70"/>
        <v>0</v>
      </c>
      <c r="AC464" s="119">
        <f t="shared" ca="1" si="71"/>
        <v>0</v>
      </c>
    </row>
    <row r="465" spans="2:29" x14ac:dyDescent="0.25">
      <c r="B465" s="20" t="str">
        <f t="shared" ca="1" si="67"/>
        <v/>
      </c>
      <c r="C465" s="21" t="str">
        <f ca="1">IF(B465="","",IF(MONTH(B465)=1,C464*(1+PREMISSAS!$C$58),C464))</f>
        <v/>
      </c>
      <c r="D465" s="21" t="str">
        <f ca="1">IF(B465="","",IF(RESULTADOS!$C$17="Normal",IFERROR(MAX(C465-PREMISSAS!$C$13,0),0),MAX(10*PREMISSAS!$C$39,IF(MONTH(B465)=1,D464*(1+PREMISSAS!$C$58),D464))))</f>
        <v/>
      </c>
      <c r="E465" s="4">
        <f ca="1">IFERROR(D465*IF(RESULTADOS!$C$17="Normal",$D$3,0),0)</f>
        <v>0</v>
      </c>
      <c r="F465" s="4">
        <f>IF(AND(Painel!$I$47="Sim",Painel!$I$49=PREMISSAS!$O$23),Painel!$I$51,0)</f>
        <v>0</v>
      </c>
      <c r="G465" s="100">
        <f>IF(AND(Painel!$I$47="Sim",Painel!$I$49=PREMISSAS!$O$22),IF(MOD(MONTH(B465),6)=0,Painel!$I$51,0),0)</f>
        <v>0</v>
      </c>
      <c r="H465" s="100">
        <f>IF(AND(Painel!$I$47="Sim",Painel!$I$49=PREMISSAS!$O$21),IF(MOD(MONTH(B465),12)=0,Painel!$I$51,0),0)</f>
        <v>0</v>
      </c>
      <c r="I465" s="4">
        <f ca="1">IFERROR(IF(RESULTADOS!$C$17="Normal",0,D465)*IF(RESULTADOS!$C$17="Normal",0,$D$3),0)</f>
        <v>0</v>
      </c>
      <c r="J465" s="4">
        <f>IF(RESULTADOS!$C$17="Normal",E465,0)</f>
        <v>0</v>
      </c>
      <c r="K465" s="4">
        <f ca="1">(E465+J465+I465)*PREMISSAS!$C$61</f>
        <v>0</v>
      </c>
      <c r="L465" s="4">
        <f ca="1">IFERROR(D465*IF(RESULTADOS!$C$17="Normal",IF(Painel!$G$8=PREMISSAS!$M$18,PREMISSAS!$C$63,PREMISSAS!$D$63),0),0)</f>
        <v>0</v>
      </c>
      <c r="M465" s="85">
        <f ca="1">IFERROR(M464*(1+$E$2)+(E465+J465-IF(RESULTADOS!$C$17="Normal",K465,0)-L465)*IF(MONTH(B465)=12,2,1),0)</f>
        <v>0</v>
      </c>
      <c r="N465" s="85">
        <f ca="1">IFERROR(N464*(1+$E$2)+(F465+I465-IF(RESULTADOS!$C$17="Normal",0,K465))*IF(MONTH(B465)=12,2,1)+G465+H465,0)</f>
        <v>0</v>
      </c>
      <c r="P465" s="43">
        <f t="shared" ca="1" si="64"/>
        <v>0</v>
      </c>
      <c r="R465" s="116" t="str">
        <f t="shared" ca="1" si="65"/>
        <v/>
      </c>
      <c r="S465" s="100" t="str">
        <f ca="1">IF(C465="","",S464+(E465+J465-IF(RESULTADOS!$C$17="Normal",K465,0)-L465)/2+(F465+G465+H465+I465-IF(RESULTADOS!$C$17="Normal",0,K465)))</f>
        <v/>
      </c>
      <c r="T465" s="100" t="str">
        <f ca="1">IF(C465="","",T464+(E465+J465-IF(RESULTADOS!$C$17="Normal",K465,0)-L465)/2)</f>
        <v/>
      </c>
      <c r="U465" s="100">
        <f t="shared" ca="1" si="68"/>
        <v>0</v>
      </c>
      <c r="W465" s="116" t="str">
        <f t="shared" ca="1" si="69"/>
        <v/>
      </c>
      <c r="X465" s="116" t="str">
        <f t="shared" ca="1" si="66"/>
        <v/>
      </c>
      <c r="Y465" s="100">
        <f ca="1">IF(OR((Y464-13/12*AB464)*(1+PREMISSAS!$C$16)&lt;0,Y464=""),0,(Y464-13/12*AB464)*(1+PREMISSAS!$C$16))</f>
        <v>0</v>
      </c>
      <c r="Z465" s="100">
        <f ca="1">IF(OR((Z464-13/12*AC464)*(1+PREMISSAS!$C$16)&lt;0,Z464=""),0,(Z464-13/12*AC464)*(1+PREMISSAS!$C$16))</f>
        <v>0</v>
      </c>
      <c r="AA465" s="100">
        <f t="shared" ca="1" si="63"/>
        <v>0</v>
      </c>
      <c r="AB465" s="119">
        <f t="shared" ca="1" si="70"/>
        <v>0</v>
      </c>
      <c r="AC465" s="119">
        <f t="shared" ca="1" si="71"/>
        <v>0</v>
      </c>
    </row>
    <row r="466" spans="2:29" x14ac:dyDescent="0.25">
      <c r="B466" s="20" t="str">
        <f t="shared" ca="1" si="67"/>
        <v/>
      </c>
      <c r="C466" s="21" t="str">
        <f ca="1">IF(B466="","",IF(MONTH(B466)=1,C465*(1+PREMISSAS!$C$58),C465))</f>
        <v/>
      </c>
      <c r="D466" s="21" t="str">
        <f ca="1">IF(B466="","",IF(RESULTADOS!$C$17="Normal",IFERROR(MAX(C466-PREMISSAS!$C$13,0),0),MAX(10*PREMISSAS!$C$39,IF(MONTH(B466)=1,D465*(1+PREMISSAS!$C$58),D465))))</f>
        <v/>
      </c>
      <c r="E466" s="4">
        <f ca="1">IFERROR(D466*IF(RESULTADOS!$C$17="Normal",$D$3,0),0)</f>
        <v>0</v>
      </c>
      <c r="F466" s="4">
        <f>IF(AND(Painel!$I$47="Sim",Painel!$I$49=PREMISSAS!$O$23),Painel!$I$51,0)</f>
        <v>0</v>
      </c>
      <c r="G466" s="100">
        <f>IF(AND(Painel!$I$47="Sim",Painel!$I$49=PREMISSAS!$O$22),IF(MOD(MONTH(B466),6)=0,Painel!$I$51,0),0)</f>
        <v>0</v>
      </c>
      <c r="H466" s="100">
        <f>IF(AND(Painel!$I$47="Sim",Painel!$I$49=PREMISSAS!$O$21),IF(MOD(MONTH(B466),12)=0,Painel!$I$51,0),0)</f>
        <v>0</v>
      </c>
      <c r="I466" s="4">
        <f ca="1">IFERROR(IF(RESULTADOS!$C$17="Normal",0,D466)*IF(RESULTADOS!$C$17="Normal",0,$D$3),0)</f>
        <v>0</v>
      </c>
      <c r="J466" s="4">
        <f>IF(RESULTADOS!$C$17="Normal",E466,0)</f>
        <v>0</v>
      </c>
      <c r="K466" s="4">
        <f ca="1">(E466+J466+I466)*PREMISSAS!$C$61</f>
        <v>0</v>
      </c>
      <c r="L466" s="4">
        <f ca="1">IFERROR(D466*IF(RESULTADOS!$C$17="Normal",IF(Painel!$G$8=PREMISSAS!$M$18,PREMISSAS!$C$63,PREMISSAS!$D$63),0),0)</f>
        <v>0</v>
      </c>
      <c r="M466" s="85">
        <f ca="1">IFERROR(M465*(1+$E$2)+(E466+J466-IF(RESULTADOS!$C$17="Normal",K466,0)-L466)*IF(MONTH(B466)=12,2,1),0)</f>
        <v>0</v>
      </c>
      <c r="N466" s="85">
        <f ca="1">IFERROR(N465*(1+$E$2)+(F466+I466-IF(RESULTADOS!$C$17="Normal",0,K466))*IF(MONTH(B466)=12,2,1)+G466+H466,0)</f>
        <v>0</v>
      </c>
      <c r="P466" s="43">
        <f t="shared" ca="1" si="64"/>
        <v>0</v>
      </c>
      <c r="R466" s="116" t="str">
        <f t="shared" ca="1" si="65"/>
        <v/>
      </c>
      <c r="S466" s="100" t="str">
        <f ca="1">IF(C466="","",S465+(E466+J466-IF(RESULTADOS!$C$17="Normal",K466,0)-L466)/2+(F466+G466+H466+I466-IF(RESULTADOS!$C$17="Normal",0,K466)))</f>
        <v/>
      </c>
      <c r="T466" s="100" t="str">
        <f ca="1">IF(C466="","",T465+(E466+J466-IF(RESULTADOS!$C$17="Normal",K466,0)-L466)/2)</f>
        <v/>
      </c>
      <c r="U466" s="100">
        <f t="shared" ca="1" si="68"/>
        <v>0</v>
      </c>
      <c r="W466" s="116" t="str">
        <f t="shared" ca="1" si="69"/>
        <v/>
      </c>
      <c r="X466" s="116" t="str">
        <f t="shared" ca="1" si="66"/>
        <v/>
      </c>
      <c r="Y466" s="100">
        <f ca="1">IF(OR((Y465-13/12*AB465)*(1+PREMISSAS!$C$16)&lt;0,Y465=""),0,(Y465-13/12*AB465)*(1+PREMISSAS!$C$16))</f>
        <v>0</v>
      </c>
      <c r="Z466" s="100">
        <f ca="1">IF(OR((Z465-13/12*AC465)*(1+PREMISSAS!$C$16)&lt;0,Z465=""),0,(Z465-13/12*AC465)*(1+PREMISSAS!$C$16))</f>
        <v>0</v>
      </c>
      <c r="AA466" s="100">
        <f t="shared" ca="1" si="63"/>
        <v>0</v>
      </c>
      <c r="AB466" s="119">
        <f t="shared" ca="1" si="70"/>
        <v>0</v>
      </c>
      <c r="AC466" s="119">
        <f t="shared" ca="1" si="71"/>
        <v>0</v>
      </c>
    </row>
    <row r="467" spans="2:29" x14ac:dyDescent="0.25">
      <c r="B467" s="20" t="str">
        <f t="shared" ca="1" si="67"/>
        <v/>
      </c>
      <c r="C467" s="21" t="str">
        <f ca="1">IF(B467="","",IF(MONTH(B467)=1,C466*(1+PREMISSAS!$C$58),C466))</f>
        <v/>
      </c>
      <c r="D467" s="21" t="str">
        <f ca="1">IF(B467="","",IF(RESULTADOS!$C$17="Normal",IFERROR(MAX(C467-PREMISSAS!$C$13,0),0),MAX(10*PREMISSAS!$C$39,IF(MONTH(B467)=1,D466*(1+PREMISSAS!$C$58),D466))))</f>
        <v/>
      </c>
      <c r="E467" s="4">
        <f ca="1">IFERROR(D467*IF(RESULTADOS!$C$17="Normal",$D$3,0),0)</f>
        <v>0</v>
      </c>
      <c r="F467" s="4">
        <f>IF(AND(Painel!$I$47="Sim",Painel!$I$49=PREMISSAS!$O$23),Painel!$I$51,0)</f>
        <v>0</v>
      </c>
      <c r="G467" s="100">
        <f>IF(AND(Painel!$I$47="Sim",Painel!$I$49=PREMISSAS!$O$22),IF(MOD(MONTH(B467),6)=0,Painel!$I$51,0),0)</f>
        <v>0</v>
      </c>
      <c r="H467" s="100">
        <f>IF(AND(Painel!$I$47="Sim",Painel!$I$49=PREMISSAS!$O$21),IF(MOD(MONTH(B467),12)=0,Painel!$I$51,0),0)</f>
        <v>0</v>
      </c>
      <c r="I467" s="4">
        <f ca="1">IFERROR(IF(RESULTADOS!$C$17="Normal",0,D467)*IF(RESULTADOS!$C$17="Normal",0,$D$3),0)</f>
        <v>0</v>
      </c>
      <c r="J467" s="4">
        <f>IF(RESULTADOS!$C$17="Normal",E467,0)</f>
        <v>0</v>
      </c>
      <c r="K467" s="4">
        <f ca="1">(E467+J467+I467)*PREMISSAS!$C$61</f>
        <v>0</v>
      </c>
      <c r="L467" s="4">
        <f ca="1">IFERROR(D467*IF(RESULTADOS!$C$17="Normal",IF(Painel!$G$8=PREMISSAS!$M$18,PREMISSAS!$C$63,PREMISSAS!$D$63),0),0)</f>
        <v>0</v>
      </c>
      <c r="M467" s="85">
        <f ca="1">IFERROR(M466*(1+$E$2)+(E467+J467-IF(RESULTADOS!$C$17="Normal",K467,0)-L467)*IF(MONTH(B467)=12,2,1),0)</f>
        <v>0</v>
      </c>
      <c r="N467" s="85">
        <f ca="1">IFERROR(N466*(1+$E$2)+(F467+I467-IF(RESULTADOS!$C$17="Normal",0,K467))*IF(MONTH(B467)=12,2,1)+G467+H467,0)</f>
        <v>0</v>
      </c>
      <c r="P467" s="43">
        <f t="shared" ca="1" si="64"/>
        <v>0</v>
      </c>
      <c r="R467" s="116" t="str">
        <f t="shared" ca="1" si="65"/>
        <v/>
      </c>
      <c r="S467" s="100" t="str">
        <f ca="1">IF(C467="","",S466+(E467+J467-IF(RESULTADOS!$C$17="Normal",K467,0)-L467)/2+(F467+G467+H467+I467-IF(RESULTADOS!$C$17="Normal",0,K467)))</f>
        <v/>
      </c>
      <c r="T467" s="100" t="str">
        <f ca="1">IF(C467="","",T466+(E467+J467-IF(RESULTADOS!$C$17="Normal",K467,0)-L467)/2)</f>
        <v/>
      </c>
      <c r="U467" s="100">
        <f t="shared" ca="1" si="68"/>
        <v>0</v>
      </c>
      <c r="W467" s="116" t="str">
        <f t="shared" ca="1" si="69"/>
        <v/>
      </c>
      <c r="X467" s="116" t="str">
        <f t="shared" ca="1" si="66"/>
        <v/>
      </c>
      <c r="Y467" s="100">
        <f ca="1">IF(OR((Y466-13/12*AB466)*(1+PREMISSAS!$C$16)&lt;0,Y466=""),0,(Y466-13/12*AB466)*(1+PREMISSAS!$C$16))</f>
        <v>0</v>
      </c>
      <c r="Z467" s="100">
        <f ca="1">IF(OR((Z466-13/12*AC466)*(1+PREMISSAS!$C$16)&lt;0,Z466=""),0,(Z466-13/12*AC466)*(1+PREMISSAS!$C$16))</f>
        <v>0</v>
      </c>
      <c r="AA467" s="100">
        <f t="shared" ca="1" si="63"/>
        <v>0</v>
      </c>
      <c r="AB467" s="119">
        <f t="shared" ca="1" si="70"/>
        <v>0</v>
      </c>
      <c r="AC467" s="119">
        <f t="shared" ca="1" si="71"/>
        <v>0</v>
      </c>
    </row>
    <row r="468" spans="2:29" x14ac:dyDescent="0.25">
      <c r="B468" s="20" t="str">
        <f t="shared" ca="1" si="67"/>
        <v/>
      </c>
      <c r="C468" s="21" t="str">
        <f ca="1">IF(B468="","",IF(MONTH(B468)=1,C467*(1+PREMISSAS!$C$58),C467))</f>
        <v/>
      </c>
      <c r="D468" s="21" t="str">
        <f ca="1">IF(B468="","",IF(RESULTADOS!$C$17="Normal",IFERROR(MAX(C468-PREMISSAS!$C$13,0),0),MAX(10*PREMISSAS!$C$39,IF(MONTH(B468)=1,D467*(1+PREMISSAS!$C$58),D467))))</f>
        <v/>
      </c>
      <c r="E468" s="4">
        <f ca="1">IFERROR(D468*IF(RESULTADOS!$C$17="Normal",$D$3,0),0)</f>
        <v>0</v>
      </c>
      <c r="F468" s="4">
        <f>IF(AND(Painel!$I$47="Sim",Painel!$I$49=PREMISSAS!$O$23),Painel!$I$51,0)</f>
        <v>0</v>
      </c>
      <c r="G468" s="100">
        <f>IF(AND(Painel!$I$47="Sim",Painel!$I$49=PREMISSAS!$O$22),IF(MOD(MONTH(B468),6)=0,Painel!$I$51,0),0)</f>
        <v>0</v>
      </c>
      <c r="H468" s="100">
        <f>IF(AND(Painel!$I$47="Sim",Painel!$I$49=PREMISSAS!$O$21),IF(MOD(MONTH(B468),12)=0,Painel!$I$51,0),0)</f>
        <v>0</v>
      </c>
      <c r="I468" s="4">
        <f ca="1">IFERROR(IF(RESULTADOS!$C$17="Normal",0,D468)*IF(RESULTADOS!$C$17="Normal",0,$D$3),0)</f>
        <v>0</v>
      </c>
      <c r="J468" s="4">
        <f>IF(RESULTADOS!$C$17="Normal",E468,0)</f>
        <v>0</v>
      </c>
      <c r="K468" s="4">
        <f ca="1">(E468+J468+I468)*PREMISSAS!$C$61</f>
        <v>0</v>
      </c>
      <c r="L468" s="4">
        <f ca="1">IFERROR(D468*IF(RESULTADOS!$C$17="Normal",IF(Painel!$G$8=PREMISSAS!$M$18,PREMISSAS!$C$63,PREMISSAS!$D$63),0),0)</f>
        <v>0</v>
      </c>
      <c r="M468" s="85">
        <f ca="1">IFERROR(M467*(1+$E$2)+(E468+J468-IF(RESULTADOS!$C$17="Normal",K468,0)-L468)*IF(MONTH(B468)=12,2,1),0)</f>
        <v>0</v>
      </c>
      <c r="N468" s="85">
        <f ca="1">IFERROR(N467*(1+$E$2)+(F468+I468-IF(RESULTADOS!$C$17="Normal",0,K468))*IF(MONTH(B468)=12,2,1)+G468+H468,0)</f>
        <v>0</v>
      </c>
      <c r="P468" s="43">
        <f t="shared" ca="1" si="64"/>
        <v>0</v>
      </c>
      <c r="R468" s="116" t="str">
        <f t="shared" ca="1" si="65"/>
        <v/>
      </c>
      <c r="S468" s="100" t="str">
        <f ca="1">IF(C468="","",S467+(E468+J468-IF(RESULTADOS!$C$17="Normal",K468,0)-L468)/2+(F468+G468+H468+I468-IF(RESULTADOS!$C$17="Normal",0,K468)))</f>
        <v/>
      </c>
      <c r="T468" s="100" t="str">
        <f ca="1">IF(C468="","",T467+(E468+J468-IF(RESULTADOS!$C$17="Normal",K468,0)-L468)/2)</f>
        <v/>
      </c>
      <c r="U468" s="100">
        <f t="shared" ca="1" si="68"/>
        <v>0</v>
      </c>
      <c r="W468" s="116" t="str">
        <f t="shared" ca="1" si="69"/>
        <v/>
      </c>
      <c r="X468" s="116" t="str">
        <f t="shared" ca="1" si="66"/>
        <v/>
      </c>
      <c r="Y468" s="100">
        <f ca="1">IF(OR((Y467-13/12*AB467)*(1+PREMISSAS!$C$16)&lt;0,Y467=""),0,(Y467-13/12*AB467)*(1+PREMISSAS!$C$16))</f>
        <v>0</v>
      </c>
      <c r="Z468" s="100">
        <f ca="1">IF(OR((Z467-13/12*AC467)*(1+PREMISSAS!$C$16)&lt;0,Z467=""),0,(Z467-13/12*AC467)*(1+PREMISSAS!$C$16))</f>
        <v>0</v>
      </c>
      <c r="AA468" s="100">
        <f t="shared" ca="1" si="63"/>
        <v>0</v>
      </c>
      <c r="AB468" s="119">
        <f t="shared" ca="1" si="70"/>
        <v>0</v>
      </c>
      <c r="AC468" s="119">
        <f t="shared" ca="1" si="71"/>
        <v>0</v>
      </c>
    </row>
    <row r="469" spans="2:29" x14ac:dyDescent="0.25">
      <c r="B469" s="20" t="str">
        <f t="shared" ca="1" si="67"/>
        <v/>
      </c>
      <c r="C469" s="21" t="str">
        <f ca="1">IF(B469="","",IF(MONTH(B469)=1,C468*(1+PREMISSAS!$C$58),C468))</f>
        <v/>
      </c>
      <c r="D469" s="21" t="str">
        <f ca="1">IF(B469="","",IF(RESULTADOS!$C$17="Normal",IFERROR(MAX(C469-PREMISSAS!$C$13,0),0),MAX(10*PREMISSAS!$C$39,IF(MONTH(B469)=1,D468*(1+PREMISSAS!$C$58),D468))))</f>
        <v/>
      </c>
      <c r="E469" s="4">
        <f ca="1">IFERROR(D469*IF(RESULTADOS!$C$17="Normal",$D$3,0),0)</f>
        <v>0</v>
      </c>
      <c r="F469" s="4">
        <f>IF(AND(Painel!$I$47="Sim",Painel!$I$49=PREMISSAS!$O$23),Painel!$I$51,0)</f>
        <v>0</v>
      </c>
      <c r="G469" s="100">
        <f>IF(AND(Painel!$I$47="Sim",Painel!$I$49=PREMISSAS!$O$22),IF(MOD(MONTH(B469),6)=0,Painel!$I$51,0),0)</f>
        <v>0</v>
      </c>
      <c r="H469" s="100">
        <f>IF(AND(Painel!$I$47="Sim",Painel!$I$49=PREMISSAS!$O$21),IF(MOD(MONTH(B469),12)=0,Painel!$I$51,0),0)</f>
        <v>0</v>
      </c>
      <c r="I469" s="4">
        <f ca="1">IFERROR(IF(RESULTADOS!$C$17="Normal",0,D469)*IF(RESULTADOS!$C$17="Normal",0,$D$3),0)</f>
        <v>0</v>
      </c>
      <c r="J469" s="4">
        <f>IF(RESULTADOS!$C$17="Normal",E469,0)</f>
        <v>0</v>
      </c>
      <c r="K469" s="4">
        <f ca="1">(E469+J469+I469)*PREMISSAS!$C$61</f>
        <v>0</v>
      </c>
      <c r="L469" s="4">
        <f ca="1">IFERROR(D469*IF(RESULTADOS!$C$17="Normal",IF(Painel!$G$8=PREMISSAS!$M$18,PREMISSAS!$C$63,PREMISSAS!$D$63),0),0)</f>
        <v>0</v>
      </c>
      <c r="M469" s="85">
        <f ca="1">IFERROR(M468*(1+$E$2)+(E469+J469-IF(RESULTADOS!$C$17="Normal",K469,0)-L469)*IF(MONTH(B469)=12,2,1),0)</f>
        <v>0</v>
      </c>
      <c r="N469" s="85">
        <f ca="1">IFERROR(N468*(1+$E$2)+(F469+I469-IF(RESULTADOS!$C$17="Normal",0,K469))*IF(MONTH(B469)=12,2,1)+G469+H469,0)</f>
        <v>0</v>
      </c>
      <c r="P469" s="43">
        <f t="shared" ca="1" si="64"/>
        <v>0</v>
      </c>
      <c r="R469" s="116" t="str">
        <f t="shared" ca="1" si="65"/>
        <v/>
      </c>
      <c r="S469" s="100" t="str">
        <f ca="1">IF(C469="","",S468+(E469+J469-IF(RESULTADOS!$C$17="Normal",K469,0)-L469)/2+(F469+G469+H469+I469-IF(RESULTADOS!$C$17="Normal",0,K469)))</f>
        <v/>
      </c>
      <c r="T469" s="100" t="str">
        <f ca="1">IF(C469="","",T468+(E469+J469-IF(RESULTADOS!$C$17="Normal",K469,0)-L469)/2)</f>
        <v/>
      </c>
      <c r="U469" s="100">
        <f t="shared" ca="1" si="68"/>
        <v>0</v>
      </c>
      <c r="W469" s="116" t="str">
        <f t="shared" ca="1" si="69"/>
        <v/>
      </c>
      <c r="X469" s="116" t="str">
        <f t="shared" ca="1" si="66"/>
        <v/>
      </c>
      <c r="Y469" s="100">
        <f ca="1">IF(OR((Y468-13/12*AB468)*(1+PREMISSAS!$C$16)&lt;0,Y468=""),0,(Y468-13/12*AB468)*(1+PREMISSAS!$C$16))</f>
        <v>0</v>
      </c>
      <c r="Z469" s="100">
        <f ca="1">IF(OR((Z468-13/12*AC468)*(1+PREMISSAS!$C$16)&lt;0,Z468=""),0,(Z468-13/12*AC468)*(1+PREMISSAS!$C$16))</f>
        <v>0</v>
      </c>
      <c r="AA469" s="100">
        <f t="shared" ca="1" si="63"/>
        <v>0</v>
      </c>
      <c r="AB469" s="119">
        <f t="shared" ca="1" si="70"/>
        <v>0</v>
      </c>
      <c r="AC469" s="119">
        <f t="shared" ca="1" si="71"/>
        <v>0</v>
      </c>
    </row>
    <row r="470" spans="2:29" x14ac:dyDescent="0.25">
      <c r="B470" s="20" t="str">
        <f t="shared" ca="1" si="67"/>
        <v/>
      </c>
      <c r="C470" s="21" t="str">
        <f ca="1">IF(B470="","",IF(MONTH(B470)=1,C469*(1+PREMISSAS!$C$58),C469))</f>
        <v/>
      </c>
      <c r="D470" s="21" t="str">
        <f ca="1">IF(B470="","",IF(RESULTADOS!$C$17="Normal",IFERROR(MAX(C470-PREMISSAS!$C$13,0),0),MAX(10*PREMISSAS!$C$39,IF(MONTH(B470)=1,D469*(1+PREMISSAS!$C$58),D469))))</f>
        <v/>
      </c>
      <c r="E470" s="4">
        <f ca="1">IFERROR(D470*IF(RESULTADOS!$C$17="Normal",$D$3,0),0)</f>
        <v>0</v>
      </c>
      <c r="F470" s="4">
        <f>IF(AND(Painel!$I$47="Sim",Painel!$I$49=PREMISSAS!$O$23),Painel!$I$51,0)</f>
        <v>0</v>
      </c>
      <c r="G470" s="100">
        <f>IF(AND(Painel!$I$47="Sim",Painel!$I$49=PREMISSAS!$O$22),IF(MOD(MONTH(B470),6)=0,Painel!$I$51,0),0)</f>
        <v>0</v>
      </c>
      <c r="H470" s="100">
        <f>IF(AND(Painel!$I$47="Sim",Painel!$I$49=PREMISSAS!$O$21),IF(MOD(MONTH(B470),12)=0,Painel!$I$51,0),0)</f>
        <v>0</v>
      </c>
      <c r="I470" s="4">
        <f ca="1">IFERROR(IF(RESULTADOS!$C$17="Normal",0,D470)*IF(RESULTADOS!$C$17="Normal",0,$D$3),0)</f>
        <v>0</v>
      </c>
      <c r="J470" s="4">
        <f>IF(RESULTADOS!$C$17="Normal",E470,0)</f>
        <v>0</v>
      </c>
      <c r="K470" s="4">
        <f ca="1">(E470+J470+I470)*PREMISSAS!$C$61</f>
        <v>0</v>
      </c>
      <c r="L470" s="4">
        <f ca="1">IFERROR(D470*IF(RESULTADOS!$C$17="Normal",IF(Painel!$G$8=PREMISSAS!$M$18,PREMISSAS!$C$63,PREMISSAS!$D$63),0),0)</f>
        <v>0</v>
      </c>
      <c r="M470" s="85">
        <f ca="1">IFERROR(M469*(1+$E$2)+(E470+J470-IF(RESULTADOS!$C$17="Normal",K470,0)-L470)*IF(MONTH(B470)=12,2,1),0)</f>
        <v>0</v>
      </c>
      <c r="N470" s="85">
        <f ca="1">IFERROR(N469*(1+$E$2)+(F470+I470-IF(RESULTADOS!$C$17="Normal",0,K470))*IF(MONTH(B470)=12,2,1)+G470+H470,0)</f>
        <v>0</v>
      </c>
      <c r="P470" s="43">
        <f t="shared" ca="1" si="64"/>
        <v>0</v>
      </c>
      <c r="R470" s="116" t="str">
        <f t="shared" ca="1" si="65"/>
        <v/>
      </c>
      <c r="S470" s="100" t="str">
        <f ca="1">IF(C470="","",S469+(E470+J470-IF(RESULTADOS!$C$17="Normal",K470,0)-L470)/2+(F470+G470+H470+I470-IF(RESULTADOS!$C$17="Normal",0,K470)))</f>
        <v/>
      </c>
      <c r="T470" s="100" t="str">
        <f ca="1">IF(C470="","",T469+(E470+J470-IF(RESULTADOS!$C$17="Normal",K470,0)-L470)/2)</f>
        <v/>
      </c>
      <c r="U470" s="100">
        <f t="shared" ca="1" si="68"/>
        <v>0</v>
      </c>
      <c r="W470" s="116" t="str">
        <f t="shared" ca="1" si="69"/>
        <v/>
      </c>
      <c r="X470" s="116" t="str">
        <f t="shared" ca="1" si="66"/>
        <v/>
      </c>
      <c r="Y470" s="100">
        <f ca="1">IF(OR((Y469-13/12*AB469)*(1+PREMISSAS!$C$16)&lt;0,Y469=""),0,(Y469-13/12*AB469)*(1+PREMISSAS!$C$16))</f>
        <v>0</v>
      </c>
      <c r="Z470" s="100">
        <f ca="1">IF(OR((Z469-13/12*AC469)*(1+PREMISSAS!$C$16)&lt;0,Z469=""),0,(Z469-13/12*AC469)*(1+PREMISSAS!$C$16))</f>
        <v>0</v>
      </c>
      <c r="AA470" s="100">
        <f t="shared" ca="1" si="63"/>
        <v>0</v>
      </c>
      <c r="AB470" s="119">
        <f t="shared" ca="1" si="70"/>
        <v>0</v>
      </c>
      <c r="AC470" s="119">
        <f t="shared" ca="1" si="71"/>
        <v>0</v>
      </c>
    </row>
    <row r="471" spans="2:29" x14ac:dyDescent="0.25">
      <c r="B471" s="20" t="str">
        <f t="shared" ca="1" si="67"/>
        <v/>
      </c>
      <c r="C471" s="21" t="str">
        <f ca="1">IF(B471="","",IF(MONTH(B471)=1,C470*(1+PREMISSAS!$C$58),C470))</f>
        <v/>
      </c>
      <c r="D471" s="21" t="str">
        <f ca="1">IF(B471="","",IF(RESULTADOS!$C$17="Normal",IFERROR(MAX(C471-PREMISSAS!$C$13,0),0),MAX(10*PREMISSAS!$C$39,IF(MONTH(B471)=1,D470*(1+PREMISSAS!$C$58),D470))))</f>
        <v/>
      </c>
      <c r="E471" s="4">
        <f ca="1">IFERROR(D471*IF(RESULTADOS!$C$17="Normal",$D$3,0),0)</f>
        <v>0</v>
      </c>
      <c r="F471" s="4">
        <f>IF(AND(Painel!$I$47="Sim",Painel!$I$49=PREMISSAS!$O$23),Painel!$I$51,0)</f>
        <v>0</v>
      </c>
      <c r="G471" s="100">
        <f>IF(AND(Painel!$I$47="Sim",Painel!$I$49=PREMISSAS!$O$22),IF(MOD(MONTH(B471),6)=0,Painel!$I$51,0),0)</f>
        <v>0</v>
      </c>
      <c r="H471" s="100">
        <f>IF(AND(Painel!$I$47="Sim",Painel!$I$49=PREMISSAS!$O$21),IF(MOD(MONTH(B471),12)=0,Painel!$I$51,0),0)</f>
        <v>0</v>
      </c>
      <c r="I471" s="4">
        <f ca="1">IFERROR(IF(RESULTADOS!$C$17="Normal",0,D471)*IF(RESULTADOS!$C$17="Normal",0,$D$3),0)</f>
        <v>0</v>
      </c>
      <c r="J471" s="4">
        <f>IF(RESULTADOS!$C$17="Normal",E471,0)</f>
        <v>0</v>
      </c>
      <c r="K471" s="4">
        <f ca="1">(E471+J471+I471)*PREMISSAS!$C$61</f>
        <v>0</v>
      </c>
      <c r="L471" s="4">
        <f ca="1">IFERROR(D471*IF(RESULTADOS!$C$17="Normal",IF(Painel!$G$8=PREMISSAS!$M$18,PREMISSAS!$C$63,PREMISSAS!$D$63),0),0)</f>
        <v>0</v>
      </c>
      <c r="M471" s="85">
        <f ca="1">IFERROR(M470*(1+$E$2)+(E471+J471-IF(RESULTADOS!$C$17="Normal",K471,0)-L471)*IF(MONTH(B471)=12,2,1),0)</f>
        <v>0</v>
      </c>
      <c r="N471" s="85">
        <f ca="1">IFERROR(N470*(1+$E$2)+(F471+I471-IF(RESULTADOS!$C$17="Normal",0,K471))*IF(MONTH(B471)=12,2,1)+G471+H471,0)</f>
        <v>0</v>
      </c>
      <c r="P471" s="43">
        <f t="shared" ca="1" si="64"/>
        <v>0</v>
      </c>
      <c r="R471" s="116" t="str">
        <f t="shared" ca="1" si="65"/>
        <v/>
      </c>
      <c r="S471" s="100" t="str">
        <f ca="1">IF(C471="","",S470+(E471+J471-IF(RESULTADOS!$C$17="Normal",K471,0)-L471)/2+(F471+G471+H471+I471-IF(RESULTADOS!$C$17="Normal",0,K471)))</f>
        <v/>
      </c>
      <c r="T471" s="100" t="str">
        <f ca="1">IF(C471="","",T470+(E471+J471-IF(RESULTADOS!$C$17="Normal",K471,0)-L471)/2)</f>
        <v/>
      </c>
      <c r="U471" s="100">
        <f t="shared" ca="1" si="68"/>
        <v>0</v>
      </c>
      <c r="W471" s="116" t="str">
        <f t="shared" ca="1" si="69"/>
        <v/>
      </c>
      <c r="X471" s="116" t="str">
        <f t="shared" ca="1" si="66"/>
        <v/>
      </c>
      <c r="Y471" s="100">
        <f ca="1">IF(OR((Y470-13/12*AB470)*(1+PREMISSAS!$C$16)&lt;0,Y470=""),0,(Y470-13/12*AB470)*(1+PREMISSAS!$C$16))</f>
        <v>0</v>
      </c>
      <c r="Z471" s="100">
        <f ca="1">IF(OR((Z470-13/12*AC470)*(1+PREMISSAS!$C$16)&lt;0,Z470=""),0,(Z470-13/12*AC470)*(1+PREMISSAS!$C$16))</f>
        <v>0</v>
      </c>
      <c r="AA471" s="100">
        <f t="shared" ca="1" si="63"/>
        <v>0</v>
      </c>
      <c r="AB471" s="119">
        <f t="shared" ca="1" si="70"/>
        <v>0</v>
      </c>
      <c r="AC471" s="119">
        <f t="shared" ca="1" si="71"/>
        <v>0</v>
      </c>
    </row>
    <row r="472" spans="2:29" x14ac:dyDescent="0.25">
      <c r="B472" s="20" t="str">
        <f t="shared" ca="1" si="67"/>
        <v/>
      </c>
      <c r="C472" s="21" t="str">
        <f ca="1">IF(B472="","",IF(MONTH(B472)=1,C471*(1+PREMISSAS!$C$58),C471))</f>
        <v/>
      </c>
      <c r="D472" s="21" t="str">
        <f ca="1">IF(B472="","",IF(RESULTADOS!$C$17="Normal",IFERROR(MAX(C472-PREMISSAS!$C$13,0),0),MAX(10*PREMISSAS!$C$39,IF(MONTH(B472)=1,D471*(1+PREMISSAS!$C$58),D471))))</f>
        <v/>
      </c>
      <c r="E472" s="4">
        <f ca="1">IFERROR(D472*IF(RESULTADOS!$C$17="Normal",$D$3,0),0)</f>
        <v>0</v>
      </c>
      <c r="F472" s="4">
        <f>IF(AND(Painel!$I$47="Sim",Painel!$I$49=PREMISSAS!$O$23),Painel!$I$51,0)</f>
        <v>0</v>
      </c>
      <c r="G472" s="100">
        <f>IF(AND(Painel!$I$47="Sim",Painel!$I$49=PREMISSAS!$O$22),IF(MOD(MONTH(B472),6)=0,Painel!$I$51,0),0)</f>
        <v>0</v>
      </c>
      <c r="H472" s="100">
        <f>IF(AND(Painel!$I$47="Sim",Painel!$I$49=PREMISSAS!$O$21),IF(MOD(MONTH(B472),12)=0,Painel!$I$51,0),0)</f>
        <v>0</v>
      </c>
      <c r="I472" s="4">
        <f ca="1">IFERROR(IF(RESULTADOS!$C$17="Normal",0,D472)*IF(RESULTADOS!$C$17="Normal",0,$D$3),0)</f>
        <v>0</v>
      </c>
      <c r="J472" s="4">
        <f>IF(RESULTADOS!$C$17="Normal",E472,0)</f>
        <v>0</v>
      </c>
      <c r="K472" s="4">
        <f ca="1">(E472+J472+I472)*PREMISSAS!$C$61</f>
        <v>0</v>
      </c>
      <c r="L472" s="4">
        <f ca="1">IFERROR(D472*IF(RESULTADOS!$C$17="Normal",IF(Painel!$G$8=PREMISSAS!$M$18,PREMISSAS!$C$63,PREMISSAS!$D$63),0),0)</f>
        <v>0</v>
      </c>
      <c r="M472" s="85">
        <f ca="1">IFERROR(M471*(1+$E$2)+(E472+J472-IF(RESULTADOS!$C$17="Normal",K472,0)-L472)*IF(MONTH(B472)=12,2,1),0)</f>
        <v>0</v>
      </c>
      <c r="N472" s="85">
        <f ca="1">IFERROR(N471*(1+$E$2)+(F472+I472-IF(RESULTADOS!$C$17="Normal",0,K472))*IF(MONTH(B472)=12,2,1)+G472+H472,0)</f>
        <v>0</v>
      </c>
      <c r="P472" s="43">
        <f t="shared" ca="1" si="64"/>
        <v>0</v>
      </c>
      <c r="R472" s="116" t="str">
        <f t="shared" ca="1" si="65"/>
        <v/>
      </c>
      <c r="S472" s="100" t="str">
        <f ca="1">IF(C472="","",S471+(E472+J472-IF(RESULTADOS!$C$17="Normal",K472,0)-L472)/2+(F472+G472+H472+I472-IF(RESULTADOS!$C$17="Normal",0,K472)))</f>
        <v/>
      </c>
      <c r="T472" s="100" t="str">
        <f ca="1">IF(C472="","",T471+(E472+J472-IF(RESULTADOS!$C$17="Normal",K472,0)-L472)/2)</f>
        <v/>
      </c>
      <c r="U472" s="100">
        <f t="shared" ca="1" si="68"/>
        <v>0</v>
      </c>
      <c r="W472" s="116" t="str">
        <f t="shared" ca="1" si="69"/>
        <v/>
      </c>
      <c r="X472" s="116" t="str">
        <f t="shared" ca="1" si="66"/>
        <v/>
      </c>
      <c r="Y472" s="100">
        <f ca="1">IF(OR((Y471-13/12*AB471)*(1+PREMISSAS!$C$16)&lt;0,Y471=""),0,(Y471-13/12*AB471)*(1+PREMISSAS!$C$16))</f>
        <v>0</v>
      </c>
      <c r="Z472" s="100">
        <f ca="1">IF(OR((Z471-13/12*AC471)*(1+PREMISSAS!$C$16)&lt;0,Z471=""),0,(Z471-13/12*AC471)*(1+PREMISSAS!$C$16))</f>
        <v>0</v>
      </c>
      <c r="AA472" s="100">
        <f t="shared" ca="1" si="63"/>
        <v>0</v>
      </c>
      <c r="AB472" s="119">
        <f t="shared" ca="1" si="70"/>
        <v>0</v>
      </c>
      <c r="AC472" s="119">
        <f t="shared" ca="1" si="71"/>
        <v>0</v>
      </c>
    </row>
    <row r="473" spans="2:29" x14ac:dyDescent="0.25">
      <c r="B473" s="20" t="str">
        <f t="shared" ca="1" si="67"/>
        <v/>
      </c>
      <c r="C473" s="21" t="str">
        <f ca="1">IF(B473="","",IF(MONTH(B473)=1,C472*(1+PREMISSAS!$C$58),C472))</f>
        <v/>
      </c>
      <c r="D473" s="21" t="str">
        <f ca="1">IF(B473="","",IF(RESULTADOS!$C$17="Normal",IFERROR(MAX(C473-PREMISSAS!$C$13,0),0),MAX(10*PREMISSAS!$C$39,IF(MONTH(B473)=1,D472*(1+PREMISSAS!$C$58),D472))))</f>
        <v/>
      </c>
      <c r="E473" s="4">
        <f ca="1">IFERROR(D473*IF(RESULTADOS!$C$17="Normal",$D$3,0),0)</f>
        <v>0</v>
      </c>
      <c r="F473" s="4">
        <f>IF(AND(Painel!$I$47="Sim",Painel!$I$49=PREMISSAS!$O$23),Painel!$I$51,0)</f>
        <v>0</v>
      </c>
      <c r="G473" s="100">
        <f>IF(AND(Painel!$I$47="Sim",Painel!$I$49=PREMISSAS!$O$22),IF(MOD(MONTH(B473),6)=0,Painel!$I$51,0),0)</f>
        <v>0</v>
      </c>
      <c r="H473" s="100">
        <f>IF(AND(Painel!$I$47="Sim",Painel!$I$49=PREMISSAS!$O$21),IF(MOD(MONTH(B473),12)=0,Painel!$I$51,0),0)</f>
        <v>0</v>
      </c>
      <c r="I473" s="4">
        <f ca="1">IFERROR(IF(RESULTADOS!$C$17="Normal",0,D473)*IF(RESULTADOS!$C$17="Normal",0,$D$3),0)</f>
        <v>0</v>
      </c>
      <c r="J473" s="4">
        <f>IF(RESULTADOS!$C$17="Normal",E473,0)</f>
        <v>0</v>
      </c>
      <c r="K473" s="4">
        <f ca="1">(E473+J473+I473)*PREMISSAS!$C$61</f>
        <v>0</v>
      </c>
      <c r="L473" s="4">
        <f ca="1">IFERROR(D473*IF(RESULTADOS!$C$17="Normal",IF(Painel!$G$8=PREMISSAS!$M$18,PREMISSAS!$C$63,PREMISSAS!$D$63),0),0)</f>
        <v>0</v>
      </c>
      <c r="M473" s="85">
        <f ca="1">IFERROR(M472*(1+$E$2)+(E473+J473-IF(RESULTADOS!$C$17="Normal",K473,0)-L473)*IF(MONTH(B473)=12,2,1),0)</f>
        <v>0</v>
      </c>
      <c r="N473" s="85">
        <f ca="1">IFERROR(N472*(1+$E$2)+(F473+I473-IF(RESULTADOS!$C$17="Normal",0,K473))*IF(MONTH(B473)=12,2,1)+G473+H473,0)</f>
        <v>0</v>
      </c>
      <c r="P473" s="43">
        <f t="shared" ca="1" si="64"/>
        <v>0</v>
      </c>
      <c r="R473" s="116" t="str">
        <f t="shared" ca="1" si="65"/>
        <v/>
      </c>
      <c r="S473" s="100" t="str">
        <f ca="1">IF(C473="","",S472+(E473+J473-IF(RESULTADOS!$C$17="Normal",K473,0)-L473)/2+(F473+G473+H473+I473-IF(RESULTADOS!$C$17="Normal",0,K473)))</f>
        <v/>
      </c>
      <c r="T473" s="100" t="str">
        <f ca="1">IF(C473="","",T472+(E473+J473-IF(RESULTADOS!$C$17="Normal",K473,0)-L473)/2)</f>
        <v/>
      </c>
      <c r="U473" s="100">
        <f t="shared" ca="1" si="68"/>
        <v>0</v>
      </c>
      <c r="W473" s="116" t="str">
        <f t="shared" ca="1" si="69"/>
        <v/>
      </c>
      <c r="X473" s="116" t="str">
        <f t="shared" ca="1" si="66"/>
        <v/>
      </c>
      <c r="Y473" s="100">
        <f ca="1">IF(OR((Y472-13/12*AB472)*(1+PREMISSAS!$C$16)&lt;0,Y472=""),0,(Y472-13/12*AB472)*(1+PREMISSAS!$C$16))</f>
        <v>0</v>
      </c>
      <c r="Z473" s="100">
        <f ca="1">IF(OR((Z472-13/12*AC472)*(1+PREMISSAS!$C$16)&lt;0,Z472=""),0,(Z472-13/12*AC472)*(1+PREMISSAS!$C$16))</f>
        <v>0</v>
      </c>
      <c r="AA473" s="100">
        <f t="shared" ca="1" si="63"/>
        <v>0</v>
      </c>
      <c r="AB473" s="119">
        <f t="shared" ca="1" si="70"/>
        <v>0</v>
      </c>
      <c r="AC473" s="119">
        <f t="shared" ca="1" si="71"/>
        <v>0</v>
      </c>
    </row>
    <row r="474" spans="2:29" x14ac:dyDescent="0.25">
      <c r="B474" s="20" t="str">
        <f t="shared" ca="1" si="67"/>
        <v/>
      </c>
      <c r="C474" s="21" t="str">
        <f ca="1">IF(B474="","",IF(MONTH(B474)=1,C473*(1+PREMISSAS!$C$58),C473))</f>
        <v/>
      </c>
      <c r="D474" s="21" t="str">
        <f ca="1">IF(B474="","",IF(RESULTADOS!$C$17="Normal",IFERROR(MAX(C474-PREMISSAS!$C$13,0),0),MAX(10*PREMISSAS!$C$39,IF(MONTH(B474)=1,D473*(1+PREMISSAS!$C$58),D473))))</f>
        <v/>
      </c>
      <c r="E474" s="4">
        <f ca="1">IFERROR(D474*IF(RESULTADOS!$C$17="Normal",$D$3,0),0)</f>
        <v>0</v>
      </c>
      <c r="F474" s="4">
        <f>IF(AND(Painel!$I$47="Sim",Painel!$I$49=PREMISSAS!$O$23),Painel!$I$51,0)</f>
        <v>0</v>
      </c>
      <c r="G474" s="100">
        <f>IF(AND(Painel!$I$47="Sim",Painel!$I$49=PREMISSAS!$O$22),IF(MOD(MONTH(B474),6)=0,Painel!$I$51,0),0)</f>
        <v>0</v>
      </c>
      <c r="H474" s="100">
        <f>IF(AND(Painel!$I$47="Sim",Painel!$I$49=PREMISSAS!$O$21),IF(MOD(MONTH(B474),12)=0,Painel!$I$51,0),0)</f>
        <v>0</v>
      </c>
      <c r="I474" s="4">
        <f ca="1">IFERROR(IF(RESULTADOS!$C$17="Normal",0,D474)*IF(RESULTADOS!$C$17="Normal",0,$D$3),0)</f>
        <v>0</v>
      </c>
      <c r="J474" s="4">
        <f>IF(RESULTADOS!$C$17="Normal",E474,0)</f>
        <v>0</v>
      </c>
      <c r="K474" s="4">
        <f ca="1">(E474+J474+I474)*PREMISSAS!$C$61</f>
        <v>0</v>
      </c>
      <c r="L474" s="4">
        <f ca="1">IFERROR(D474*IF(RESULTADOS!$C$17="Normal",IF(Painel!$G$8=PREMISSAS!$M$18,PREMISSAS!$C$63,PREMISSAS!$D$63),0),0)</f>
        <v>0</v>
      </c>
      <c r="M474" s="85">
        <f ca="1">IFERROR(M473*(1+$E$2)+(E474+J474-IF(RESULTADOS!$C$17="Normal",K474,0)-L474)*IF(MONTH(B474)=12,2,1),0)</f>
        <v>0</v>
      </c>
      <c r="N474" s="85">
        <f ca="1">IFERROR(N473*(1+$E$2)+(F474+I474-IF(RESULTADOS!$C$17="Normal",0,K474))*IF(MONTH(B474)=12,2,1)+G474+H474,0)</f>
        <v>0</v>
      </c>
      <c r="P474" s="43">
        <f t="shared" ca="1" si="64"/>
        <v>0</v>
      </c>
      <c r="R474" s="116" t="str">
        <f t="shared" ca="1" si="65"/>
        <v/>
      </c>
      <c r="S474" s="100" t="str">
        <f ca="1">IF(C474="","",S473+(E474+J474-IF(RESULTADOS!$C$17="Normal",K474,0)-L474)/2+(F474+G474+H474+I474-IF(RESULTADOS!$C$17="Normal",0,K474)))</f>
        <v/>
      </c>
      <c r="T474" s="100" t="str">
        <f ca="1">IF(C474="","",T473+(E474+J474-IF(RESULTADOS!$C$17="Normal",K474,0)-L474)/2)</f>
        <v/>
      </c>
      <c r="U474" s="100">
        <f t="shared" ca="1" si="68"/>
        <v>0</v>
      </c>
      <c r="W474" s="116" t="str">
        <f t="shared" ca="1" si="69"/>
        <v/>
      </c>
      <c r="X474" s="116" t="str">
        <f t="shared" ca="1" si="66"/>
        <v/>
      </c>
      <c r="Y474" s="100">
        <f ca="1">IF(OR((Y473-13/12*AB473)*(1+PREMISSAS!$C$16)&lt;0,Y473=""),0,(Y473-13/12*AB473)*(1+PREMISSAS!$C$16))</f>
        <v>0</v>
      </c>
      <c r="Z474" s="100">
        <f ca="1">IF(OR((Z473-13/12*AC473)*(1+PREMISSAS!$C$16)&lt;0,Z473=""),0,(Z473-13/12*AC473)*(1+PREMISSAS!$C$16))</f>
        <v>0</v>
      </c>
      <c r="AA474" s="100">
        <f t="shared" ca="1" si="63"/>
        <v>0</v>
      </c>
      <c r="AB474" s="119">
        <f t="shared" ca="1" si="70"/>
        <v>0</v>
      </c>
      <c r="AC474" s="119">
        <f t="shared" ca="1" si="71"/>
        <v>0</v>
      </c>
    </row>
    <row r="475" spans="2:29" x14ac:dyDescent="0.25">
      <c r="B475" s="20" t="str">
        <f t="shared" ca="1" si="67"/>
        <v/>
      </c>
      <c r="C475" s="21" t="str">
        <f ca="1">IF(B475="","",IF(MONTH(B475)=1,C474*(1+PREMISSAS!$C$58),C474))</f>
        <v/>
      </c>
      <c r="D475" s="21" t="str">
        <f ca="1">IF(B475="","",IF(RESULTADOS!$C$17="Normal",IFERROR(MAX(C475-PREMISSAS!$C$13,0),0),MAX(10*PREMISSAS!$C$39,IF(MONTH(B475)=1,D474*(1+PREMISSAS!$C$58),D474))))</f>
        <v/>
      </c>
      <c r="E475" s="4">
        <f ca="1">IFERROR(D475*IF(RESULTADOS!$C$17="Normal",$D$3,0),0)</f>
        <v>0</v>
      </c>
      <c r="F475" s="4">
        <f>IF(AND(Painel!$I$47="Sim",Painel!$I$49=PREMISSAS!$O$23),Painel!$I$51,0)</f>
        <v>0</v>
      </c>
      <c r="G475" s="100">
        <f>IF(AND(Painel!$I$47="Sim",Painel!$I$49=PREMISSAS!$O$22),IF(MOD(MONTH(B475),6)=0,Painel!$I$51,0),0)</f>
        <v>0</v>
      </c>
      <c r="H475" s="100">
        <f>IF(AND(Painel!$I$47="Sim",Painel!$I$49=PREMISSAS!$O$21),IF(MOD(MONTH(B475),12)=0,Painel!$I$51,0),0)</f>
        <v>0</v>
      </c>
      <c r="I475" s="4">
        <f ca="1">IFERROR(IF(RESULTADOS!$C$17="Normal",0,D475)*IF(RESULTADOS!$C$17="Normal",0,$D$3),0)</f>
        <v>0</v>
      </c>
      <c r="J475" s="4">
        <f>IF(RESULTADOS!$C$17="Normal",E475,0)</f>
        <v>0</v>
      </c>
      <c r="K475" s="4">
        <f ca="1">(E475+J475+I475)*PREMISSAS!$C$61</f>
        <v>0</v>
      </c>
      <c r="L475" s="4">
        <f ca="1">IFERROR(D475*IF(RESULTADOS!$C$17="Normal",IF(Painel!$G$8=PREMISSAS!$M$18,PREMISSAS!$C$63,PREMISSAS!$D$63),0),0)</f>
        <v>0</v>
      </c>
      <c r="M475" s="85">
        <f ca="1">IFERROR(M474*(1+$E$2)+(E475+J475-IF(RESULTADOS!$C$17="Normal",K475,0)-L475)*IF(MONTH(B475)=12,2,1),0)</f>
        <v>0</v>
      </c>
      <c r="N475" s="85">
        <f ca="1">IFERROR(N474*(1+$E$2)+(F475+I475-IF(RESULTADOS!$C$17="Normal",0,K475))*IF(MONTH(B475)=12,2,1)+G475+H475,0)</f>
        <v>0</v>
      </c>
      <c r="P475" s="43">
        <f t="shared" ca="1" si="64"/>
        <v>0</v>
      </c>
      <c r="R475" s="116" t="str">
        <f t="shared" ca="1" si="65"/>
        <v/>
      </c>
      <c r="S475" s="100" t="str">
        <f ca="1">IF(C475="","",S474+(E475+J475-IF(RESULTADOS!$C$17="Normal",K475,0)-L475)/2+(F475+G475+H475+I475-IF(RESULTADOS!$C$17="Normal",0,K475)))</f>
        <v/>
      </c>
      <c r="T475" s="100" t="str">
        <f ca="1">IF(C475="","",T474+(E475+J475-IF(RESULTADOS!$C$17="Normal",K475,0)-L475)/2)</f>
        <v/>
      </c>
      <c r="U475" s="100">
        <f t="shared" ca="1" si="68"/>
        <v>0</v>
      </c>
      <c r="W475" s="116" t="str">
        <f t="shared" ca="1" si="69"/>
        <v/>
      </c>
      <c r="X475" s="116" t="str">
        <f t="shared" ca="1" si="66"/>
        <v/>
      </c>
      <c r="Y475" s="100">
        <f ca="1">IF(OR((Y474-13/12*AB474)*(1+PREMISSAS!$C$16)&lt;0,Y474=""),0,(Y474-13/12*AB474)*(1+PREMISSAS!$C$16))</f>
        <v>0</v>
      </c>
      <c r="Z475" s="100">
        <f ca="1">IF(OR((Z474-13/12*AC474)*(1+PREMISSAS!$C$16)&lt;0,Z474=""),0,(Z474-13/12*AC474)*(1+PREMISSAS!$C$16))</f>
        <v>0</v>
      </c>
      <c r="AA475" s="100">
        <f t="shared" ca="1" si="63"/>
        <v>0</v>
      </c>
      <c r="AB475" s="119">
        <f t="shared" ca="1" si="70"/>
        <v>0</v>
      </c>
      <c r="AC475" s="119">
        <f t="shared" ca="1" si="71"/>
        <v>0</v>
      </c>
    </row>
    <row r="476" spans="2:29" x14ac:dyDescent="0.25">
      <c r="B476" s="20" t="str">
        <f t="shared" ca="1" si="67"/>
        <v/>
      </c>
      <c r="C476" s="21" t="str">
        <f ca="1">IF(B476="","",IF(MONTH(B476)=1,C475*(1+PREMISSAS!$C$58),C475))</f>
        <v/>
      </c>
      <c r="D476" s="21" t="str">
        <f ca="1">IF(B476="","",IF(RESULTADOS!$C$17="Normal",IFERROR(MAX(C476-PREMISSAS!$C$13,0),0),MAX(10*PREMISSAS!$C$39,IF(MONTH(B476)=1,D475*(1+PREMISSAS!$C$58),D475))))</f>
        <v/>
      </c>
      <c r="E476" s="4">
        <f ca="1">IFERROR(D476*IF(RESULTADOS!$C$17="Normal",$D$3,0),0)</f>
        <v>0</v>
      </c>
      <c r="F476" s="4">
        <f>IF(AND(Painel!$I$47="Sim",Painel!$I$49=PREMISSAS!$O$23),Painel!$I$51,0)</f>
        <v>0</v>
      </c>
      <c r="G476" s="100">
        <f>IF(AND(Painel!$I$47="Sim",Painel!$I$49=PREMISSAS!$O$22),IF(MOD(MONTH(B476),6)=0,Painel!$I$51,0),0)</f>
        <v>0</v>
      </c>
      <c r="H476" s="100">
        <f>IF(AND(Painel!$I$47="Sim",Painel!$I$49=PREMISSAS!$O$21),IF(MOD(MONTH(B476),12)=0,Painel!$I$51,0),0)</f>
        <v>0</v>
      </c>
      <c r="I476" s="4">
        <f ca="1">IFERROR(IF(RESULTADOS!$C$17="Normal",0,D476)*IF(RESULTADOS!$C$17="Normal",0,$D$3),0)</f>
        <v>0</v>
      </c>
      <c r="J476" s="4">
        <f>IF(RESULTADOS!$C$17="Normal",E476,0)</f>
        <v>0</v>
      </c>
      <c r="K476" s="4">
        <f ca="1">(E476+J476+I476)*PREMISSAS!$C$61</f>
        <v>0</v>
      </c>
      <c r="L476" s="4">
        <f ca="1">IFERROR(D476*IF(RESULTADOS!$C$17="Normal",IF(Painel!$G$8=PREMISSAS!$M$18,PREMISSAS!$C$63,PREMISSAS!$D$63),0),0)</f>
        <v>0</v>
      </c>
      <c r="M476" s="85">
        <f ca="1">IFERROR(M475*(1+$E$2)+(E476+J476-IF(RESULTADOS!$C$17="Normal",K476,0)-L476)*IF(MONTH(B476)=12,2,1),0)</f>
        <v>0</v>
      </c>
      <c r="N476" s="85">
        <f ca="1">IFERROR(N475*(1+$E$2)+(F476+I476-IF(RESULTADOS!$C$17="Normal",0,K476))*IF(MONTH(B476)=12,2,1)+G476+H476,0)</f>
        <v>0</v>
      </c>
      <c r="P476" s="43">
        <f t="shared" ca="1" si="64"/>
        <v>0</v>
      </c>
      <c r="R476" s="116" t="str">
        <f t="shared" ca="1" si="65"/>
        <v/>
      </c>
      <c r="S476" s="100" t="str">
        <f ca="1">IF(C476="","",S475+(E476+J476-IF(RESULTADOS!$C$17="Normal",K476,0)-L476)/2+(F476+G476+H476+I476-IF(RESULTADOS!$C$17="Normal",0,K476)))</f>
        <v/>
      </c>
      <c r="T476" s="100" t="str">
        <f ca="1">IF(C476="","",T475+(E476+J476-IF(RESULTADOS!$C$17="Normal",K476,0)-L476)/2)</f>
        <v/>
      </c>
      <c r="U476" s="100">
        <f t="shared" ca="1" si="68"/>
        <v>0</v>
      </c>
      <c r="W476" s="116" t="str">
        <f t="shared" ca="1" si="69"/>
        <v/>
      </c>
      <c r="X476" s="116" t="str">
        <f t="shared" ca="1" si="66"/>
        <v/>
      </c>
      <c r="Y476" s="100">
        <f ca="1">IF(OR((Y475-13/12*AB475)*(1+PREMISSAS!$C$16)&lt;0,Y475=""),0,(Y475-13/12*AB475)*(1+PREMISSAS!$C$16))</f>
        <v>0</v>
      </c>
      <c r="Z476" s="100">
        <f ca="1">IF(OR((Z475-13/12*AC475)*(1+PREMISSAS!$C$16)&lt;0,Z475=""),0,(Z475-13/12*AC475)*(1+PREMISSAS!$C$16))</f>
        <v>0</v>
      </c>
      <c r="AA476" s="100">
        <f t="shared" ca="1" si="63"/>
        <v>0</v>
      </c>
      <c r="AB476" s="119">
        <f t="shared" ca="1" si="70"/>
        <v>0</v>
      </c>
      <c r="AC476" s="119">
        <f t="shared" ca="1" si="71"/>
        <v>0</v>
      </c>
    </row>
    <row r="477" spans="2:29" x14ac:dyDescent="0.25">
      <c r="B477" s="20" t="str">
        <f t="shared" ca="1" si="67"/>
        <v/>
      </c>
      <c r="C477" s="21" t="str">
        <f ca="1">IF(B477="","",IF(MONTH(B477)=1,C476*(1+PREMISSAS!$C$58),C476))</f>
        <v/>
      </c>
      <c r="D477" s="21" t="str">
        <f ca="1">IF(B477="","",IF(RESULTADOS!$C$17="Normal",IFERROR(MAX(C477-PREMISSAS!$C$13,0),0),MAX(10*PREMISSAS!$C$39,IF(MONTH(B477)=1,D476*(1+PREMISSAS!$C$58),D476))))</f>
        <v/>
      </c>
      <c r="E477" s="4">
        <f ca="1">IFERROR(D477*IF(RESULTADOS!$C$17="Normal",$D$3,0),0)</f>
        <v>0</v>
      </c>
      <c r="F477" s="4">
        <f>IF(AND(Painel!$I$47="Sim",Painel!$I$49=PREMISSAS!$O$23),Painel!$I$51,0)</f>
        <v>0</v>
      </c>
      <c r="G477" s="100">
        <f>IF(AND(Painel!$I$47="Sim",Painel!$I$49=PREMISSAS!$O$22),IF(MOD(MONTH(B477),6)=0,Painel!$I$51,0),0)</f>
        <v>0</v>
      </c>
      <c r="H477" s="100">
        <f>IF(AND(Painel!$I$47="Sim",Painel!$I$49=PREMISSAS!$O$21),IF(MOD(MONTH(B477),12)=0,Painel!$I$51,0),0)</f>
        <v>0</v>
      </c>
      <c r="I477" s="4">
        <f ca="1">IFERROR(IF(RESULTADOS!$C$17="Normal",0,D477)*IF(RESULTADOS!$C$17="Normal",0,$D$3),0)</f>
        <v>0</v>
      </c>
      <c r="J477" s="4">
        <f>IF(RESULTADOS!$C$17="Normal",E477,0)</f>
        <v>0</v>
      </c>
      <c r="K477" s="4">
        <f ca="1">(E477+J477+I477)*PREMISSAS!$C$61</f>
        <v>0</v>
      </c>
      <c r="L477" s="4">
        <f ca="1">IFERROR(D477*IF(RESULTADOS!$C$17="Normal",IF(Painel!$G$8=PREMISSAS!$M$18,PREMISSAS!$C$63,PREMISSAS!$D$63),0),0)</f>
        <v>0</v>
      </c>
      <c r="M477" s="85">
        <f ca="1">IFERROR(M476*(1+$E$2)+(E477+J477-IF(RESULTADOS!$C$17="Normal",K477,0)-L477)*IF(MONTH(B477)=12,2,1),0)</f>
        <v>0</v>
      </c>
      <c r="N477" s="85">
        <f ca="1">IFERROR(N476*(1+$E$2)+(F477+I477-IF(RESULTADOS!$C$17="Normal",0,K477))*IF(MONTH(B477)=12,2,1)+G477+H477,0)</f>
        <v>0</v>
      </c>
      <c r="P477" s="43">
        <f t="shared" ca="1" si="64"/>
        <v>0</v>
      </c>
      <c r="R477" s="116" t="str">
        <f t="shared" ca="1" si="65"/>
        <v/>
      </c>
      <c r="S477" s="100" t="str">
        <f ca="1">IF(C477="","",S476+(E477+J477-IF(RESULTADOS!$C$17="Normal",K477,0)-L477)/2+(F477+G477+H477+I477-IF(RESULTADOS!$C$17="Normal",0,K477)))</f>
        <v/>
      </c>
      <c r="T477" s="100" t="str">
        <f ca="1">IF(C477="","",T476+(E477+J477-IF(RESULTADOS!$C$17="Normal",K477,0)-L477)/2)</f>
        <v/>
      </c>
      <c r="U477" s="100">
        <f t="shared" ca="1" si="68"/>
        <v>0</v>
      </c>
      <c r="W477" s="116" t="str">
        <f t="shared" ca="1" si="69"/>
        <v/>
      </c>
      <c r="X477" s="116" t="str">
        <f t="shared" ca="1" si="66"/>
        <v/>
      </c>
      <c r="Y477" s="100">
        <f ca="1">IF(OR((Y476-13/12*AB476)*(1+PREMISSAS!$C$16)&lt;0,Y476=""),0,(Y476-13/12*AB476)*(1+PREMISSAS!$C$16))</f>
        <v>0</v>
      </c>
      <c r="Z477" s="100">
        <f ca="1">IF(OR((Z476-13/12*AC476)*(1+PREMISSAS!$C$16)&lt;0,Z476=""),0,(Z476-13/12*AC476)*(1+PREMISSAS!$C$16))</f>
        <v>0</v>
      </c>
      <c r="AA477" s="100">
        <f t="shared" ca="1" si="63"/>
        <v>0</v>
      </c>
      <c r="AB477" s="119">
        <f t="shared" ca="1" si="70"/>
        <v>0</v>
      </c>
      <c r="AC477" s="119">
        <f t="shared" ca="1" si="71"/>
        <v>0</v>
      </c>
    </row>
    <row r="478" spans="2:29" x14ac:dyDescent="0.25">
      <c r="B478" s="20" t="str">
        <f t="shared" ca="1" si="67"/>
        <v/>
      </c>
      <c r="C478" s="21" t="str">
        <f ca="1">IF(B478="","",IF(MONTH(B478)=1,C477*(1+PREMISSAS!$C$58),C477))</f>
        <v/>
      </c>
      <c r="D478" s="21" t="str">
        <f ca="1">IF(B478="","",IF(RESULTADOS!$C$17="Normal",IFERROR(MAX(C478-PREMISSAS!$C$13,0),0),MAX(10*PREMISSAS!$C$39,IF(MONTH(B478)=1,D477*(1+PREMISSAS!$C$58),D477))))</f>
        <v/>
      </c>
      <c r="E478" s="4">
        <f ca="1">IFERROR(D478*IF(RESULTADOS!$C$17="Normal",$D$3,0),0)</f>
        <v>0</v>
      </c>
      <c r="F478" s="4">
        <f>IF(AND(Painel!$I$47="Sim",Painel!$I$49=PREMISSAS!$O$23),Painel!$I$51,0)</f>
        <v>0</v>
      </c>
      <c r="G478" s="100">
        <f>IF(AND(Painel!$I$47="Sim",Painel!$I$49=PREMISSAS!$O$22),IF(MOD(MONTH(B478),6)=0,Painel!$I$51,0),0)</f>
        <v>0</v>
      </c>
      <c r="H478" s="100">
        <f>IF(AND(Painel!$I$47="Sim",Painel!$I$49=PREMISSAS!$O$21),IF(MOD(MONTH(B478),12)=0,Painel!$I$51,0),0)</f>
        <v>0</v>
      </c>
      <c r="I478" s="4">
        <f ca="1">IFERROR(IF(RESULTADOS!$C$17="Normal",0,D478)*IF(RESULTADOS!$C$17="Normal",0,$D$3),0)</f>
        <v>0</v>
      </c>
      <c r="J478" s="4">
        <f>IF(RESULTADOS!$C$17="Normal",E478,0)</f>
        <v>0</v>
      </c>
      <c r="K478" s="4">
        <f ca="1">(E478+J478+I478)*PREMISSAS!$C$61</f>
        <v>0</v>
      </c>
      <c r="L478" s="4">
        <f ca="1">IFERROR(D478*IF(RESULTADOS!$C$17="Normal",IF(Painel!$G$8=PREMISSAS!$M$18,PREMISSAS!$C$63,PREMISSAS!$D$63),0),0)</f>
        <v>0</v>
      </c>
      <c r="M478" s="85">
        <f ca="1">IFERROR(M477*(1+$E$2)+(E478+J478-IF(RESULTADOS!$C$17="Normal",K478,0)-L478)*IF(MONTH(B478)=12,2,1),0)</f>
        <v>0</v>
      </c>
      <c r="N478" s="85">
        <f ca="1">IFERROR(N477*(1+$E$2)+(F478+I478-IF(RESULTADOS!$C$17="Normal",0,K478))*IF(MONTH(B478)=12,2,1)+G478+H478,0)</f>
        <v>0</v>
      </c>
      <c r="P478" s="43">
        <f t="shared" ca="1" si="64"/>
        <v>0</v>
      </c>
      <c r="R478" s="116" t="str">
        <f t="shared" ca="1" si="65"/>
        <v/>
      </c>
      <c r="S478" s="100" t="str">
        <f ca="1">IF(C478="","",S477+(E478+J478-IF(RESULTADOS!$C$17="Normal",K478,0)-L478)/2+(F478+G478+H478+I478-IF(RESULTADOS!$C$17="Normal",0,K478)))</f>
        <v/>
      </c>
      <c r="T478" s="100" t="str">
        <f ca="1">IF(C478="","",T477+(E478+J478-IF(RESULTADOS!$C$17="Normal",K478,0)-L478)/2)</f>
        <v/>
      </c>
      <c r="U478" s="100">
        <f t="shared" ca="1" si="68"/>
        <v>0</v>
      </c>
      <c r="W478" s="116" t="str">
        <f t="shared" ca="1" si="69"/>
        <v/>
      </c>
      <c r="X478" s="116" t="str">
        <f t="shared" ca="1" si="66"/>
        <v/>
      </c>
      <c r="Y478" s="100">
        <f ca="1">IF(OR((Y477-13/12*AB477)*(1+PREMISSAS!$C$16)&lt;0,Y477=""),0,(Y477-13/12*AB477)*(1+PREMISSAS!$C$16))</f>
        <v>0</v>
      </c>
      <c r="Z478" s="100">
        <f ca="1">IF(OR((Z477-13/12*AC477)*(1+PREMISSAS!$C$16)&lt;0,Z477=""),0,(Z477-13/12*AC477)*(1+PREMISSAS!$C$16))</f>
        <v>0</v>
      </c>
      <c r="AA478" s="100">
        <f t="shared" ca="1" si="63"/>
        <v>0</v>
      </c>
      <c r="AB478" s="119">
        <f t="shared" ca="1" si="70"/>
        <v>0</v>
      </c>
      <c r="AC478" s="119">
        <f t="shared" ca="1" si="71"/>
        <v>0</v>
      </c>
    </row>
    <row r="479" spans="2:29" x14ac:dyDescent="0.25">
      <c r="B479" s="20" t="str">
        <f t="shared" ca="1" si="67"/>
        <v/>
      </c>
      <c r="C479" s="21" t="str">
        <f ca="1">IF(B479="","",IF(MONTH(B479)=1,C478*(1+PREMISSAS!$C$58),C478))</f>
        <v/>
      </c>
      <c r="D479" s="21" t="str">
        <f ca="1">IF(B479="","",IF(RESULTADOS!$C$17="Normal",IFERROR(MAX(C479-PREMISSAS!$C$13,0),0),MAX(10*PREMISSAS!$C$39,IF(MONTH(B479)=1,D478*(1+PREMISSAS!$C$58),D478))))</f>
        <v/>
      </c>
      <c r="E479" s="4">
        <f ca="1">IFERROR(D479*IF(RESULTADOS!$C$17="Normal",$D$3,0),0)</f>
        <v>0</v>
      </c>
      <c r="F479" s="4">
        <f>IF(AND(Painel!$I$47="Sim",Painel!$I$49=PREMISSAS!$O$23),Painel!$I$51,0)</f>
        <v>0</v>
      </c>
      <c r="G479" s="100">
        <f>IF(AND(Painel!$I$47="Sim",Painel!$I$49=PREMISSAS!$O$22),IF(MOD(MONTH(B479),6)=0,Painel!$I$51,0),0)</f>
        <v>0</v>
      </c>
      <c r="H479" s="100">
        <f>IF(AND(Painel!$I$47="Sim",Painel!$I$49=PREMISSAS!$O$21),IF(MOD(MONTH(B479),12)=0,Painel!$I$51,0),0)</f>
        <v>0</v>
      </c>
      <c r="I479" s="4">
        <f ca="1">IFERROR(IF(RESULTADOS!$C$17="Normal",0,D479)*IF(RESULTADOS!$C$17="Normal",0,$D$3),0)</f>
        <v>0</v>
      </c>
      <c r="J479" s="4">
        <f>IF(RESULTADOS!$C$17="Normal",E479,0)</f>
        <v>0</v>
      </c>
      <c r="K479" s="4">
        <f ca="1">(E479+J479+I479)*PREMISSAS!$C$61</f>
        <v>0</v>
      </c>
      <c r="L479" s="4">
        <f ca="1">IFERROR(D479*IF(RESULTADOS!$C$17="Normal",IF(Painel!$G$8=PREMISSAS!$M$18,PREMISSAS!$C$63,PREMISSAS!$D$63),0),0)</f>
        <v>0</v>
      </c>
      <c r="M479" s="85">
        <f ca="1">IFERROR(M478*(1+$E$2)+(E479+J479-IF(RESULTADOS!$C$17="Normal",K479,0)-L479)*IF(MONTH(B479)=12,2,1),0)</f>
        <v>0</v>
      </c>
      <c r="N479" s="85">
        <f ca="1">IFERROR(N478*(1+$E$2)+(F479+I479-IF(RESULTADOS!$C$17="Normal",0,K479))*IF(MONTH(B479)=12,2,1)+G479+H479,0)</f>
        <v>0</v>
      </c>
      <c r="P479" s="43">
        <f t="shared" ca="1" si="64"/>
        <v>0</v>
      </c>
      <c r="R479" s="116" t="str">
        <f t="shared" ca="1" si="65"/>
        <v/>
      </c>
      <c r="S479" s="100" t="str">
        <f ca="1">IF(C479="","",S478+(E479+J479-IF(RESULTADOS!$C$17="Normal",K479,0)-L479)/2+(F479+G479+H479+I479-IF(RESULTADOS!$C$17="Normal",0,K479)))</f>
        <v/>
      </c>
      <c r="T479" s="100" t="str">
        <f ca="1">IF(C479="","",T478+(E479+J479-IF(RESULTADOS!$C$17="Normal",K479,0)-L479)/2)</f>
        <v/>
      </c>
      <c r="U479" s="100">
        <f t="shared" ca="1" si="68"/>
        <v>0</v>
      </c>
      <c r="W479" s="116" t="str">
        <f t="shared" ca="1" si="69"/>
        <v/>
      </c>
      <c r="X479" s="116" t="str">
        <f t="shared" ca="1" si="66"/>
        <v/>
      </c>
      <c r="Y479" s="100">
        <f ca="1">IF(OR((Y478-13/12*AB478)*(1+PREMISSAS!$C$16)&lt;0,Y478=""),0,(Y478-13/12*AB478)*(1+PREMISSAS!$C$16))</f>
        <v>0</v>
      </c>
      <c r="Z479" s="100">
        <f ca="1">IF(OR((Z478-13/12*AC478)*(1+PREMISSAS!$C$16)&lt;0,Z478=""),0,(Z478-13/12*AC478)*(1+PREMISSAS!$C$16))</f>
        <v>0</v>
      </c>
      <c r="AA479" s="100">
        <f t="shared" ca="1" si="63"/>
        <v>0</v>
      </c>
      <c r="AB479" s="119">
        <f t="shared" ca="1" si="70"/>
        <v>0</v>
      </c>
      <c r="AC479" s="119">
        <f t="shared" ca="1" si="71"/>
        <v>0</v>
      </c>
    </row>
    <row r="480" spans="2:29" x14ac:dyDescent="0.25">
      <c r="B480" s="20" t="str">
        <f t="shared" ca="1" si="67"/>
        <v/>
      </c>
      <c r="C480" s="21" t="str">
        <f ca="1">IF(B480="","",IF(MONTH(B480)=1,C479*(1+PREMISSAS!$C$58),C479))</f>
        <v/>
      </c>
      <c r="D480" s="21" t="str">
        <f ca="1">IF(B480="","",IF(RESULTADOS!$C$17="Normal",IFERROR(MAX(C480-PREMISSAS!$C$13,0),0),MAX(10*PREMISSAS!$C$39,IF(MONTH(B480)=1,D479*(1+PREMISSAS!$C$58),D479))))</f>
        <v/>
      </c>
      <c r="E480" s="4">
        <f ca="1">IFERROR(D480*IF(RESULTADOS!$C$17="Normal",$D$3,0),0)</f>
        <v>0</v>
      </c>
      <c r="F480" s="4">
        <f>IF(AND(Painel!$I$47="Sim",Painel!$I$49=PREMISSAS!$O$23),Painel!$I$51,0)</f>
        <v>0</v>
      </c>
      <c r="G480" s="100">
        <f>IF(AND(Painel!$I$47="Sim",Painel!$I$49=PREMISSAS!$O$22),IF(MOD(MONTH(B480),6)=0,Painel!$I$51,0),0)</f>
        <v>0</v>
      </c>
      <c r="H480" s="100">
        <f>IF(AND(Painel!$I$47="Sim",Painel!$I$49=PREMISSAS!$O$21),IF(MOD(MONTH(B480),12)=0,Painel!$I$51,0),0)</f>
        <v>0</v>
      </c>
      <c r="I480" s="4">
        <f ca="1">IFERROR(IF(RESULTADOS!$C$17="Normal",0,D480)*IF(RESULTADOS!$C$17="Normal",0,$D$3),0)</f>
        <v>0</v>
      </c>
      <c r="J480" s="4">
        <f>IF(RESULTADOS!$C$17="Normal",E480,0)</f>
        <v>0</v>
      </c>
      <c r="K480" s="4">
        <f ca="1">(E480+J480+I480)*PREMISSAS!$C$61</f>
        <v>0</v>
      </c>
      <c r="L480" s="4">
        <f ca="1">IFERROR(D480*IF(RESULTADOS!$C$17="Normal",IF(Painel!$G$8=PREMISSAS!$M$18,PREMISSAS!$C$63,PREMISSAS!$D$63),0),0)</f>
        <v>0</v>
      </c>
      <c r="M480" s="85">
        <f ca="1">IFERROR(M479*(1+$E$2)+(E480+J480-IF(RESULTADOS!$C$17="Normal",K480,0)-L480)*IF(MONTH(B480)=12,2,1),0)</f>
        <v>0</v>
      </c>
      <c r="N480" s="85">
        <f ca="1">IFERROR(N479*(1+$E$2)+(F480+I480-IF(RESULTADOS!$C$17="Normal",0,K480))*IF(MONTH(B480)=12,2,1)+G480+H480,0)</f>
        <v>0</v>
      </c>
      <c r="P480" s="43">
        <f t="shared" ca="1" si="64"/>
        <v>0</v>
      </c>
      <c r="R480" s="116" t="str">
        <f t="shared" ca="1" si="65"/>
        <v/>
      </c>
      <c r="S480" s="100" t="str">
        <f ca="1">IF(C480="","",S479+(E480+J480-IF(RESULTADOS!$C$17="Normal",K480,0)-L480)/2+(F480+G480+H480+I480-IF(RESULTADOS!$C$17="Normal",0,K480)))</f>
        <v/>
      </c>
      <c r="T480" s="100" t="str">
        <f ca="1">IF(C480="","",T479+(E480+J480-IF(RESULTADOS!$C$17="Normal",K480,0)-L480)/2)</f>
        <v/>
      </c>
      <c r="U480" s="100">
        <f t="shared" ca="1" si="68"/>
        <v>0</v>
      </c>
      <c r="W480" s="116" t="str">
        <f t="shared" ca="1" si="69"/>
        <v/>
      </c>
      <c r="X480" s="116" t="str">
        <f t="shared" ca="1" si="66"/>
        <v/>
      </c>
      <c r="Y480" s="100">
        <f ca="1">IF(OR((Y479-13/12*AB479)*(1+PREMISSAS!$C$16)&lt;0,Y479=""),0,(Y479-13/12*AB479)*(1+PREMISSAS!$C$16))</f>
        <v>0</v>
      </c>
      <c r="Z480" s="100">
        <f ca="1">IF(OR((Z479-13/12*AC479)*(1+PREMISSAS!$C$16)&lt;0,Z479=""),0,(Z479-13/12*AC479)*(1+PREMISSAS!$C$16))</f>
        <v>0</v>
      </c>
      <c r="AA480" s="100">
        <f t="shared" ca="1" si="63"/>
        <v>0</v>
      </c>
      <c r="AB480" s="119">
        <f t="shared" ca="1" si="70"/>
        <v>0</v>
      </c>
      <c r="AC480" s="119">
        <f t="shared" ca="1" si="71"/>
        <v>0</v>
      </c>
    </row>
    <row r="481" spans="2:29" x14ac:dyDescent="0.25">
      <c r="B481" s="20" t="str">
        <f t="shared" ca="1" si="67"/>
        <v/>
      </c>
      <c r="C481" s="21" t="str">
        <f ca="1">IF(B481="","",IF(MONTH(B481)=1,C480*(1+PREMISSAS!$C$58),C480))</f>
        <v/>
      </c>
      <c r="D481" s="21" t="str">
        <f ca="1">IF(B481="","",IF(RESULTADOS!$C$17="Normal",IFERROR(MAX(C481-PREMISSAS!$C$13,0),0),MAX(10*PREMISSAS!$C$39,IF(MONTH(B481)=1,D480*(1+PREMISSAS!$C$58),D480))))</f>
        <v/>
      </c>
      <c r="E481" s="4">
        <f ca="1">IFERROR(D481*IF(RESULTADOS!$C$17="Normal",$D$3,0),0)</f>
        <v>0</v>
      </c>
      <c r="F481" s="4">
        <f>IF(AND(Painel!$I$47="Sim",Painel!$I$49=PREMISSAS!$O$23),Painel!$I$51,0)</f>
        <v>0</v>
      </c>
      <c r="G481" s="100">
        <f>IF(AND(Painel!$I$47="Sim",Painel!$I$49=PREMISSAS!$O$22),IF(MOD(MONTH(B481),6)=0,Painel!$I$51,0),0)</f>
        <v>0</v>
      </c>
      <c r="H481" s="100">
        <f>IF(AND(Painel!$I$47="Sim",Painel!$I$49=PREMISSAS!$O$21),IF(MOD(MONTH(B481),12)=0,Painel!$I$51,0),0)</f>
        <v>0</v>
      </c>
      <c r="I481" s="4">
        <f ca="1">IFERROR(IF(RESULTADOS!$C$17="Normal",0,D481)*IF(RESULTADOS!$C$17="Normal",0,$D$3),0)</f>
        <v>0</v>
      </c>
      <c r="J481" s="4">
        <f>IF(RESULTADOS!$C$17="Normal",E481,0)</f>
        <v>0</v>
      </c>
      <c r="K481" s="4">
        <f ca="1">(E481+J481+I481)*PREMISSAS!$C$61</f>
        <v>0</v>
      </c>
      <c r="L481" s="4">
        <f ca="1">IFERROR(D481*IF(RESULTADOS!$C$17="Normal",IF(Painel!$G$8=PREMISSAS!$M$18,PREMISSAS!$C$63,PREMISSAS!$D$63),0),0)</f>
        <v>0</v>
      </c>
      <c r="M481" s="85">
        <f ca="1">IFERROR(M480*(1+$E$2)+(E481+J481-IF(RESULTADOS!$C$17="Normal",K481,0)-L481)*IF(MONTH(B481)=12,2,1),0)</f>
        <v>0</v>
      </c>
      <c r="N481" s="85">
        <f ca="1">IFERROR(N480*(1+$E$2)+(F481+I481-IF(RESULTADOS!$C$17="Normal",0,K481))*IF(MONTH(B481)=12,2,1)+G481+H481,0)</f>
        <v>0</v>
      </c>
      <c r="P481" s="43">
        <f t="shared" ca="1" si="64"/>
        <v>0</v>
      </c>
      <c r="R481" s="116" t="str">
        <f t="shared" ca="1" si="65"/>
        <v/>
      </c>
      <c r="S481" s="100" t="str">
        <f ca="1">IF(C481="","",S480+(E481+J481-IF(RESULTADOS!$C$17="Normal",K481,0)-L481)/2+(F481+G481+H481+I481-IF(RESULTADOS!$C$17="Normal",0,K481)))</f>
        <v/>
      </c>
      <c r="T481" s="100" t="str">
        <f ca="1">IF(C481="","",T480+(E481+J481-IF(RESULTADOS!$C$17="Normal",K481,0)-L481)/2)</f>
        <v/>
      </c>
      <c r="U481" s="100">
        <f t="shared" ca="1" si="68"/>
        <v>0</v>
      </c>
      <c r="W481" s="116" t="str">
        <f t="shared" ca="1" si="69"/>
        <v/>
      </c>
      <c r="X481" s="116" t="str">
        <f t="shared" ca="1" si="66"/>
        <v/>
      </c>
      <c r="Y481" s="100">
        <f ca="1">IF(OR((Y480-13/12*AB480)*(1+PREMISSAS!$C$16)&lt;0,Y480=""),0,(Y480-13/12*AB480)*(1+PREMISSAS!$C$16))</f>
        <v>0</v>
      </c>
      <c r="Z481" s="100">
        <f ca="1">IF(OR((Z480-13/12*AC480)*(1+PREMISSAS!$C$16)&lt;0,Z480=""),0,(Z480-13/12*AC480)*(1+PREMISSAS!$C$16))</f>
        <v>0</v>
      </c>
      <c r="AA481" s="100">
        <f t="shared" ca="1" si="63"/>
        <v>0</v>
      </c>
      <c r="AB481" s="119">
        <f t="shared" ca="1" si="70"/>
        <v>0</v>
      </c>
      <c r="AC481" s="119">
        <f t="shared" ca="1" si="71"/>
        <v>0</v>
      </c>
    </row>
    <row r="482" spans="2:29" x14ac:dyDescent="0.25">
      <c r="B482" s="20" t="str">
        <f t="shared" ca="1" si="67"/>
        <v/>
      </c>
      <c r="C482" s="21" t="str">
        <f ca="1">IF(B482="","",IF(MONTH(B482)=1,C481*(1+PREMISSAS!$C$58),C481))</f>
        <v/>
      </c>
      <c r="D482" s="21" t="str">
        <f ca="1">IF(B482="","",IF(RESULTADOS!$C$17="Normal",IFERROR(MAX(C482-PREMISSAS!$C$13,0),0),MAX(10*PREMISSAS!$C$39,IF(MONTH(B482)=1,D481*(1+PREMISSAS!$C$58),D481))))</f>
        <v/>
      </c>
      <c r="E482" s="4">
        <f ca="1">IFERROR(D482*IF(RESULTADOS!$C$17="Normal",$D$3,0),0)</f>
        <v>0</v>
      </c>
      <c r="F482" s="4">
        <f>IF(AND(Painel!$I$47="Sim",Painel!$I$49=PREMISSAS!$O$23),Painel!$I$51,0)</f>
        <v>0</v>
      </c>
      <c r="G482" s="100">
        <f>IF(AND(Painel!$I$47="Sim",Painel!$I$49=PREMISSAS!$O$22),IF(MOD(MONTH(B482),6)=0,Painel!$I$51,0),0)</f>
        <v>0</v>
      </c>
      <c r="H482" s="100">
        <f>IF(AND(Painel!$I$47="Sim",Painel!$I$49=PREMISSAS!$O$21),IF(MOD(MONTH(B482),12)=0,Painel!$I$51,0),0)</f>
        <v>0</v>
      </c>
      <c r="I482" s="4">
        <f ca="1">IFERROR(IF(RESULTADOS!$C$17="Normal",0,D482)*IF(RESULTADOS!$C$17="Normal",0,$D$3),0)</f>
        <v>0</v>
      </c>
      <c r="J482" s="4">
        <f>IF(RESULTADOS!$C$17="Normal",E482,0)</f>
        <v>0</v>
      </c>
      <c r="K482" s="4">
        <f ca="1">(E482+J482+I482)*PREMISSAS!$C$61</f>
        <v>0</v>
      </c>
      <c r="L482" s="4">
        <f ca="1">IFERROR(D482*IF(RESULTADOS!$C$17="Normal",IF(Painel!$G$8=PREMISSAS!$M$18,PREMISSAS!$C$63,PREMISSAS!$D$63),0),0)</f>
        <v>0</v>
      </c>
      <c r="M482" s="85">
        <f ca="1">IFERROR(M481*(1+$E$2)+(E482+J482-IF(RESULTADOS!$C$17="Normal",K482,0)-L482)*IF(MONTH(B482)=12,2,1),0)</f>
        <v>0</v>
      </c>
      <c r="N482" s="85">
        <f ca="1">IFERROR(N481*(1+$E$2)+(F482+I482-IF(RESULTADOS!$C$17="Normal",0,K482))*IF(MONTH(B482)=12,2,1)+G482+H482,0)</f>
        <v>0</v>
      </c>
      <c r="P482" s="43">
        <f t="shared" ca="1" si="64"/>
        <v>0</v>
      </c>
      <c r="R482" s="116" t="str">
        <f t="shared" ca="1" si="65"/>
        <v/>
      </c>
      <c r="S482" s="100" t="str">
        <f ca="1">IF(C482="","",S481+(E482+J482-IF(RESULTADOS!$C$17="Normal",K482,0)-L482)/2+(F482+G482+H482+I482-IF(RESULTADOS!$C$17="Normal",0,K482)))</f>
        <v/>
      </c>
      <c r="T482" s="100" t="str">
        <f ca="1">IF(C482="","",T481+(E482+J482-IF(RESULTADOS!$C$17="Normal",K482,0)-L482)/2)</f>
        <v/>
      </c>
      <c r="U482" s="100">
        <f t="shared" ca="1" si="68"/>
        <v>0</v>
      </c>
      <c r="W482" s="116" t="str">
        <f t="shared" ca="1" si="69"/>
        <v/>
      </c>
      <c r="X482" s="116" t="str">
        <f t="shared" ca="1" si="66"/>
        <v/>
      </c>
      <c r="Y482" s="100">
        <f ca="1">IF(OR((Y481-13/12*AB481)*(1+PREMISSAS!$C$16)&lt;0,Y481=""),0,(Y481-13/12*AB481)*(1+PREMISSAS!$C$16))</f>
        <v>0</v>
      </c>
      <c r="Z482" s="100">
        <f ca="1">IF(OR((Z481-13/12*AC481)*(1+PREMISSAS!$C$16)&lt;0,Z481=""),0,(Z481-13/12*AC481)*(1+PREMISSAS!$C$16))</f>
        <v>0</v>
      </c>
      <c r="AA482" s="100">
        <f t="shared" ca="1" si="63"/>
        <v>0</v>
      </c>
      <c r="AB482" s="119">
        <f t="shared" ca="1" si="70"/>
        <v>0</v>
      </c>
      <c r="AC482" s="119">
        <f t="shared" ca="1" si="71"/>
        <v>0</v>
      </c>
    </row>
    <row r="483" spans="2:29" x14ac:dyDescent="0.25">
      <c r="B483" s="20" t="str">
        <f t="shared" ca="1" si="67"/>
        <v/>
      </c>
      <c r="C483" s="21" t="str">
        <f ca="1">IF(B483="","",IF(MONTH(B483)=1,C482*(1+PREMISSAS!$C$58),C482))</f>
        <v/>
      </c>
      <c r="D483" s="21" t="str">
        <f ca="1">IF(B483="","",IF(RESULTADOS!$C$17="Normal",IFERROR(MAX(C483-PREMISSAS!$C$13,0),0),MAX(10*PREMISSAS!$C$39,IF(MONTH(B483)=1,D482*(1+PREMISSAS!$C$58),D482))))</f>
        <v/>
      </c>
      <c r="E483" s="4">
        <f ca="1">IFERROR(D483*IF(RESULTADOS!$C$17="Normal",$D$3,0),0)</f>
        <v>0</v>
      </c>
      <c r="F483" s="4">
        <f>IF(AND(Painel!$I$47="Sim",Painel!$I$49=PREMISSAS!$O$23),Painel!$I$51,0)</f>
        <v>0</v>
      </c>
      <c r="G483" s="100">
        <f>IF(AND(Painel!$I$47="Sim",Painel!$I$49=PREMISSAS!$O$22),IF(MOD(MONTH(B483),6)=0,Painel!$I$51,0),0)</f>
        <v>0</v>
      </c>
      <c r="H483" s="100">
        <f>IF(AND(Painel!$I$47="Sim",Painel!$I$49=PREMISSAS!$O$21),IF(MOD(MONTH(B483),12)=0,Painel!$I$51,0),0)</f>
        <v>0</v>
      </c>
      <c r="I483" s="4">
        <f ca="1">IFERROR(IF(RESULTADOS!$C$17="Normal",0,D483)*IF(RESULTADOS!$C$17="Normal",0,$D$3),0)</f>
        <v>0</v>
      </c>
      <c r="J483" s="4">
        <f>IF(RESULTADOS!$C$17="Normal",E483,0)</f>
        <v>0</v>
      </c>
      <c r="K483" s="4">
        <f ca="1">(E483+J483+I483)*PREMISSAS!$C$61</f>
        <v>0</v>
      </c>
      <c r="L483" s="4">
        <f ca="1">IFERROR(D483*IF(RESULTADOS!$C$17="Normal",IF(Painel!$G$8=PREMISSAS!$M$18,PREMISSAS!$C$63,PREMISSAS!$D$63),0),0)</f>
        <v>0</v>
      </c>
      <c r="M483" s="85">
        <f ca="1">IFERROR(M482*(1+$E$2)+(E483+J483-IF(RESULTADOS!$C$17="Normal",K483,0)-L483)*IF(MONTH(B483)=12,2,1),0)</f>
        <v>0</v>
      </c>
      <c r="N483" s="85">
        <f ca="1">IFERROR(N482*(1+$E$2)+(F483+I483-IF(RESULTADOS!$C$17="Normal",0,K483))*IF(MONTH(B483)=12,2,1)+G483+H483,0)</f>
        <v>0</v>
      </c>
      <c r="P483" s="43">
        <f t="shared" ca="1" si="64"/>
        <v>0</v>
      </c>
      <c r="R483" s="116" t="str">
        <f t="shared" ca="1" si="65"/>
        <v/>
      </c>
      <c r="S483" s="100" t="str">
        <f ca="1">IF(C483="","",S482+(E483+J483-IF(RESULTADOS!$C$17="Normal",K483,0)-L483)/2+(F483+G483+H483+I483-IF(RESULTADOS!$C$17="Normal",0,K483)))</f>
        <v/>
      </c>
      <c r="T483" s="100" t="str">
        <f ca="1">IF(C483="","",T482+(E483+J483-IF(RESULTADOS!$C$17="Normal",K483,0)-L483)/2)</f>
        <v/>
      </c>
      <c r="U483" s="100">
        <f t="shared" ca="1" si="68"/>
        <v>0</v>
      </c>
      <c r="W483" s="116" t="str">
        <f t="shared" ca="1" si="69"/>
        <v/>
      </c>
      <c r="X483" s="116" t="str">
        <f t="shared" ca="1" si="66"/>
        <v/>
      </c>
      <c r="Y483" s="100">
        <f ca="1">IF(OR((Y482-13/12*AB482)*(1+PREMISSAS!$C$16)&lt;0,Y482=""),0,(Y482-13/12*AB482)*(1+PREMISSAS!$C$16))</f>
        <v>0</v>
      </c>
      <c r="Z483" s="100">
        <f ca="1">IF(OR((Z482-13/12*AC482)*(1+PREMISSAS!$C$16)&lt;0,Z482=""),0,(Z482-13/12*AC482)*(1+PREMISSAS!$C$16))</f>
        <v>0</v>
      </c>
      <c r="AA483" s="100">
        <f t="shared" ca="1" si="63"/>
        <v>0</v>
      </c>
      <c r="AB483" s="119">
        <f t="shared" ca="1" si="70"/>
        <v>0</v>
      </c>
      <c r="AC483" s="119">
        <f t="shared" ca="1" si="71"/>
        <v>0</v>
      </c>
    </row>
    <row r="484" spans="2:29" x14ac:dyDescent="0.25">
      <c r="B484" s="20" t="str">
        <f t="shared" ca="1" si="67"/>
        <v/>
      </c>
      <c r="C484" s="21" t="str">
        <f ca="1">IF(B484="","",IF(MONTH(B484)=1,C483*(1+PREMISSAS!$C$58),C483))</f>
        <v/>
      </c>
      <c r="D484" s="21" t="str">
        <f ca="1">IF(B484="","",IF(RESULTADOS!$C$17="Normal",IFERROR(MAX(C484-PREMISSAS!$C$13,0),0),MAX(10*PREMISSAS!$C$39,IF(MONTH(B484)=1,D483*(1+PREMISSAS!$C$58),D483))))</f>
        <v/>
      </c>
      <c r="E484" s="4">
        <f ca="1">IFERROR(D484*IF(RESULTADOS!$C$17="Normal",$D$3,0),0)</f>
        <v>0</v>
      </c>
      <c r="F484" s="4">
        <f>IF(AND(Painel!$I$47="Sim",Painel!$I$49=PREMISSAS!$O$23),Painel!$I$51,0)</f>
        <v>0</v>
      </c>
      <c r="G484" s="100">
        <f>IF(AND(Painel!$I$47="Sim",Painel!$I$49=PREMISSAS!$O$22),IF(MOD(MONTH(B484),6)=0,Painel!$I$51,0),0)</f>
        <v>0</v>
      </c>
      <c r="H484" s="100">
        <f>IF(AND(Painel!$I$47="Sim",Painel!$I$49=PREMISSAS!$O$21),IF(MOD(MONTH(B484),12)=0,Painel!$I$51,0),0)</f>
        <v>0</v>
      </c>
      <c r="I484" s="4">
        <f ca="1">IFERROR(IF(RESULTADOS!$C$17="Normal",0,D484)*IF(RESULTADOS!$C$17="Normal",0,$D$3),0)</f>
        <v>0</v>
      </c>
      <c r="J484" s="4">
        <f>IF(RESULTADOS!$C$17="Normal",E484,0)</f>
        <v>0</v>
      </c>
      <c r="K484" s="4">
        <f ca="1">(E484+J484+I484)*PREMISSAS!$C$61</f>
        <v>0</v>
      </c>
      <c r="L484" s="4">
        <f ca="1">IFERROR(D484*IF(RESULTADOS!$C$17="Normal",IF(Painel!$G$8=PREMISSAS!$M$18,PREMISSAS!$C$63,PREMISSAS!$D$63),0),0)</f>
        <v>0</v>
      </c>
      <c r="M484" s="85">
        <f ca="1">IFERROR(M483*(1+$E$2)+(E484+J484-IF(RESULTADOS!$C$17="Normal",K484,0)-L484)*IF(MONTH(B484)=12,2,1),0)</f>
        <v>0</v>
      </c>
      <c r="N484" s="85">
        <f ca="1">IFERROR(N483*(1+$E$2)+(F484+I484-IF(RESULTADOS!$C$17="Normal",0,K484))*IF(MONTH(B484)=12,2,1)+G484+H484,0)</f>
        <v>0</v>
      </c>
      <c r="P484" s="43">
        <f t="shared" ca="1" si="64"/>
        <v>0</v>
      </c>
      <c r="R484" s="116" t="str">
        <f t="shared" ca="1" si="65"/>
        <v/>
      </c>
      <c r="S484" s="100" t="str">
        <f ca="1">IF(C484="","",S483+(E484+J484-IF(RESULTADOS!$C$17="Normal",K484,0)-L484)/2+(F484+G484+H484+I484-IF(RESULTADOS!$C$17="Normal",0,K484)))</f>
        <v/>
      </c>
      <c r="T484" s="100" t="str">
        <f ca="1">IF(C484="","",T483+(E484+J484-IF(RESULTADOS!$C$17="Normal",K484,0)-L484)/2)</f>
        <v/>
      </c>
      <c r="U484" s="100">
        <f t="shared" ca="1" si="68"/>
        <v>0</v>
      </c>
      <c r="W484" s="116" t="str">
        <f t="shared" ca="1" si="69"/>
        <v/>
      </c>
      <c r="X484" s="116" t="str">
        <f t="shared" ca="1" si="66"/>
        <v/>
      </c>
      <c r="Y484" s="100">
        <f ca="1">IF(OR((Y483-13/12*AB483)*(1+PREMISSAS!$C$16)&lt;0,Y483=""),0,(Y483-13/12*AB483)*(1+PREMISSAS!$C$16))</f>
        <v>0</v>
      </c>
      <c r="Z484" s="100">
        <f ca="1">IF(OR((Z483-13/12*AC483)*(1+PREMISSAS!$C$16)&lt;0,Z483=""),0,(Z483-13/12*AC483)*(1+PREMISSAS!$C$16))</f>
        <v>0</v>
      </c>
      <c r="AA484" s="100">
        <f t="shared" ca="1" si="63"/>
        <v>0</v>
      </c>
      <c r="AB484" s="119">
        <f t="shared" ca="1" si="70"/>
        <v>0</v>
      </c>
      <c r="AC484" s="119">
        <f t="shared" ca="1" si="71"/>
        <v>0</v>
      </c>
    </row>
    <row r="485" spans="2:29" x14ac:dyDescent="0.25">
      <c r="B485" s="20" t="str">
        <f t="shared" ca="1" si="67"/>
        <v/>
      </c>
      <c r="C485" s="21" t="str">
        <f ca="1">IF(B485="","",IF(MONTH(B485)=1,C484*(1+PREMISSAS!$C$58),C484))</f>
        <v/>
      </c>
      <c r="D485" s="21" t="str">
        <f ca="1">IF(B485="","",IF(RESULTADOS!$C$17="Normal",IFERROR(MAX(C485-PREMISSAS!$C$13,0),0),MAX(10*PREMISSAS!$C$39,IF(MONTH(B485)=1,D484*(1+PREMISSAS!$C$58),D484))))</f>
        <v/>
      </c>
      <c r="E485" s="4">
        <f ca="1">IFERROR(D485*IF(RESULTADOS!$C$17="Normal",$D$3,0),0)</f>
        <v>0</v>
      </c>
      <c r="F485" s="4">
        <f>IF(AND(Painel!$I$47="Sim",Painel!$I$49=PREMISSAS!$O$23),Painel!$I$51,0)</f>
        <v>0</v>
      </c>
      <c r="G485" s="100">
        <f>IF(AND(Painel!$I$47="Sim",Painel!$I$49=PREMISSAS!$O$22),IF(MOD(MONTH(B485),6)=0,Painel!$I$51,0),0)</f>
        <v>0</v>
      </c>
      <c r="H485" s="100">
        <f>IF(AND(Painel!$I$47="Sim",Painel!$I$49=PREMISSAS!$O$21),IF(MOD(MONTH(B485),12)=0,Painel!$I$51,0),0)</f>
        <v>0</v>
      </c>
      <c r="I485" s="4">
        <f ca="1">IFERROR(IF(RESULTADOS!$C$17="Normal",0,D485)*IF(RESULTADOS!$C$17="Normal",0,$D$3),0)</f>
        <v>0</v>
      </c>
      <c r="J485" s="4">
        <f>IF(RESULTADOS!$C$17="Normal",E485,0)</f>
        <v>0</v>
      </c>
      <c r="K485" s="4">
        <f ca="1">(E485+J485+I485)*PREMISSAS!$C$61</f>
        <v>0</v>
      </c>
      <c r="L485" s="4">
        <f ca="1">IFERROR(D485*IF(RESULTADOS!$C$17="Normal",IF(Painel!$G$8=PREMISSAS!$M$18,PREMISSAS!$C$63,PREMISSAS!$D$63),0),0)</f>
        <v>0</v>
      </c>
      <c r="M485" s="85">
        <f ca="1">IFERROR(M484*(1+$E$2)+(E485+J485-IF(RESULTADOS!$C$17="Normal",K485,0)-L485)*IF(MONTH(B485)=12,2,1),0)</f>
        <v>0</v>
      </c>
      <c r="N485" s="85">
        <f ca="1">IFERROR(N484*(1+$E$2)+(F485+I485-IF(RESULTADOS!$C$17="Normal",0,K485))*IF(MONTH(B485)=12,2,1)+G485+H485,0)</f>
        <v>0</v>
      </c>
      <c r="P485" s="43">
        <f t="shared" ca="1" si="64"/>
        <v>0</v>
      </c>
      <c r="R485" s="116" t="str">
        <f t="shared" ca="1" si="65"/>
        <v/>
      </c>
      <c r="S485" s="100" t="str">
        <f ca="1">IF(C485="","",S484+(E485+J485-IF(RESULTADOS!$C$17="Normal",K485,0)-L485)/2+(F485+G485+H485+I485-IF(RESULTADOS!$C$17="Normal",0,K485)))</f>
        <v/>
      </c>
      <c r="T485" s="100" t="str">
        <f ca="1">IF(C485="","",T484+(E485+J485-IF(RESULTADOS!$C$17="Normal",K485,0)-L485)/2)</f>
        <v/>
      </c>
      <c r="U485" s="100">
        <f t="shared" ca="1" si="68"/>
        <v>0</v>
      </c>
      <c r="W485" s="116" t="str">
        <f t="shared" ca="1" si="69"/>
        <v/>
      </c>
      <c r="X485" s="116" t="str">
        <f t="shared" ca="1" si="66"/>
        <v/>
      </c>
      <c r="Y485" s="100">
        <f ca="1">IF(OR((Y484-13/12*AB484)*(1+PREMISSAS!$C$16)&lt;0,Y484=""),0,(Y484-13/12*AB484)*(1+PREMISSAS!$C$16))</f>
        <v>0</v>
      </c>
      <c r="Z485" s="100">
        <f ca="1">IF(OR((Z484-13/12*AC484)*(1+PREMISSAS!$C$16)&lt;0,Z484=""),0,(Z484-13/12*AC484)*(1+PREMISSAS!$C$16))</f>
        <v>0</v>
      </c>
      <c r="AA485" s="100">
        <f t="shared" ca="1" si="63"/>
        <v>0</v>
      </c>
      <c r="AB485" s="119">
        <f t="shared" ca="1" si="70"/>
        <v>0</v>
      </c>
      <c r="AC485" s="119">
        <f t="shared" ca="1" si="71"/>
        <v>0</v>
      </c>
    </row>
    <row r="486" spans="2:29" x14ac:dyDescent="0.25">
      <c r="B486" s="20" t="str">
        <f t="shared" ca="1" si="67"/>
        <v/>
      </c>
      <c r="C486" s="21" t="str">
        <f ca="1">IF(B486="","",IF(MONTH(B486)=1,C485*(1+PREMISSAS!$C$58),C485))</f>
        <v/>
      </c>
      <c r="D486" s="21" t="str">
        <f ca="1">IF(B486="","",IF(RESULTADOS!$C$17="Normal",IFERROR(MAX(C486-PREMISSAS!$C$13,0),0),MAX(10*PREMISSAS!$C$39,IF(MONTH(B486)=1,D485*(1+PREMISSAS!$C$58),D485))))</f>
        <v/>
      </c>
      <c r="E486" s="4">
        <f ca="1">IFERROR(D486*IF(RESULTADOS!$C$17="Normal",$D$3,0),0)</f>
        <v>0</v>
      </c>
      <c r="F486" s="4">
        <f>IF(AND(Painel!$I$47="Sim",Painel!$I$49=PREMISSAS!$O$23),Painel!$I$51,0)</f>
        <v>0</v>
      </c>
      <c r="G486" s="100">
        <f>IF(AND(Painel!$I$47="Sim",Painel!$I$49=PREMISSAS!$O$22),IF(MOD(MONTH(B486),6)=0,Painel!$I$51,0),0)</f>
        <v>0</v>
      </c>
      <c r="H486" s="100">
        <f>IF(AND(Painel!$I$47="Sim",Painel!$I$49=PREMISSAS!$O$21),IF(MOD(MONTH(B486),12)=0,Painel!$I$51,0),0)</f>
        <v>0</v>
      </c>
      <c r="I486" s="4">
        <f ca="1">IFERROR(IF(RESULTADOS!$C$17="Normal",0,D486)*IF(RESULTADOS!$C$17="Normal",0,$D$3),0)</f>
        <v>0</v>
      </c>
      <c r="J486" s="4">
        <f>IF(RESULTADOS!$C$17="Normal",E486,0)</f>
        <v>0</v>
      </c>
      <c r="K486" s="4">
        <f ca="1">(E486+J486+I486)*PREMISSAS!$C$61</f>
        <v>0</v>
      </c>
      <c r="L486" s="4">
        <f ca="1">IFERROR(D486*IF(RESULTADOS!$C$17="Normal",IF(Painel!$G$8=PREMISSAS!$M$18,PREMISSAS!$C$63,PREMISSAS!$D$63),0),0)</f>
        <v>0</v>
      </c>
      <c r="M486" s="85">
        <f ca="1">IFERROR(M485*(1+$E$2)+(E486+J486-IF(RESULTADOS!$C$17="Normal",K486,0)-L486)*IF(MONTH(B486)=12,2,1),0)</f>
        <v>0</v>
      </c>
      <c r="N486" s="85">
        <f ca="1">IFERROR(N485*(1+$E$2)+(F486+I486-IF(RESULTADOS!$C$17="Normal",0,K486))*IF(MONTH(B486)=12,2,1)+G486+H486,0)</f>
        <v>0</v>
      </c>
      <c r="P486" s="43">
        <f t="shared" ca="1" si="64"/>
        <v>0</v>
      </c>
      <c r="R486" s="116" t="str">
        <f t="shared" ca="1" si="65"/>
        <v/>
      </c>
      <c r="S486" s="100" t="str">
        <f ca="1">IF(C486="","",S485+(E486+J486-IF(RESULTADOS!$C$17="Normal",K486,0)-L486)/2+(F486+G486+H486+I486-IF(RESULTADOS!$C$17="Normal",0,K486)))</f>
        <v/>
      </c>
      <c r="T486" s="100" t="str">
        <f ca="1">IF(C486="","",T485+(E486+J486-IF(RESULTADOS!$C$17="Normal",K486,0)-L486)/2)</f>
        <v/>
      </c>
      <c r="U486" s="100">
        <f t="shared" ca="1" si="68"/>
        <v>0</v>
      </c>
      <c r="W486" s="116" t="str">
        <f t="shared" ca="1" si="69"/>
        <v/>
      </c>
      <c r="X486" s="116" t="str">
        <f t="shared" ca="1" si="66"/>
        <v/>
      </c>
      <c r="Y486" s="100">
        <f ca="1">IF(OR((Y485-13/12*AB485)*(1+PREMISSAS!$C$16)&lt;0,Y485=""),0,(Y485-13/12*AB485)*(1+PREMISSAS!$C$16))</f>
        <v>0</v>
      </c>
      <c r="Z486" s="100">
        <f ca="1">IF(OR((Z485-13/12*AC485)*(1+PREMISSAS!$C$16)&lt;0,Z485=""),0,(Z485-13/12*AC485)*(1+PREMISSAS!$C$16))</f>
        <v>0</v>
      </c>
      <c r="AA486" s="100">
        <f t="shared" ca="1" si="63"/>
        <v>0</v>
      </c>
      <c r="AB486" s="119">
        <f t="shared" ca="1" si="70"/>
        <v>0</v>
      </c>
      <c r="AC486" s="119">
        <f t="shared" ca="1" si="71"/>
        <v>0</v>
      </c>
    </row>
    <row r="487" spans="2:29" x14ac:dyDescent="0.25">
      <c r="B487" s="20" t="str">
        <f t="shared" ca="1" si="67"/>
        <v/>
      </c>
      <c r="C487" s="21" t="str">
        <f ca="1">IF(B487="","",IF(MONTH(B487)=1,C486*(1+PREMISSAS!$C$58),C486))</f>
        <v/>
      </c>
      <c r="D487" s="21" t="str">
        <f ca="1">IF(B487="","",IF(RESULTADOS!$C$17="Normal",IFERROR(MAX(C487-PREMISSAS!$C$13,0),0),MAX(10*PREMISSAS!$C$39,IF(MONTH(B487)=1,D486*(1+PREMISSAS!$C$58),D486))))</f>
        <v/>
      </c>
      <c r="E487" s="4">
        <f ca="1">IFERROR(D487*IF(RESULTADOS!$C$17="Normal",$D$3,0),0)</f>
        <v>0</v>
      </c>
      <c r="F487" s="4">
        <f>IF(AND(Painel!$I$47="Sim",Painel!$I$49=PREMISSAS!$O$23),Painel!$I$51,0)</f>
        <v>0</v>
      </c>
      <c r="G487" s="100">
        <f>IF(AND(Painel!$I$47="Sim",Painel!$I$49=PREMISSAS!$O$22),IF(MOD(MONTH(B487),6)=0,Painel!$I$51,0),0)</f>
        <v>0</v>
      </c>
      <c r="H487" s="100">
        <f>IF(AND(Painel!$I$47="Sim",Painel!$I$49=PREMISSAS!$O$21),IF(MOD(MONTH(B487),12)=0,Painel!$I$51,0),0)</f>
        <v>0</v>
      </c>
      <c r="I487" s="4">
        <f ca="1">IFERROR(IF(RESULTADOS!$C$17="Normal",0,D487)*IF(RESULTADOS!$C$17="Normal",0,$D$3),0)</f>
        <v>0</v>
      </c>
      <c r="J487" s="4">
        <f>IF(RESULTADOS!$C$17="Normal",E487,0)</f>
        <v>0</v>
      </c>
      <c r="K487" s="4">
        <f ca="1">(E487+J487+I487)*PREMISSAS!$C$61</f>
        <v>0</v>
      </c>
      <c r="L487" s="4">
        <f ca="1">IFERROR(D487*IF(RESULTADOS!$C$17="Normal",IF(Painel!$G$8=PREMISSAS!$M$18,PREMISSAS!$C$63,PREMISSAS!$D$63),0),0)</f>
        <v>0</v>
      </c>
      <c r="M487" s="85">
        <f ca="1">IFERROR(M486*(1+$E$2)+(E487+J487-IF(RESULTADOS!$C$17="Normal",K487,0)-L487)*IF(MONTH(B487)=12,2,1),0)</f>
        <v>0</v>
      </c>
      <c r="N487" s="85">
        <f ca="1">IFERROR(N486*(1+$E$2)+(F487+I487-IF(RESULTADOS!$C$17="Normal",0,K487))*IF(MONTH(B487)=12,2,1)+G487+H487,0)</f>
        <v>0</v>
      </c>
      <c r="P487" s="43">
        <f t="shared" ca="1" si="64"/>
        <v>0</v>
      </c>
      <c r="R487" s="116" t="str">
        <f t="shared" ca="1" si="65"/>
        <v/>
      </c>
      <c r="S487" s="100" t="str">
        <f ca="1">IF(C487="","",S486+(E487+J487-IF(RESULTADOS!$C$17="Normal",K487,0)-L487)/2+(F487+G487+H487+I487-IF(RESULTADOS!$C$17="Normal",0,K487)))</f>
        <v/>
      </c>
      <c r="T487" s="100" t="str">
        <f ca="1">IF(C487="","",T486+(E487+J487-IF(RESULTADOS!$C$17="Normal",K487,0)-L487)/2)</f>
        <v/>
      </c>
      <c r="U487" s="100">
        <f t="shared" ca="1" si="68"/>
        <v>0</v>
      </c>
      <c r="W487" s="116" t="str">
        <f t="shared" ca="1" si="69"/>
        <v/>
      </c>
      <c r="X487" s="116" t="str">
        <f t="shared" ca="1" si="66"/>
        <v/>
      </c>
      <c r="Y487" s="100">
        <f ca="1">IF(OR((Y486-13/12*AB486)*(1+PREMISSAS!$C$16)&lt;0,Y486=""),0,(Y486-13/12*AB486)*(1+PREMISSAS!$C$16))</f>
        <v>0</v>
      </c>
      <c r="Z487" s="100">
        <f ca="1">IF(OR((Z486-13/12*AC486)*(1+PREMISSAS!$C$16)&lt;0,Z486=""),0,(Z486-13/12*AC486)*(1+PREMISSAS!$C$16))</f>
        <v>0</v>
      </c>
      <c r="AA487" s="100">
        <f t="shared" ca="1" si="63"/>
        <v>0</v>
      </c>
      <c r="AB487" s="119">
        <f t="shared" ca="1" si="70"/>
        <v>0</v>
      </c>
      <c r="AC487" s="119">
        <f t="shared" ca="1" si="71"/>
        <v>0</v>
      </c>
    </row>
    <row r="488" spans="2:29" x14ac:dyDescent="0.25">
      <c r="B488" s="20" t="str">
        <f t="shared" ca="1" si="67"/>
        <v/>
      </c>
      <c r="C488" s="21" t="str">
        <f ca="1">IF(B488="","",IF(MONTH(B488)=1,C487*(1+PREMISSAS!$C$58),C487))</f>
        <v/>
      </c>
      <c r="D488" s="21" t="str">
        <f ca="1">IF(B488="","",IF(RESULTADOS!$C$17="Normal",IFERROR(MAX(C488-PREMISSAS!$C$13,0),0),MAX(10*PREMISSAS!$C$39,IF(MONTH(B488)=1,D487*(1+PREMISSAS!$C$58),D487))))</f>
        <v/>
      </c>
      <c r="E488" s="4">
        <f ca="1">IFERROR(D488*IF(RESULTADOS!$C$17="Normal",$D$3,0),0)</f>
        <v>0</v>
      </c>
      <c r="F488" s="4">
        <f>IF(AND(Painel!$I$47="Sim",Painel!$I$49=PREMISSAS!$O$23),Painel!$I$51,0)</f>
        <v>0</v>
      </c>
      <c r="G488" s="100">
        <f>IF(AND(Painel!$I$47="Sim",Painel!$I$49=PREMISSAS!$O$22),IF(MOD(MONTH(B488),6)=0,Painel!$I$51,0),0)</f>
        <v>0</v>
      </c>
      <c r="H488" s="100">
        <f>IF(AND(Painel!$I$47="Sim",Painel!$I$49=PREMISSAS!$O$21),IF(MOD(MONTH(B488),12)=0,Painel!$I$51,0),0)</f>
        <v>0</v>
      </c>
      <c r="I488" s="4">
        <f ca="1">IFERROR(IF(RESULTADOS!$C$17="Normal",0,D488)*IF(RESULTADOS!$C$17="Normal",0,$D$3),0)</f>
        <v>0</v>
      </c>
      <c r="J488" s="4">
        <f>IF(RESULTADOS!$C$17="Normal",E488,0)</f>
        <v>0</v>
      </c>
      <c r="K488" s="4">
        <f ca="1">(E488+J488+I488)*PREMISSAS!$C$61</f>
        <v>0</v>
      </c>
      <c r="L488" s="4">
        <f ca="1">IFERROR(D488*IF(RESULTADOS!$C$17="Normal",IF(Painel!$G$8=PREMISSAS!$M$18,PREMISSAS!$C$63,PREMISSAS!$D$63),0),0)</f>
        <v>0</v>
      </c>
      <c r="M488" s="85">
        <f ca="1">IFERROR(M487*(1+$E$2)+(E488+J488-IF(RESULTADOS!$C$17="Normal",K488,0)-L488)*IF(MONTH(B488)=12,2,1),0)</f>
        <v>0</v>
      </c>
      <c r="N488" s="85">
        <f ca="1">IFERROR(N487*(1+$E$2)+(F488+I488-IF(RESULTADOS!$C$17="Normal",0,K488))*IF(MONTH(B488)=12,2,1)+G488+H488,0)</f>
        <v>0</v>
      </c>
      <c r="P488" s="43">
        <f t="shared" ca="1" si="64"/>
        <v>0</v>
      </c>
      <c r="R488" s="116" t="str">
        <f t="shared" ca="1" si="65"/>
        <v/>
      </c>
      <c r="S488" s="100" t="str">
        <f ca="1">IF(C488="","",S487+(E488+J488-IF(RESULTADOS!$C$17="Normal",K488,0)-L488)/2+(F488+G488+H488+I488-IF(RESULTADOS!$C$17="Normal",0,K488)))</f>
        <v/>
      </c>
      <c r="T488" s="100" t="str">
        <f ca="1">IF(C488="","",T487+(E488+J488-IF(RESULTADOS!$C$17="Normal",K488,0)-L488)/2)</f>
        <v/>
      </c>
      <c r="U488" s="100">
        <f t="shared" ca="1" si="68"/>
        <v>0</v>
      </c>
      <c r="W488" s="116" t="str">
        <f t="shared" ca="1" si="69"/>
        <v/>
      </c>
      <c r="X488" s="116" t="str">
        <f t="shared" ca="1" si="66"/>
        <v/>
      </c>
      <c r="Y488" s="100">
        <f ca="1">IF(OR((Y487-13/12*AB487)*(1+PREMISSAS!$C$16)&lt;0,Y487=""),0,(Y487-13/12*AB487)*(1+PREMISSAS!$C$16))</f>
        <v>0</v>
      </c>
      <c r="Z488" s="100">
        <f ca="1">IF(OR((Z487-13/12*AC487)*(1+PREMISSAS!$C$16)&lt;0,Z487=""),0,(Z487-13/12*AC487)*(1+PREMISSAS!$C$16))</f>
        <v>0</v>
      </c>
      <c r="AA488" s="100">
        <f t="shared" ca="1" si="63"/>
        <v>0</v>
      </c>
      <c r="AB488" s="119">
        <f t="shared" ca="1" si="70"/>
        <v>0</v>
      </c>
      <c r="AC488" s="119">
        <f t="shared" ca="1" si="71"/>
        <v>0</v>
      </c>
    </row>
    <row r="489" spans="2:29" x14ac:dyDescent="0.25">
      <c r="B489" s="20" t="str">
        <f t="shared" ca="1" si="67"/>
        <v/>
      </c>
      <c r="C489" s="21" t="str">
        <f ca="1">IF(B489="","",IF(MONTH(B489)=1,C488*(1+PREMISSAS!$C$58),C488))</f>
        <v/>
      </c>
      <c r="D489" s="21" t="str">
        <f ca="1">IF(B489="","",IF(RESULTADOS!$C$17="Normal",IFERROR(MAX(C489-PREMISSAS!$C$13,0),0),MAX(10*PREMISSAS!$C$39,IF(MONTH(B489)=1,D488*(1+PREMISSAS!$C$58),D488))))</f>
        <v/>
      </c>
      <c r="E489" s="4">
        <f ca="1">IFERROR(D489*IF(RESULTADOS!$C$17="Normal",$D$3,0),0)</f>
        <v>0</v>
      </c>
      <c r="F489" s="4">
        <f>IF(AND(Painel!$I$47="Sim",Painel!$I$49=PREMISSAS!$O$23),Painel!$I$51,0)</f>
        <v>0</v>
      </c>
      <c r="G489" s="100">
        <f>IF(AND(Painel!$I$47="Sim",Painel!$I$49=PREMISSAS!$O$22),IF(MOD(MONTH(B489),6)=0,Painel!$I$51,0),0)</f>
        <v>0</v>
      </c>
      <c r="H489" s="100">
        <f>IF(AND(Painel!$I$47="Sim",Painel!$I$49=PREMISSAS!$O$21),IF(MOD(MONTH(B489),12)=0,Painel!$I$51,0),0)</f>
        <v>0</v>
      </c>
      <c r="I489" s="4">
        <f ca="1">IFERROR(IF(RESULTADOS!$C$17="Normal",0,D489)*IF(RESULTADOS!$C$17="Normal",0,$D$3),0)</f>
        <v>0</v>
      </c>
      <c r="J489" s="4">
        <f>IF(RESULTADOS!$C$17="Normal",E489,0)</f>
        <v>0</v>
      </c>
      <c r="K489" s="4">
        <f ca="1">(E489+J489+I489)*PREMISSAS!$C$61</f>
        <v>0</v>
      </c>
      <c r="L489" s="4">
        <f ca="1">IFERROR(D489*IF(RESULTADOS!$C$17="Normal",IF(Painel!$G$8=PREMISSAS!$M$18,PREMISSAS!$C$63,PREMISSAS!$D$63),0),0)</f>
        <v>0</v>
      </c>
      <c r="M489" s="85">
        <f ca="1">IFERROR(M488*(1+$E$2)+(E489+J489-IF(RESULTADOS!$C$17="Normal",K489,0)-L489)*IF(MONTH(B489)=12,2,1),0)</f>
        <v>0</v>
      </c>
      <c r="N489" s="85">
        <f ca="1">IFERROR(N488*(1+$E$2)+(F489+I489-IF(RESULTADOS!$C$17="Normal",0,K489))*IF(MONTH(B489)=12,2,1)+G489+H489,0)</f>
        <v>0</v>
      </c>
      <c r="P489" s="43">
        <f t="shared" ca="1" si="64"/>
        <v>0</v>
      </c>
      <c r="R489" s="116" t="str">
        <f t="shared" ca="1" si="65"/>
        <v/>
      </c>
      <c r="S489" s="100" t="str">
        <f ca="1">IF(C489="","",S488+(E489+J489-IF(RESULTADOS!$C$17="Normal",K489,0)-L489)/2+(F489+G489+H489+I489-IF(RESULTADOS!$C$17="Normal",0,K489)))</f>
        <v/>
      </c>
      <c r="T489" s="100" t="str">
        <f ca="1">IF(C489="","",T488+(E489+J489-IF(RESULTADOS!$C$17="Normal",K489,0)-L489)/2)</f>
        <v/>
      </c>
      <c r="U489" s="100">
        <f t="shared" ca="1" si="68"/>
        <v>0</v>
      </c>
      <c r="W489" s="116" t="str">
        <f t="shared" ca="1" si="69"/>
        <v/>
      </c>
      <c r="X489" s="116" t="str">
        <f t="shared" ca="1" si="66"/>
        <v/>
      </c>
      <c r="Y489" s="100">
        <f ca="1">IF(OR((Y488-13/12*AB488)*(1+PREMISSAS!$C$16)&lt;0,Y488=""),0,(Y488-13/12*AB488)*(1+PREMISSAS!$C$16))</f>
        <v>0</v>
      </c>
      <c r="Z489" s="100">
        <f ca="1">IF(OR((Z488-13/12*AC488)*(1+PREMISSAS!$C$16)&lt;0,Z488=""),0,(Z488-13/12*AC488)*(1+PREMISSAS!$C$16))</f>
        <v>0</v>
      </c>
      <c r="AA489" s="100">
        <f t="shared" ca="1" si="63"/>
        <v>0</v>
      </c>
      <c r="AB489" s="119">
        <f t="shared" ca="1" si="70"/>
        <v>0</v>
      </c>
      <c r="AC489" s="119">
        <f t="shared" ca="1" si="71"/>
        <v>0</v>
      </c>
    </row>
    <row r="490" spans="2:29" x14ac:dyDescent="0.25">
      <c r="B490" s="20" t="str">
        <f t="shared" ca="1" si="67"/>
        <v/>
      </c>
      <c r="C490" s="21" t="str">
        <f ca="1">IF(B490="","",IF(MONTH(B490)=1,C489*(1+PREMISSAS!$C$58),C489))</f>
        <v/>
      </c>
      <c r="D490" s="21" t="str">
        <f ca="1">IF(B490="","",IF(RESULTADOS!$C$17="Normal",IFERROR(MAX(C490-PREMISSAS!$C$13,0),0),MAX(10*PREMISSAS!$C$39,IF(MONTH(B490)=1,D489*(1+PREMISSAS!$C$58),D489))))</f>
        <v/>
      </c>
      <c r="E490" s="4">
        <f ca="1">IFERROR(D490*IF(RESULTADOS!$C$17="Normal",$D$3,0),0)</f>
        <v>0</v>
      </c>
      <c r="F490" s="4">
        <f>IF(AND(Painel!$I$47="Sim",Painel!$I$49=PREMISSAS!$O$23),Painel!$I$51,0)</f>
        <v>0</v>
      </c>
      <c r="G490" s="100">
        <f>IF(AND(Painel!$I$47="Sim",Painel!$I$49=PREMISSAS!$O$22),IF(MOD(MONTH(B490),6)=0,Painel!$I$51,0),0)</f>
        <v>0</v>
      </c>
      <c r="H490" s="100">
        <f>IF(AND(Painel!$I$47="Sim",Painel!$I$49=PREMISSAS!$O$21),IF(MOD(MONTH(B490),12)=0,Painel!$I$51,0),0)</f>
        <v>0</v>
      </c>
      <c r="I490" s="4">
        <f ca="1">IFERROR(IF(RESULTADOS!$C$17="Normal",0,D490)*IF(RESULTADOS!$C$17="Normal",0,$D$3),0)</f>
        <v>0</v>
      </c>
      <c r="J490" s="4">
        <f>IF(RESULTADOS!$C$17="Normal",E490,0)</f>
        <v>0</v>
      </c>
      <c r="K490" s="4">
        <f ca="1">(E490+J490+I490)*PREMISSAS!$C$61</f>
        <v>0</v>
      </c>
      <c r="L490" s="4">
        <f ca="1">IFERROR(D490*IF(RESULTADOS!$C$17="Normal",IF(Painel!$G$8=PREMISSAS!$M$18,PREMISSAS!$C$63,PREMISSAS!$D$63),0),0)</f>
        <v>0</v>
      </c>
      <c r="M490" s="85">
        <f ca="1">IFERROR(M489*(1+$E$2)+(E490+J490-IF(RESULTADOS!$C$17="Normal",K490,0)-L490)*IF(MONTH(B490)=12,2,1),0)</f>
        <v>0</v>
      </c>
      <c r="N490" s="85">
        <f ca="1">IFERROR(N489*(1+$E$2)+(F490+I490-IF(RESULTADOS!$C$17="Normal",0,K490))*IF(MONTH(B490)=12,2,1)+G490+H490,0)</f>
        <v>0</v>
      </c>
      <c r="P490" s="43">
        <f t="shared" ca="1" si="64"/>
        <v>0</v>
      </c>
      <c r="R490" s="116" t="str">
        <f t="shared" ca="1" si="65"/>
        <v/>
      </c>
      <c r="S490" s="100" t="str">
        <f ca="1">IF(C490="","",S489+(E490+J490-IF(RESULTADOS!$C$17="Normal",K490,0)-L490)/2+(F490+G490+H490+I490-IF(RESULTADOS!$C$17="Normal",0,K490)))</f>
        <v/>
      </c>
      <c r="T490" s="100" t="str">
        <f ca="1">IF(C490="","",T489+(E490+J490-IF(RESULTADOS!$C$17="Normal",K490,0)-L490)/2)</f>
        <v/>
      </c>
      <c r="U490" s="100">
        <f t="shared" ca="1" si="68"/>
        <v>0</v>
      </c>
      <c r="W490" s="116" t="str">
        <f t="shared" ca="1" si="69"/>
        <v/>
      </c>
      <c r="X490" s="116" t="str">
        <f t="shared" ca="1" si="66"/>
        <v/>
      </c>
      <c r="Y490" s="100">
        <f ca="1">IF(OR((Y489-13/12*AB489)*(1+PREMISSAS!$C$16)&lt;0,Y489=""),0,(Y489-13/12*AB489)*(1+PREMISSAS!$C$16))</f>
        <v>0</v>
      </c>
      <c r="Z490" s="100">
        <f ca="1">IF(OR((Z489-13/12*AC489)*(1+PREMISSAS!$C$16)&lt;0,Z489=""),0,(Z489-13/12*AC489)*(1+PREMISSAS!$C$16))</f>
        <v>0</v>
      </c>
      <c r="AA490" s="100">
        <f t="shared" ca="1" si="63"/>
        <v>0</v>
      </c>
      <c r="AB490" s="119">
        <f t="shared" ca="1" si="70"/>
        <v>0</v>
      </c>
      <c r="AC490" s="119">
        <f t="shared" ca="1" si="71"/>
        <v>0</v>
      </c>
    </row>
    <row r="491" spans="2:29" x14ac:dyDescent="0.25">
      <c r="B491" s="20" t="str">
        <f t="shared" ca="1" si="67"/>
        <v/>
      </c>
      <c r="C491" s="21" t="str">
        <f ca="1">IF(B491="","",IF(MONTH(B491)=1,C490*(1+PREMISSAS!$C$58),C490))</f>
        <v/>
      </c>
      <c r="D491" s="21" t="str">
        <f ca="1">IF(B491="","",IF(RESULTADOS!$C$17="Normal",IFERROR(MAX(C491-PREMISSAS!$C$13,0),0),MAX(10*PREMISSAS!$C$39,IF(MONTH(B491)=1,D490*(1+PREMISSAS!$C$58),D490))))</f>
        <v/>
      </c>
      <c r="E491" s="4">
        <f ca="1">IFERROR(D491*IF(RESULTADOS!$C$17="Normal",$D$3,0),0)</f>
        <v>0</v>
      </c>
      <c r="F491" s="4">
        <f>IF(AND(Painel!$I$47="Sim",Painel!$I$49=PREMISSAS!$O$23),Painel!$I$51,0)</f>
        <v>0</v>
      </c>
      <c r="G491" s="100">
        <f>IF(AND(Painel!$I$47="Sim",Painel!$I$49=PREMISSAS!$O$22),IF(MOD(MONTH(B491),6)=0,Painel!$I$51,0),0)</f>
        <v>0</v>
      </c>
      <c r="H491" s="100">
        <f>IF(AND(Painel!$I$47="Sim",Painel!$I$49=PREMISSAS!$O$21),IF(MOD(MONTH(B491),12)=0,Painel!$I$51,0),0)</f>
        <v>0</v>
      </c>
      <c r="I491" s="4">
        <f ca="1">IFERROR(IF(RESULTADOS!$C$17="Normal",0,D491)*IF(RESULTADOS!$C$17="Normal",0,$D$3),0)</f>
        <v>0</v>
      </c>
      <c r="J491" s="4">
        <f>IF(RESULTADOS!$C$17="Normal",E491,0)</f>
        <v>0</v>
      </c>
      <c r="K491" s="4">
        <f ca="1">(E491+J491+I491)*PREMISSAS!$C$61</f>
        <v>0</v>
      </c>
      <c r="L491" s="4">
        <f ca="1">IFERROR(D491*IF(RESULTADOS!$C$17="Normal",IF(Painel!$G$8=PREMISSAS!$M$18,PREMISSAS!$C$63,PREMISSAS!$D$63),0),0)</f>
        <v>0</v>
      </c>
      <c r="M491" s="85">
        <f ca="1">IFERROR(M490*(1+$E$2)+(E491+J491-IF(RESULTADOS!$C$17="Normal",K491,0)-L491)*IF(MONTH(B491)=12,2,1),0)</f>
        <v>0</v>
      </c>
      <c r="N491" s="85">
        <f ca="1">IFERROR(N490*(1+$E$2)+(F491+I491-IF(RESULTADOS!$C$17="Normal",0,K491))*IF(MONTH(B491)=12,2,1)+G491+H491,0)</f>
        <v>0</v>
      </c>
      <c r="P491" s="43">
        <f t="shared" ca="1" si="64"/>
        <v>0</v>
      </c>
      <c r="R491" s="116" t="str">
        <f t="shared" ca="1" si="65"/>
        <v/>
      </c>
      <c r="S491" s="100" t="str">
        <f ca="1">IF(C491="","",S490+(E491+J491-IF(RESULTADOS!$C$17="Normal",K491,0)-L491)/2+(F491+G491+H491+I491-IF(RESULTADOS!$C$17="Normal",0,K491)))</f>
        <v/>
      </c>
      <c r="T491" s="100" t="str">
        <f ca="1">IF(C491="","",T490+(E491+J491-IF(RESULTADOS!$C$17="Normal",K491,0)-L491)/2)</f>
        <v/>
      </c>
      <c r="U491" s="100">
        <f t="shared" ca="1" si="68"/>
        <v>0</v>
      </c>
      <c r="W491" s="116" t="str">
        <f t="shared" ca="1" si="69"/>
        <v/>
      </c>
      <c r="X491" s="116" t="str">
        <f t="shared" ca="1" si="66"/>
        <v/>
      </c>
      <c r="Y491" s="100">
        <f ca="1">IF(OR((Y490-13/12*AB490)*(1+PREMISSAS!$C$16)&lt;0,Y490=""),0,(Y490-13/12*AB490)*(1+PREMISSAS!$C$16))</f>
        <v>0</v>
      </c>
      <c r="Z491" s="100">
        <f ca="1">IF(OR((Z490-13/12*AC490)*(1+PREMISSAS!$C$16)&lt;0,Z490=""),0,(Z490-13/12*AC490)*(1+PREMISSAS!$C$16))</f>
        <v>0</v>
      </c>
      <c r="AA491" s="100">
        <f t="shared" ca="1" si="63"/>
        <v>0</v>
      </c>
      <c r="AB491" s="119">
        <f t="shared" ca="1" si="70"/>
        <v>0</v>
      </c>
      <c r="AC491" s="119">
        <f t="shared" ca="1" si="71"/>
        <v>0</v>
      </c>
    </row>
    <row r="492" spans="2:29" x14ac:dyDescent="0.25">
      <c r="B492" s="20" t="str">
        <f t="shared" ca="1" si="67"/>
        <v/>
      </c>
      <c r="C492" s="21" t="str">
        <f ca="1">IF(B492="","",IF(MONTH(B492)=1,C491*(1+PREMISSAS!$C$58),C491))</f>
        <v/>
      </c>
      <c r="D492" s="21" t="str">
        <f ca="1">IF(B492="","",IF(RESULTADOS!$C$17="Normal",IFERROR(MAX(C492-PREMISSAS!$C$13,0),0),MAX(10*PREMISSAS!$C$39,IF(MONTH(B492)=1,D491*(1+PREMISSAS!$C$58),D491))))</f>
        <v/>
      </c>
      <c r="E492" s="4">
        <f ca="1">IFERROR(D492*IF(RESULTADOS!$C$17="Normal",$D$3,0),0)</f>
        <v>0</v>
      </c>
      <c r="F492" s="4">
        <f>IF(AND(Painel!$I$47="Sim",Painel!$I$49=PREMISSAS!$O$23),Painel!$I$51,0)</f>
        <v>0</v>
      </c>
      <c r="G492" s="100">
        <f>IF(AND(Painel!$I$47="Sim",Painel!$I$49=PREMISSAS!$O$22),IF(MOD(MONTH(B492),6)=0,Painel!$I$51,0),0)</f>
        <v>0</v>
      </c>
      <c r="H492" s="100">
        <f>IF(AND(Painel!$I$47="Sim",Painel!$I$49=PREMISSAS!$O$21),IF(MOD(MONTH(B492),12)=0,Painel!$I$51,0),0)</f>
        <v>0</v>
      </c>
      <c r="I492" s="4">
        <f ca="1">IFERROR(IF(RESULTADOS!$C$17="Normal",0,D492)*IF(RESULTADOS!$C$17="Normal",0,$D$3),0)</f>
        <v>0</v>
      </c>
      <c r="J492" s="4">
        <f>IF(RESULTADOS!$C$17="Normal",E492,0)</f>
        <v>0</v>
      </c>
      <c r="K492" s="4">
        <f ca="1">(E492+J492+I492)*PREMISSAS!$C$61</f>
        <v>0</v>
      </c>
      <c r="L492" s="4">
        <f ca="1">IFERROR(D492*IF(RESULTADOS!$C$17="Normal",IF(Painel!$G$8=PREMISSAS!$M$18,PREMISSAS!$C$63,PREMISSAS!$D$63),0),0)</f>
        <v>0</v>
      </c>
      <c r="M492" s="85">
        <f ca="1">IFERROR(M491*(1+$E$2)+(E492+J492-IF(RESULTADOS!$C$17="Normal",K492,0)-L492)*IF(MONTH(B492)=12,2,1),0)</f>
        <v>0</v>
      </c>
      <c r="N492" s="85">
        <f ca="1">IFERROR(N491*(1+$E$2)+(F492+I492-IF(RESULTADOS!$C$17="Normal",0,K492))*IF(MONTH(B492)=12,2,1)+G492+H492,0)</f>
        <v>0</v>
      </c>
      <c r="P492" s="43">
        <f t="shared" ca="1" si="64"/>
        <v>0</v>
      </c>
      <c r="R492" s="116" t="str">
        <f t="shared" ca="1" si="65"/>
        <v/>
      </c>
      <c r="S492" s="100" t="str">
        <f ca="1">IF(C492="","",S491+(E492+J492-IF(RESULTADOS!$C$17="Normal",K492,0)-L492)/2+(F492+G492+H492+I492-IF(RESULTADOS!$C$17="Normal",0,K492)))</f>
        <v/>
      </c>
      <c r="T492" s="100" t="str">
        <f ca="1">IF(C492="","",T491+(E492+J492-IF(RESULTADOS!$C$17="Normal",K492,0)-L492)/2)</f>
        <v/>
      </c>
      <c r="U492" s="100">
        <f t="shared" ca="1" si="68"/>
        <v>0</v>
      </c>
      <c r="W492" s="116" t="str">
        <f t="shared" ca="1" si="69"/>
        <v/>
      </c>
      <c r="X492" s="116" t="str">
        <f t="shared" ca="1" si="66"/>
        <v/>
      </c>
      <c r="Y492" s="100">
        <f ca="1">IF(OR((Y491-13/12*AB491)*(1+PREMISSAS!$C$16)&lt;0,Y491=""),0,(Y491-13/12*AB491)*(1+PREMISSAS!$C$16))</f>
        <v>0</v>
      </c>
      <c r="Z492" s="100">
        <f ca="1">IF(OR((Z491-13/12*AC491)*(1+PREMISSAS!$C$16)&lt;0,Z491=""),0,(Z491-13/12*AC491)*(1+PREMISSAS!$C$16))</f>
        <v>0</v>
      </c>
      <c r="AA492" s="100">
        <f t="shared" ca="1" si="63"/>
        <v>0</v>
      </c>
      <c r="AB492" s="119">
        <f t="shared" ca="1" si="70"/>
        <v>0</v>
      </c>
      <c r="AC492" s="119">
        <f t="shared" ca="1" si="71"/>
        <v>0</v>
      </c>
    </row>
    <row r="493" spans="2:29" x14ac:dyDescent="0.25">
      <c r="B493" s="20" t="str">
        <f t="shared" ca="1" si="67"/>
        <v/>
      </c>
      <c r="C493" s="21" t="str">
        <f ca="1">IF(B493="","",IF(MONTH(B493)=1,C492*(1+PREMISSAS!$C$58),C492))</f>
        <v/>
      </c>
      <c r="D493" s="21" t="str">
        <f ca="1">IF(B493="","",IF(RESULTADOS!$C$17="Normal",IFERROR(MAX(C493-PREMISSAS!$C$13,0),0),MAX(10*PREMISSAS!$C$39,IF(MONTH(B493)=1,D492*(1+PREMISSAS!$C$58),D492))))</f>
        <v/>
      </c>
      <c r="E493" s="4">
        <f ca="1">IFERROR(D493*IF(RESULTADOS!$C$17="Normal",$D$3,0),0)</f>
        <v>0</v>
      </c>
      <c r="F493" s="4">
        <f>IF(AND(Painel!$I$47="Sim",Painel!$I$49=PREMISSAS!$O$23),Painel!$I$51,0)</f>
        <v>0</v>
      </c>
      <c r="G493" s="100">
        <f>IF(AND(Painel!$I$47="Sim",Painel!$I$49=PREMISSAS!$O$22),IF(MOD(MONTH(B493),6)=0,Painel!$I$51,0),0)</f>
        <v>0</v>
      </c>
      <c r="H493" s="100">
        <f>IF(AND(Painel!$I$47="Sim",Painel!$I$49=PREMISSAS!$O$21),IF(MOD(MONTH(B493),12)=0,Painel!$I$51,0),0)</f>
        <v>0</v>
      </c>
      <c r="I493" s="4">
        <f ca="1">IFERROR(IF(RESULTADOS!$C$17="Normal",0,D493)*IF(RESULTADOS!$C$17="Normal",0,$D$3),0)</f>
        <v>0</v>
      </c>
      <c r="J493" s="4">
        <f>IF(RESULTADOS!$C$17="Normal",E493,0)</f>
        <v>0</v>
      </c>
      <c r="K493" s="4">
        <f ca="1">(E493+J493+I493)*PREMISSAS!$C$61</f>
        <v>0</v>
      </c>
      <c r="L493" s="4">
        <f ca="1">IFERROR(D493*IF(RESULTADOS!$C$17="Normal",IF(Painel!$G$8=PREMISSAS!$M$18,PREMISSAS!$C$63,PREMISSAS!$D$63),0),0)</f>
        <v>0</v>
      </c>
      <c r="M493" s="85">
        <f ca="1">IFERROR(M492*(1+$E$2)+(E493+J493-IF(RESULTADOS!$C$17="Normal",K493,0)-L493)*IF(MONTH(B493)=12,2,1),0)</f>
        <v>0</v>
      </c>
      <c r="N493" s="85">
        <f ca="1">IFERROR(N492*(1+$E$2)+(F493+I493-IF(RESULTADOS!$C$17="Normal",0,K493))*IF(MONTH(B493)=12,2,1)+G493+H493,0)</f>
        <v>0</v>
      </c>
      <c r="P493" s="43">
        <f t="shared" ca="1" si="64"/>
        <v>0</v>
      </c>
      <c r="R493" s="116" t="str">
        <f t="shared" ca="1" si="65"/>
        <v/>
      </c>
      <c r="S493" s="100" t="str">
        <f ca="1">IF(C493="","",S492+(E493+J493-IF(RESULTADOS!$C$17="Normal",K493,0)-L493)/2+(F493+G493+H493+I493-IF(RESULTADOS!$C$17="Normal",0,K493)))</f>
        <v/>
      </c>
      <c r="T493" s="100" t="str">
        <f ca="1">IF(C493="","",T492+(E493+J493-IF(RESULTADOS!$C$17="Normal",K493,0)-L493)/2)</f>
        <v/>
      </c>
      <c r="U493" s="100">
        <f t="shared" ca="1" si="68"/>
        <v>0</v>
      </c>
      <c r="W493" s="116" t="str">
        <f t="shared" ca="1" si="69"/>
        <v/>
      </c>
      <c r="X493" s="116" t="str">
        <f t="shared" ca="1" si="66"/>
        <v/>
      </c>
      <c r="Y493" s="100">
        <f ca="1">IF(OR((Y492-13/12*AB492)*(1+PREMISSAS!$C$16)&lt;0,Y492=""),0,(Y492-13/12*AB492)*(1+PREMISSAS!$C$16))</f>
        <v>0</v>
      </c>
      <c r="Z493" s="100">
        <f ca="1">IF(OR((Z492-13/12*AC492)*(1+PREMISSAS!$C$16)&lt;0,Z492=""),0,(Z492-13/12*AC492)*(1+PREMISSAS!$C$16))</f>
        <v>0</v>
      </c>
      <c r="AA493" s="100">
        <f t="shared" ca="1" si="63"/>
        <v>0</v>
      </c>
      <c r="AB493" s="119">
        <f t="shared" ca="1" si="70"/>
        <v>0</v>
      </c>
      <c r="AC493" s="119">
        <f t="shared" ca="1" si="71"/>
        <v>0</v>
      </c>
    </row>
    <row r="494" spans="2:29" x14ac:dyDescent="0.25">
      <c r="B494" s="20" t="str">
        <f t="shared" ca="1" si="67"/>
        <v/>
      </c>
      <c r="C494" s="21" t="str">
        <f ca="1">IF(B494="","",IF(MONTH(B494)=1,C493*(1+PREMISSAS!$C$58),C493))</f>
        <v/>
      </c>
      <c r="D494" s="21" t="str">
        <f ca="1">IF(B494="","",IF(RESULTADOS!$C$17="Normal",IFERROR(MAX(C494-PREMISSAS!$C$13,0),0),MAX(10*PREMISSAS!$C$39,IF(MONTH(B494)=1,D493*(1+PREMISSAS!$C$58),D493))))</f>
        <v/>
      </c>
      <c r="E494" s="4">
        <f ca="1">IFERROR(D494*IF(RESULTADOS!$C$17="Normal",$D$3,0),0)</f>
        <v>0</v>
      </c>
      <c r="F494" s="4">
        <f>IF(AND(Painel!$I$47="Sim",Painel!$I$49=PREMISSAS!$O$23),Painel!$I$51,0)</f>
        <v>0</v>
      </c>
      <c r="G494" s="100">
        <f>IF(AND(Painel!$I$47="Sim",Painel!$I$49=PREMISSAS!$O$22),IF(MOD(MONTH(B494),6)=0,Painel!$I$51,0),0)</f>
        <v>0</v>
      </c>
      <c r="H494" s="100">
        <f>IF(AND(Painel!$I$47="Sim",Painel!$I$49=PREMISSAS!$O$21),IF(MOD(MONTH(B494),12)=0,Painel!$I$51,0),0)</f>
        <v>0</v>
      </c>
      <c r="I494" s="4">
        <f ca="1">IFERROR(IF(RESULTADOS!$C$17="Normal",0,D494)*IF(RESULTADOS!$C$17="Normal",0,$D$3),0)</f>
        <v>0</v>
      </c>
      <c r="J494" s="4">
        <f>IF(RESULTADOS!$C$17="Normal",E494,0)</f>
        <v>0</v>
      </c>
      <c r="K494" s="4">
        <f ca="1">(E494+J494+I494)*PREMISSAS!$C$61</f>
        <v>0</v>
      </c>
      <c r="L494" s="4">
        <f ca="1">IFERROR(D494*IF(RESULTADOS!$C$17="Normal",IF(Painel!$G$8=PREMISSAS!$M$18,PREMISSAS!$C$63,PREMISSAS!$D$63),0),0)</f>
        <v>0</v>
      </c>
      <c r="M494" s="85">
        <f ca="1">IFERROR(M493*(1+$E$2)+(E494+J494-IF(RESULTADOS!$C$17="Normal",K494,0)-L494)*IF(MONTH(B494)=12,2,1),0)</f>
        <v>0</v>
      </c>
      <c r="N494" s="85">
        <f ca="1">IFERROR(N493*(1+$E$2)+(F494+I494-IF(RESULTADOS!$C$17="Normal",0,K494))*IF(MONTH(B494)=12,2,1)+G494+H494,0)</f>
        <v>0</v>
      </c>
      <c r="P494" s="43">
        <f t="shared" ca="1" si="64"/>
        <v>0</v>
      </c>
      <c r="R494" s="116" t="str">
        <f t="shared" ca="1" si="65"/>
        <v/>
      </c>
      <c r="S494" s="100" t="str">
        <f ca="1">IF(C494="","",S493+(E494+J494-IF(RESULTADOS!$C$17="Normal",K494,0)-L494)/2+(F494+G494+H494+I494-IF(RESULTADOS!$C$17="Normal",0,K494)))</f>
        <v/>
      </c>
      <c r="T494" s="100" t="str">
        <f ca="1">IF(C494="","",T493+(E494+J494-IF(RESULTADOS!$C$17="Normal",K494,0)-L494)/2)</f>
        <v/>
      </c>
      <c r="U494" s="100">
        <f t="shared" ca="1" si="68"/>
        <v>0</v>
      </c>
      <c r="W494" s="116" t="str">
        <f t="shared" ca="1" si="69"/>
        <v/>
      </c>
      <c r="X494" s="116" t="str">
        <f t="shared" ca="1" si="66"/>
        <v/>
      </c>
      <c r="Y494" s="100">
        <f ca="1">IF(OR((Y493-13/12*AB493)*(1+PREMISSAS!$C$16)&lt;0,Y493=""),0,(Y493-13/12*AB493)*(1+PREMISSAS!$C$16))</f>
        <v>0</v>
      </c>
      <c r="Z494" s="100">
        <f ca="1">IF(OR((Z493-13/12*AC493)*(1+PREMISSAS!$C$16)&lt;0,Z493=""),0,(Z493-13/12*AC493)*(1+PREMISSAS!$C$16))</f>
        <v>0</v>
      </c>
      <c r="AA494" s="100">
        <f t="shared" ca="1" si="63"/>
        <v>0</v>
      </c>
      <c r="AB494" s="119">
        <f t="shared" ca="1" si="70"/>
        <v>0</v>
      </c>
      <c r="AC494" s="119">
        <f t="shared" ca="1" si="71"/>
        <v>0</v>
      </c>
    </row>
    <row r="495" spans="2:29" x14ac:dyDescent="0.25">
      <c r="B495" s="20" t="str">
        <f t="shared" ca="1" si="67"/>
        <v/>
      </c>
      <c r="C495" s="21" t="str">
        <f ca="1">IF(B495="","",IF(MONTH(B495)=1,C494*(1+PREMISSAS!$C$58),C494))</f>
        <v/>
      </c>
      <c r="D495" s="21" t="str">
        <f ca="1">IF(B495="","",IF(RESULTADOS!$C$17="Normal",IFERROR(MAX(C495-PREMISSAS!$C$13,0),0),MAX(10*PREMISSAS!$C$39,IF(MONTH(B495)=1,D494*(1+PREMISSAS!$C$58),D494))))</f>
        <v/>
      </c>
      <c r="E495" s="4">
        <f ca="1">IFERROR(D495*IF(RESULTADOS!$C$17="Normal",$D$3,0),0)</f>
        <v>0</v>
      </c>
      <c r="F495" s="4">
        <f>IF(AND(Painel!$I$47="Sim",Painel!$I$49=PREMISSAS!$O$23),Painel!$I$51,0)</f>
        <v>0</v>
      </c>
      <c r="G495" s="100">
        <f>IF(AND(Painel!$I$47="Sim",Painel!$I$49=PREMISSAS!$O$22),IF(MOD(MONTH(B495),6)=0,Painel!$I$51,0),0)</f>
        <v>0</v>
      </c>
      <c r="H495" s="100">
        <f>IF(AND(Painel!$I$47="Sim",Painel!$I$49=PREMISSAS!$O$21),IF(MOD(MONTH(B495),12)=0,Painel!$I$51,0),0)</f>
        <v>0</v>
      </c>
      <c r="I495" s="4">
        <f ca="1">IFERROR(IF(RESULTADOS!$C$17="Normal",0,D495)*IF(RESULTADOS!$C$17="Normal",0,$D$3),0)</f>
        <v>0</v>
      </c>
      <c r="J495" s="4">
        <f>IF(RESULTADOS!$C$17="Normal",E495,0)</f>
        <v>0</v>
      </c>
      <c r="K495" s="4">
        <f ca="1">(E495+J495+I495)*PREMISSAS!$C$61</f>
        <v>0</v>
      </c>
      <c r="L495" s="4">
        <f ca="1">IFERROR(D495*IF(RESULTADOS!$C$17="Normal",IF(Painel!$G$8=PREMISSAS!$M$18,PREMISSAS!$C$63,PREMISSAS!$D$63),0),0)</f>
        <v>0</v>
      </c>
      <c r="M495" s="85">
        <f ca="1">IFERROR(M494*(1+$E$2)+(E495+J495-IF(RESULTADOS!$C$17="Normal",K495,0)-L495)*IF(MONTH(B495)=12,2,1),0)</f>
        <v>0</v>
      </c>
      <c r="N495" s="85">
        <f ca="1">IFERROR(N494*(1+$E$2)+(F495+I495-IF(RESULTADOS!$C$17="Normal",0,K495))*IF(MONTH(B495)=12,2,1)+G495+H495,0)</f>
        <v>0</v>
      </c>
      <c r="P495" s="43">
        <f t="shared" ca="1" si="64"/>
        <v>0</v>
      </c>
      <c r="R495" s="116" t="str">
        <f t="shared" ca="1" si="65"/>
        <v/>
      </c>
      <c r="S495" s="100" t="str">
        <f ca="1">IF(C495="","",S494+(E495+J495-IF(RESULTADOS!$C$17="Normal",K495,0)-L495)/2+(F495+G495+H495+I495-IF(RESULTADOS!$C$17="Normal",0,K495)))</f>
        <v/>
      </c>
      <c r="T495" s="100" t="str">
        <f ca="1">IF(C495="","",T494+(E495+J495-IF(RESULTADOS!$C$17="Normal",K495,0)-L495)/2)</f>
        <v/>
      </c>
      <c r="U495" s="100">
        <f t="shared" ca="1" si="68"/>
        <v>0</v>
      </c>
      <c r="W495" s="116" t="str">
        <f t="shared" ca="1" si="69"/>
        <v/>
      </c>
      <c r="X495" s="116" t="str">
        <f t="shared" ca="1" si="66"/>
        <v/>
      </c>
      <c r="Y495" s="100">
        <f ca="1">IF(OR((Y494-13/12*AB494)*(1+PREMISSAS!$C$16)&lt;0,Y494=""),0,(Y494-13/12*AB494)*(1+PREMISSAS!$C$16))</f>
        <v>0</v>
      </c>
      <c r="Z495" s="100">
        <f ca="1">IF(OR((Z494-13/12*AC494)*(1+PREMISSAS!$C$16)&lt;0,Z494=""),0,(Z494-13/12*AC494)*(1+PREMISSAS!$C$16))</f>
        <v>0</v>
      </c>
      <c r="AA495" s="100">
        <f t="shared" ca="1" si="63"/>
        <v>0</v>
      </c>
      <c r="AB495" s="119">
        <f t="shared" ca="1" si="70"/>
        <v>0</v>
      </c>
      <c r="AC495" s="119">
        <f t="shared" ca="1" si="71"/>
        <v>0</v>
      </c>
    </row>
    <row r="496" spans="2:29" x14ac:dyDescent="0.25">
      <c r="B496" s="20" t="str">
        <f t="shared" ca="1" si="67"/>
        <v/>
      </c>
      <c r="C496" s="21" t="str">
        <f ca="1">IF(B496="","",IF(MONTH(B496)=1,C495*(1+PREMISSAS!$C$58),C495))</f>
        <v/>
      </c>
      <c r="D496" s="21" t="str">
        <f ca="1">IF(B496="","",IF(RESULTADOS!$C$17="Normal",IFERROR(MAX(C496-PREMISSAS!$C$13,0),0),MAX(10*PREMISSAS!$C$39,IF(MONTH(B496)=1,D495*(1+PREMISSAS!$C$58),D495))))</f>
        <v/>
      </c>
      <c r="E496" s="4">
        <f ca="1">IFERROR(D496*IF(RESULTADOS!$C$17="Normal",$D$3,0),0)</f>
        <v>0</v>
      </c>
      <c r="F496" s="4">
        <f>IF(AND(Painel!$I$47="Sim",Painel!$I$49=PREMISSAS!$O$23),Painel!$I$51,0)</f>
        <v>0</v>
      </c>
      <c r="G496" s="100">
        <f>IF(AND(Painel!$I$47="Sim",Painel!$I$49=PREMISSAS!$O$22),IF(MOD(MONTH(B496),6)=0,Painel!$I$51,0),0)</f>
        <v>0</v>
      </c>
      <c r="H496" s="100">
        <f>IF(AND(Painel!$I$47="Sim",Painel!$I$49=PREMISSAS!$O$21),IF(MOD(MONTH(B496),12)=0,Painel!$I$51,0),0)</f>
        <v>0</v>
      </c>
      <c r="I496" s="4">
        <f ca="1">IFERROR(IF(RESULTADOS!$C$17="Normal",0,D496)*IF(RESULTADOS!$C$17="Normal",0,$D$3),0)</f>
        <v>0</v>
      </c>
      <c r="J496" s="4">
        <f>IF(RESULTADOS!$C$17="Normal",E496,0)</f>
        <v>0</v>
      </c>
      <c r="K496" s="4">
        <f ca="1">(E496+J496+I496)*PREMISSAS!$C$61</f>
        <v>0</v>
      </c>
      <c r="L496" s="4">
        <f ca="1">IFERROR(D496*IF(RESULTADOS!$C$17="Normal",IF(Painel!$G$8=PREMISSAS!$M$18,PREMISSAS!$C$63,PREMISSAS!$D$63),0),0)</f>
        <v>0</v>
      </c>
      <c r="M496" s="85">
        <f ca="1">IFERROR(M495*(1+$E$2)+(E496+J496-IF(RESULTADOS!$C$17="Normal",K496,0)-L496)*IF(MONTH(B496)=12,2,1),0)</f>
        <v>0</v>
      </c>
      <c r="N496" s="85">
        <f ca="1">IFERROR(N495*(1+$E$2)+(F496+I496-IF(RESULTADOS!$C$17="Normal",0,K496))*IF(MONTH(B496)=12,2,1)+G496+H496,0)</f>
        <v>0</v>
      </c>
      <c r="P496" s="43">
        <f t="shared" ca="1" si="64"/>
        <v>0</v>
      </c>
      <c r="R496" s="116" t="str">
        <f t="shared" ca="1" si="65"/>
        <v/>
      </c>
      <c r="S496" s="100" t="str">
        <f ca="1">IF(C496="","",S495+(E496+J496-IF(RESULTADOS!$C$17="Normal",K496,0)-L496)/2+(F496+G496+H496+I496-IF(RESULTADOS!$C$17="Normal",0,K496)))</f>
        <v/>
      </c>
      <c r="T496" s="100" t="str">
        <f ca="1">IF(C496="","",T495+(E496+J496-IF(RESULTADOS!$C$17="Normal",K496,0)-L496)/2)</f>
        <v/>
      </c>
      <c r="U496" s="100">
        <f t="shared" ca="1" si="68"/>
        <v>0</v>
      </c>
      <c r="W496" s="116" t="str">
        <f t="shared" ca="1" si="69"/>
        <v/>
      </c>
      <c r="X496" s="116" t="str">
        <f t="shared" ca="1" si="66"/>
        <v/>
      </c>
      <c r="Y496" s="100">
        <f ca="1">IF(OR((Y495-13/12*AB495)*(1+PREMISSAS!$C$16)&lt;0,Y495=""),0,(Y495-13/12*AB495)*(1+PREMISSAS!$C$16))</f>
        <v>0</v>
      </c>
      <c r="Z496" s="100">
        <f ca="1">IF(OR((Z495-13/12*AC495)*(1+PREMISSAS!$C$16)&lt;0,Z495=""),0,(Z495-13/12*AC495)*(1+PREMISSAS!$C$16))</f>
        <v>0</v>
      </c>
      <c r="AA496" s="100">
        <f t="shared" ca="1" si="63"/>
        <v>0</v>
      </c>
      <c r="AB496" s="119">
        <f t="shared" ca="1" si="70"/>
        <v>0</v>
      </c>
      <c r="AC496" s="119">
        <f t="shared" ca="1" si="71"/>
        <v>0</v>
      </c>
    </row>
    <row r="497" spans="2:29" x14ac:dyDescent="0.25">
      <c r="B497" s="20" t="str">
        <f t="shared" ca="1" si="67"/>
        <v/>
      </c>
      <c r="C497" s="21" t="str">
        <f ca="1">IF(B497="","",IF(MONTH(B497)=1,C496*(1+PREMISSAS!$C$58),C496))</f>
        <v/>
      </c>
      <c r="D497" s="21" t="str">
        <f ca="1">IF(B497="","",IF(RESULTADOS!$C$17="Normal",IFERROR(MAX(C497-PREMISSAS!$C$13,0),0),MAX(10*PREMISSAS!$C$39,IF(MONTH(B497)=1,D496*(1+PREMISSAS!$C$58),D496))))</f>
        <v/>
      </c>
      <c r="E497" s="4">
        <f ca="1">IFERROR(D497*IF(RESULTADOS!$C$17="Normal",$D$3,0),0)</f>
        <v>0</v>
      </c>
      <c r="F497" s="4">
        <f>IF(AND(Painel!$I$47="Sim",Painel!$I$49=PREMISSAS!$O$23),Painel!$I$51,0)</f>
        <v>0</v>
      </c>
      <c r="G497" s="100">
        <f>IF(AND(Painel!$I$47="Sim",Painel!$I$49=PREMISSAS!$O$22),IF(MOD(MONTH(B497),6)=0,Painel!$I$51,0),0)</f>
        <v>0</v>
      </c>
      <c r="H497" s="100">
        <f>IF(AND(Painel!$I$47="Sim",Painel!$I$49=PREMISSAS!$O$21),IF(MOD(MONTH(B497),12)=0,Painel!$I$51,0),0)</f>
        <v>0</v>
      </c>
      <c r="I497" s="4">
        <f ca="1">IFERROR(IF(RESULTADOS!$C$17="Normal",0,D497)*IF(RESULTADOS!$C$17="Normal",0,$D$3),0)</f>
        <v>0</v>
      </c>
      <c r="J497" s="4">
        <f>IF(RESULTADOS!$C$17="Normal",E497,0)</f>
        <v>0</v>
      </c>
      <c r="K497" s="4">
        <f ca="1">(E497+J497+I497)*PREMISSAS!$C$61</f>
        <v>0</v>
      </c>
      <c r="L497" s="4">
        <f ca="1">IFERROR(D497*IF(RESULTADOS!$C$17="Normal",IF(Painel!$G$8=PREMISSAS!$M$18,PREMISSAS!$C$63,PREMISSAS!$D$63),0),0)</f>
        <v>0</v>
      </c>
      <c r="M497" s="85">
        <f ca="1">IFERROR(M496*(1+$E$2)+(E497+J497-IF(RESULTADOS!$C$17="Normal",K497,0)-L497)*IF(MONTH(B497)=12,2,1),0)</f>
        <v>0</v>
      </c>
      <c r="N497" s="85">
        <f ca="1">IFERROR(N496*(1+$E$2)+(F497+I497-IF(RESULTADOS!$C$17="Normal",0,K497))*IF(MONTH(B497)=12,2,1)+G497+H497,0)</f>
        <v>0</v>
      </c>
      <c r="P497" s="43">
        <f t="shared" ca="1" si="64"/>
        <v>0</v>
      </c>
      <c r="R497" s="116" t="str">
        <f t="shared" ca="1" si="65"/>
        <v/>
      </c>
      <c r="S497" s="100" t="str">
        <f ca="1">IF(C497="","",S496+(E497+J497-IF(RESULTADOS!$C$17="Normal",K497,0)-L497)/2+(F497+G497+H497+I497-IF(RESULTADOS!$C$17="Normal",0,K497)))</f>
        <v/>
      </c>
      <c r="T497" s="100" t="str">
        <f ca="1">IF(C497="","",T496+(E497+J497-IF(RESULTADOS!$C$17="Normal",K497,0)-L497)/2)</f>
        <v/>
      </c>
      <c r="U497" s="100">
        <f t="shared" ca="1" si="68"/>
        <v>0</v>
      </c>
      <c r="W497" s="116" t="str">
        <f t="shared" ca="1" si="69"/>
        <v/>
      </c>
      <c r="X497" s="116" t="str">
        <f t="shared" ca="1" si="66"/>
        <v/>
      </c>
      <c r="Y497" s="100">
        <f ca="1">IF(OR((Y496-13/12*AB496)*(1+PREMISSAS!$C$16)&lt;0,Y496=""),0,(Y496-13/12*AB496)*(1+PREMISSAS!$C$16))</f>
        <v>0</v>
      </c>
      <c r="Z497" s="100">
        <f ca="1">IF(OR((Z496-13/12*AC496)*(1+PREMISSAS!$C$16)&lt;0,Z496=""),0,(Z496-13/12*AC496)*(1+PREMISSAS!$C$16))</f>
        <v>0</v>
      </c>
      <c r="AA497" s="100">
        <f t="shared" ca="1" si="63"/>
        <v>0</v>
      </c>
      <c r="AB497" s="119">
        <f t="shared" ca="1" si="70"/>
        <v>0</v>
      </c>
      <c r="AC497" s="119">
        <f t="shared" ca="1" si="71"/>
        <v>0</v>
      </c>
    </row>
    <row r="498" spans="2:29" x14ac:dyDescent="0.25">
      <c r="B498" s="20" t="str">
        <f t="shared" ca="1" si="67"/>
        <v/>
      </c>
      <c r="C498" s="21" t="str">
        <f ca="1">IF(B498="","",IF(MONTH(B498)=1,C497*(1+PREMISSAS!$C$58),C497))</f>
        <v/>
      </c>
      <c r="D498" s="21" t="str">
        <f ca="1">IF(B498="","",IF(RESULTADOS!$C$17="Normal",IFERROR(MAX(C498-PREMISSAS!$C$13,0),0),MAX(10*PREMISSAS!$C$39,IF(MONTH(B498)=1,D497*(1+PREMISSAS!$C$58),D497))))</f>
        <v/>
      </c>
      <c r="E498" s="4">
        <f ca="1">IFERROR(D498*IF(RESULTADOS!$C$17="Normal",$D$3,0),0)</f>
        <v>0</v>
      </c>
      <c r="F498" s="4">
        <f>IF(AND(Painel!$I$47="Sim",Painel!$I$49=PREMISSAS!$O$23),Painel!$I$51,0)</f>
        <v>0</v>
      </c>
      <c r="G498" s="100">
        <f>IF(AND(Painel!$I$47="Sim",Painel!$I$49=PREMISSAS!$O$22),IF(MOD(MONTH(B498),6)=0,Painel!$I$51,0),0)</f>
        <v>0</v>
      </c>
      <c r="H498" s="100">
        <f>IF(AND(Painel!$I$47="Sim",Painel!$I$49=PREMISSAS!$O$21),IF(MOD(MONTH(B498),12)=0,Painel!$I$51,0),0)</f>
        <v>0</v>
      </c>
      <c r="I498" s="4">
        <f ca="1">IFERROR(IF(RESULTADOS!$C$17="Normal",0,D498)*IF(RESULTADOS!$C$17="Normal",0,$D$3),0)</f>
        <v>0</v>
      </c>
      <c r="J498" s="4">
        <f>IF(RESULTADOS!$C$17="Normal",E498,0)</f>
        <v>0</v>
      </c>
      <c r="K498" s="4">
        <f ca="1">(E498+J498+I498)*PREMISSAS!$C$61</f>
        <v>0</v>
      </c>
      <c r="L498" s="4">
        <f ca="1">IFERROR(D498*IF(RESULTADOS!$C$17="Normal",IF(Painel!$G$8=PREMISSAS!$M$18,PREMISSAS!$C$63,PREMISSAS!$D$63),0),0)</f>
        <v>0</v>
      </c>
      <c r="M498" s="85">
        <f ca="1">IFERROR(M497*(1+$E$2)+(E498+J498-IF(RESULTADOS!$C$17="Normal",K498,0)-L498)*IF(MONTH(B498)=12,2,1),0)</f>
        <v>0</v>
      </c>
      <c r="N498" s="85">
        <f ca="1">IFERROR(N497*(1+$E$2)+(F498+I498-IF(RESULTADOS!$C$17="Normal",0,K498))*IF(MONTH(B498)=12,2,1)+G498+H498,0)</f>
        <v>0</v>
      </c>
      <c r="P498" s="43">
        <f t="shared" ca="1" si="64"/>
        <v>0</v>
      </c>
      <c r="R498" s="116" t="str">
        <f t="shared" ca="1" si="65"/>
        <v/>
      </c>
      <c r="S498" s="100" t="str">
        <f ca="1">IF(C498="","",S497+(E498+J498-IF(RESULTADOS!$C$17="Normal",K498,0)-L498)/2+(F498+G498+H498+I498-IF(RESULTADOS!$C$17="Normal",0,K498)))</f>
        <v/>
      </c>
      <c r="T498" s="100" t="str">
        <f ca="1">IF(C498="","",T497+(E498+J498-IF(RESULTADOS!$C$17="Normal",K498,0)-L498)/2)</f>
        <v/>
      </c>
      <c r="U498" s="100">
        <f t="shared" ca="1" si="68"/>
        <v>0</v>
      </c>
      <c r="W498" s="116" t="str">
        <f t="shared" ca="1" si="69"/>
        <v/>
      </c>
      <c r="X498" s="116" t="str">
        <f t="shared" ca="1" si="66"/>
        <v/>
      </c>
      <c r="Y498" s="100">
        <f ca="1">IF(OR((Y497-13/12*AB497)*(1+PREMISSAS!$C$16)&lt;0,Y497=""),0,(Y497-13/12*AB497)*(1+PREMISSAS!$C$16))</f>
        <v>0</v>
      </c>
      <c r="Z498" s="100">
        <f ca="1">IF(OR((Z497-13/12*AC497)*(1+PREMISSAS!$C$16)&lt;0,Z497=""),0,(Z497-13/12*AC497)*(1+PREMISSAS!$C$16))</f>
        <v>0</v>
      </c>
      <c r="AA498" s="100">
        <f t="shared" ca="1" si="63"/>
        <v>0</v>
      </c>
      <c r="AB498" s="119">
        <f t="shared" ca="1" si="70"/>
        <v>0</v>
      </c>
      <c r="AC498" s="119">
        <f t="shared" ca="1" si="71"/>
        <v>0</v>
      </c>
    </row>
    <row r="499" spans="2:29" x14ac:dyDescent="0.25">
      <c r="B499" s="20" t="str">
        <f t="shared" ca="1" si="67"/>
        <v/>
      </c>
      <c r="C499" s="21" t="str">
        <f ca="1">IF(B499="","",IF(MONTH(B499)=1,C498*(1+PREMISSAS!$C$58),C498))</f>
        <v/>
      </c>
      <c r="D499" s="21" t="str">
        <f ca="1">IF(B499="","",IF(RESULTADOS!$C$17="Normal",IFERROR(MAX(C499-PREMISSAS!$C$13,0),0),MAX(10*PREMISSAS!$C$39,IF(MONTH(B499)=1,D498*(1+PREMISSAS!$C$58),D498))))</f>
        <v/>
      </c>
      <c r="E499" s="4">
        <f ca="1">IFERROR(D499*IF(RESULTADOS!$C$17="Normal",$D$3,0),0)</f>
        <v>0</v>
      </c>
      <c r="F499" s="4">
        <f>IF(AND(Painel!$I$47="Sim",Painel!$I$49=PREMISSAS!$O$23),Painel!$I$51,0)</f>
        <v>0</v>
      </c>
      <c r="G499" s="100">
        <f>IF(AND(Painel!$I$47="Sim",Painel!$I$49=PREMISSAS!$O$22),IF(MOD(MONTH(B499),6)=0,Painel!$I$51,0),0)</f>
        <v>0</v>
      </c>
      <c r="H499" s="100">
        <f>IF(AND(Painel!$I$47="Sim",Painel!$I$49=PREMISSAS!$O$21),IF(MOD(MONTH(B499),12)=0,Painel!$I$51,0),0)</f>
        <v>0</v>
      </c>
      <c r="I499" s="4">
        <f ca="1">IFERROR(IF(RESULTADOS!$C$17="Normal",0,D499)*IF(RESULTADOS!$C$17="Normal",0,$D$3),0)</f>
        <v>0</v>
      </c>
      <c r="J499" s="4">
        <f>IF(RESULTADOS!$C$17="Normal",E499,0)</f>
        <v>0</v>
      </c>
      <c r="K499" s="4">
        <f ca="1">(E499+J499+I499)*PREMISSAS!$C$61</f>
        <v>0</v>
      </c>
      <c r="L499" s="4">
        <f ca="1">IFERROR(D499*IF(RESULTADOS!$C$17="Normal",IF(Painel!$G$8=PREMISSAS!$M$18,PREMISSAS!$C$63,PREMISSAS!$D$63),0),0)</f>
        <v>0</v>
      </c>
      <c r="M499" s="85">
        <f ca="1">IFERROR(M498*(1+$E$2)+(E499+J499-IF(RESULTADOS!$C$17="Normal",K499,0)-L499)*IF(MONTH(B499)=12,2,1),0)</f>
        <v>0</v>
      </c>
      <c r="N499" s="85">
        <f ca="1">IFERROR(N498*(1+$E$2)+(F499+I499-IF(RESULTADOS!$C$17="Normal",0,K499))*IF(MONTH(B499)=12,2,1)+G499+H499,0)</f>
        <v>0</v>
      </c>
      <c r="P499" s="43">
        <f t="shared" ca="1" si="64"/>
        <v>0</v>
      </c>
      <c r="R499" s="116" t="str">
        <f t="shared" ca="1" si="65"/>
        <v/>
      </c>
      <c r="S499" s="100" t="str">
        <f ca="1">IF(C499="","",S498+(E499+J499-IF(RESULTADOS!$C$17="Normal",K499,0)-L499)/2+(F499+G499+H499+I499-IF(RESULTADOS!$C$17="Normal",0,K499)))</f>
        <v/>
      </c>
      <c r="T499" s="100" t="str">
        <f ca="1">IF(C499="","",T498+(E499+J499-IF(RESULTADOS!$C$17="Normal",K499,0)-L499)/2)</f>
        <v/>
      </c>
      <c r="U499" s="100">
        <f t="shared" ca="1" si="68"/>
        <v>0</v>
      </c>
      <c r="W499" s="116" t="str">
        <f t="shared" ca="1" si="69"/>
        <v/>
      </c>
      <c r="X499" s="116" t="str">
        <f t="shared" ca="1" si="66"/>
        <v/>
      </c>
      <c r="Y499" s="100">
        <f ca="1">IF(OR((Y498-13/12*AB498)*(1+PREMISSAS!$C$16)&lt;0,Y498=""),0,(Y498-13/12*AB498)*(1+PREMISSAS!$C$16))</f>
        <v>0</v>
      </c>
      <c r="Z499" s="100">
        <f ca="1">IF(OR((Z498-13/12*AC498)*(1+PREMISSAS!$C$16)&lt;0,Z498=""),0,(Z498-13/12*AC498)*(1+PREMISSAS!$C$16))</f>
        <v>0</v>
      </c>
      <c r="AA499" s="100">
        <f t="shared" ca="1" si="63"/>
        <v>0</v>
      </c>
      <c r="AB499" s="119">
        <f t="shared" ca="1" si="70"/>
        <v>0</v>
      </c>
      <c r="AC499" s="119">
        <f t="shared" ca="1" si="71"/>
        <v>0</v>
      </c>
    </row>
    <row r="500" spans="2:29" x14ac:dyDescent="0.25">
      <c r="B500" s="20" t="str">
        <f t="shared" ca="1" si="67"/>
        <v/>
      </c>
      <c r="C500" s="21" t="str">
        <f ca="1">IF(B500="","",IF(MONTH(B500)=1,C499*(1+PREMISSAS!$C$58),C499))</f>
        <v/>
      </c>
      <c r="D500" s="21" t="str">
        <f ca="1">IF(B500="","",IF(RESULTADOS!$C$17="Normal",IFERROR(MAX(C500-PREMISSAS!$C$13,0),0),MAX(10*PREMISSAS!$C$39,IF(MONTH(B500)=1,D499*(1+PREMISSAS!$C$58),D499))))</f>
        <v/>
      </c>
      <c r="E500" s="4">
        <f ca="1">IFERROR(D500*IF(RESULTADOS!$C$17="Normal",$D$3,0),0)</f>
        <v>0</v>
      </c>
      <c r="F500" s="4">
        <f>IF(AND(Painel!$I$47="Sim",Painel!$I$49=PREMISSAS!$O$23),Painel!$I$51,0)</f>
        <v>0</v>
      </c>
      <c r="G500" s="100">
        <f>IF(AND(Painel!$I$47="Sim",Painel!$I$49=PREMISSAS!$O$22),IF(MOD(MONTH(B500),6)=0,Painel!$I$51,0),0)</f>
        <v>0</v>
      </c>
      <c r="H500" s="100">
        <f>IF(AND(Painel!$I$47="Sim",Painel!$I$49=PREMISSAS!$O$21),IF(MOD(MONTH(B500),12)=0,Painel!$I$51,0),0)</f>
        <v>0</v>
      </c>
      <c r="I500" s="4">
        <f ca="1">IFERROR(IF(RESULTADOS!$C$17="Normal",0,D500)*IF(RESULTADOS!$C$17="Normal",0,$D$3),0)</f>
        <v>0</v>
      </c>
      <c r="J500" s="4">
        <f>IF(RESULTADOS!$C$17="Normal",E500,0)</f>
        <v>0</v>
      </c>
      <c r="K500" s="4">
        <f ca="1">(E500+J500+I500)*PREMISSAS!$C$61</f>
        <v>0</v>
      </c>
      <c r="L500" s="4">
        <f ca="1">IFERROR(D500*IF(RESULTADOS!$C$17="Normal",IF(Painel!$G$8=PREMISSAS!$M$18,PREMISSAS!$C$63,PREMISSAS!$D$63),0),0)</f>
        <v>0</v>
      </c>
      <c r="M500" s="85">
        <f ca="1">IFERROR(M499*(1+$E$2)+(E500+J500-IF(RESULTADOS!$C$17="Normal",K500,0)-L500)*IF(MONTH(B500)=12,2,1),0)</f>
        <v>0</v>
      </c>
      <c r="N500" s="85">
        <f ca="1">IFERROR(N499*(1+$E$2)+(F500+I500-IF(RESULTADOS!$C$17="Normal",0,K500))*IF(MONTH(B500)=12,2,1)+G500+H500,0)</f>
        <v>0</v>
      </c>
      <c r="P500" s="43">
        <f t="shared" ca="1" si="64"/>
        <v>0</v>
      </c>
      <c r="R500" s="116" t="str">
        <f t="shared" ca="1" si="65"/>
        <v/>
      </c>
      <c r="S500" s="100" t="str">
        <f ca="1">IF(C500="","",S499+(E500+J500-IF(RESULTADOS!$C$17="Normal",K500,0)-L500)/2+(F500+G500+H500+I500-IF(RESULTADOS!$C$17="Normal",0,K500)))</f>
        <v/>
      </c>
      <c r="T500" s="100" t="str">
        <f ca="1">IF(C500="","",T499+(E500+J500-IF(RESULTADOS!$C$17="Normal",K500,0)-L500)/2)</f>
        <v/>
      </c>
      <c r="U500" s="100">
        <f t="shared" ca="1" si="68"/>
        <v>0</v>
      </c>
      <c r="W500" s="116" t="str">
        <f t="shared" ca="1" si="69"/>
        <v/>
      </c>
      <c r="X500" s="116" t="str">
        <f t="shared" ca="1" si="66"/>
        <v/>
      </c>
      <c r="Y500" s="100">
        <f ca="1">IF(OR((Y499-13/12*AB499)*(1+PREMISSAS!$C$16)&lt;0,Y499=""),0,(Y499-13/12*AB499)*(1+PREMISSAS!$C$16))</f>
        <v>0</v>
      </c>
      <c r="Z500" s="100">
        <f ca="1">IF(OR((Z499-13/12*AC499)*(1+PREMISSAS!$C$16)&lt;0,Z499=""),0,(Z499-13/12*AC499)*(1+PREMISSAS!$C$16))</f>
        <v>0</v>
      </c>
      <c r="AA500" s="100">
        <f t="shared" ca="1" si="63"/>
        <v>0</v>
      </c>
      <c r="AB500" s="119">
        <f t="shared" ca="1" si="70"/>
        <v>0</v>
      </c>
      <c r="AC500" s="119">
        <f t="shared" ca="1" si="71"/>
        <v>0</v>
      </c>
    </row>
    <row r="501" spans="2:29" x14ac:dyDescent="0.25">
      <c r="B501" s="20" t="str">
        <f t="shared" ca="1" si="67"/>
        <v/>
      </c>
      <c r="C501" s="21" t="str">
        <f ca="1">IF(B501="","",IF(MONTH(B501)=1,C500*(1+PREMISSAS!$C$58),C500))</f>
        <v/>
      </c>
      <c r="D501" s="21" t="str">
        <f ca="1">IF(B501="","",IF(RESULTADOS!$C$17="Normal",IFERROR(MAX(C501-PREMISSAS!$C$13,0),0),MAX(10*PREMISSAS!$C$39,IF(MONTH(B501)=1,D500*(1+PREMISSAS!$C$58),D500))))</f>
        <v/>
      </c>
      <c r="E501" s="4">
        <f ca="1">IFERROR(D501*IF(RESULTADOS!$C$17="Normal",$D$3,0),0)</f>
        <v>0</v>
      </c>
      <c r="F501" s="4">
        <f>IF(AND(Painel!$I$47="Sim",Painel!$I$49=PREMISSAS!$O$23),Painel!$I$51,0)</f>
        <v>0</v>
      </c>
      <c r="G501" s="100">
        <f>IF(AND(Painel!$I$47="Sim",Painel!$I$49=PREMISSAS!$O$22),IF(MOD(MONTH(B501),6)=0,Painel!$I$51,0),0)</f>
        <v>0</v>
      </c>
      <c r="H501" s="100">
        <f>IF(AND(Painel!$I$47="Sim",Painel!$I$49=PREMISSAS!$O$21),IF(MOD(MONTH(B501),12)=0,Painel!$I$51,0),0)</f>
        <v>0</v>
      </c>
      <c r="I501" s="4">
        <f ca="1">IFERROR(IF(RESULTADOS!$C$17="Normal",0,D501)*IF(RESULTADOS!$C$17="Normal",0,$D$3),0)</f>
        <v>0</v>
      </c>
      <c r="J501" s="4">
        <f>IF(RESULTADOS!$C$17="Normal",E501,0)</f>
        <v>0</v>
      </c>
      <c r="K501" s="4">
        <f ca="1">(E501+J501+I501)*PREMISSAS!$C$61</f>
        <v>0</v>
      </c>
      <c r="L501" s="4">
        <f ca="1">IFERROR(D501*IF(RESULTADOS!$C$17="Normal",IF(Painel!$G$8=PREMISSAS!$M$18,PREMISSAS!$C$63,PREMISSAS!$D$63),0),0)</f>
        <v>0</v>
      </c>
      <c r="M501" s="85">
        <f ca="1">IFERROR(M500*(1+$E$2)+(E501+J501-IF(RESULTADOS!$C$17="Normal",K501,0)-L501)*IF(MONTH(B501)=12,2,1),0)</f>
        <v>0</v>
      </c>
      <c r="N501" s="85">
        <f ca="1">IFERROR(N500*(1+$E$2)+(F501+I501-IF(RESULTADOS!$C$17="Normal",0,K501))*IF(MONTH(B501)=12,2,1)+G501+H501,0)</f>
        <v>0</v>
      </c>
      <c r="P501" s="43">
        <f t="shared" ca="1" si="64"/>
        <v>0</v>
      </c>
      <c r="R501" s="116" t="str">
        <f t="shared" ca="1" si="65"/>
        <v/>
      </c>
      <c r="S501" s="100" t="str">
        <f ca="1">IF(C501="","",S500+(E501+J501-IF(RESULTADOS!$C$17="Normal",K501,0)-L501)/2+(F501+G501+H501+I501-IF(RESULTADOS!$C$17="Normal",0,K501)))</f>
        <v/>
      </c>
      <c r="T501" s="100" t="str">
        <f ca="1">IF(C501="","",T500+(E501+J501-IF(RESULTADOS!$C$17="Normal",K501,0)-L501)/2)</f>
        <v/>
      </c>
      <c r="U501" s="100">
        <f t="shared" ca="1" si="68"/>
        <v>0</v>
      </c>
      <c r="W501" s="116" t="str">
        <f t="shared" ca="1" si="69"/>
        <v/>
      </c>
      <c r="X501" s="116" t="str">
        <f t="shared" ca="1" si="66"/>
        <v/>
      </c>
      <c r="Y501" s="100">
        <f ca="1">IF(OR((Y500-13/12*AB500)*(1+PREMISSAS!$C$16)&lt;0,Y500=""),0,(Y500-13/12*AB500)*(1+PREMISSAS!$C$16))</f>
        <v>0</v>
      </c>
      <c r="Z501" s="100">
        <f ca="1">IF(OR((Z500-13/12*AC500)*(1+PREMISSAS!$C$16)&lt;0,Z500=""),0,(Z500-13/12*AC500)*(1+PREMISSAS!$C$16))</f>
        <v>0</v>
      </c>
      <c r="AA501" s="100">
        <f t="shared" ca="1" si="63"/>
        <v>0</v>
      </c>
      <c r="AB501" s="119">
        <f t="shared" ca="1" si="70"/>
        <v>0</v>
      </c>
      <c r="AC501" s="119">
        <f t="shared" ca="1" si="71"/>
        <v>0</v>
      </c>
    </row>
    <row r="502" spans="2:29" x14ac:dyDescent="0.25">
      <c r="B502" s="20" t="str">
        <f t="shared" ca="1" si="67"/>
        <v/>
      </c>
      <c r="C502" s="21" t="str">
        <f ca="1">IF(B502="","",IF(MONTH(B502)=1,C501*(1+PREMISSAS!$C$58),C501))</f>
        <v/>
      </c>
      <c r="D502" s="21" t="str">
        <f ca="1">IF(B502="","",IF(RESULTADOS!$C$17="Normal",IFERROR(MAX(C502-PREMISSAS!$C$13,0),0),MAX(10*PREMISSAS!$C$39,IF(MONTH(B502)=1,D501*(1+PREMISSAS!$C$58),D501))))</f>
        <v/>
      </c>
      <c r="E502" s="4">
        <f ca="1">IFERROR(D502*IF(RESULTADOS!$C$17="Normal",$D$3,0),0)</f>
        <v>0</v>
      </c>
      <c r="F502" s="4">
        <f>IF(AND(Painel!$I$47="Sim",Painel!$I$49=PREMISSAS!$O$23),Painel!$I$51,0)</f>
        <v>0</v>
      </c>
      <c r="G502" s="100">
        <f>IF(AND(Painel!$I$47="Sim",Painel!$I$49=PREMISSAS!$O$22),IF(MOD(MONTH(B502),6)=0,Painel!$I$51,0),0)</f>
        <v>0</v>
      </c>
      <c r="H502" s="100">
        <f>IF(AND(Painel!$I$47="Sim",Painel!$I$49=PREMISSAS!$O$21),IF(MOD(MONTH(B502),12)=0,Painel!$I$51,0),0)</f>
        <v>0</v>
      </c>
      <c r="I502" s="4">
        <f ca="1">IFERROR(IF(RESULTADOS!$C$17="Normal",0,D502)*IF(RESULTADOS!$C$17="Normal",0,$D$3),0)</f>
        <v>0</v>
      </c>
      <c r="J502" s="4">
        <f>IF(RESULTADOS!$C$17="Normal",E502,0)</f>
        <v>0</v>
      </c>
      <c r="K502" s="4">
        <f ca="1">(E502+J502+I502)*PREMISSAS!$C$61</f>
        <v>0</v>
      </c>
      <c r="L502" s="4">
        <f ca="1">IFERROR(D502*IF(RESULTADOS!$C$17="Normal",IF(Painel!$G$8=PREMISSAS!$M$18,PREMISSAS!$C$63,PREMISSAS!$D$63),0),0)</f>
        <v>0</v>
      </c>
      <c r="M502" s="85">
        <f ca="1">IFERROR(M501*(1+$E$2)+(E502+J502-IF(RESULTADOS!$C$17="Normal",K502,0)-L502)*IF(MONTH(B502)=12,2,1),0)</f>
        <v>0</v>
      </c>
      <c r="N502" s="85">
        <f ca="1">IFERROR(N501*(1+$E$2)+(F502+I502-IF(RESULTADOS!$C$17="Normal",0,K502))*IF(MONTH(B502)=12,2,1)+G502+H502,0)</f>
        <v>0</v>
      </c>
      <c r="P502" s="43">
        <f t="shared" ca="1" si="64"/>
        <v>0</v>
      </c>
      <c r="R502" s="116" t="str">
        <f t="shared" ca="1" si="65"/>
        <v/>
      </c>
      <c r="S502" s="100" t="str">
        <f ca="1">IF(C502="","",S501+(E502+J502-IF(RESULTADOS!$C$17="Normal",K502,0)-L502)/2+(F502+G502+H502+I502-IF(RESULTADOS!$C$17="Normal",0,K502)))</f>
        <v/>
      </c>
      <c r="T502" s="100" t="str">
        <f ca="1">IF(C502="","",T501+(E502+J502-IF(RESULTADOS!$C$17="Normal",K502,0)-L502)/2)</f>
        <v/>
      </c>
      <c r="U502" s="100">
        <f t="shared" ca="1" si="68"/>
        <v>0</v>
      </c>
      <c r="W502" s="116" t="str">
        <f t="shared" ca="1" si="69"/>
        <v/>
      </c>
      <c r="X502" s="116" t="str">
        <f t="shared" ca="1" si="66"/>
        <v/>
      </c>
      <c r="Y502" s="100">
        <f ca="1">IF(OR((Y501-13/12*AB501)*(1+PREMISSAS!$C$16)&lt;0,Y501=""),0,(Y501-13/12*AB501)*(1+PREMISSAS!$C$16))</f>
        <v>0</v>
      </c>
      <c r="Z502" s="100">
        <f ca="1">IF(OR((Z501-13/12*AC501)*(1+PREMISSAS!$C$16)&lt;0,Z501=""),0,(Z501-13/12*AC501)*(1+PREMISSAS!$C$16))</f>
        <v>0</v>
      </c>
      <c r="AA502" s="100">
        <f t="shared" ca="1" si="63"/>
        <v>0</v>
      </c>
      <c r="AB502" s="119">
        <f t="shared" ca="1" si="70"/>
        <v>0</v>
      </c>
      <c r="AC502" s="119">
        <f t="shared" ca="1" si="71"/>
        <v>0</v>
      </c>
    </row>
    <row r="503" spans="2:29" x14ac:dyDescent="0.25">
      <c r="B503" s="20" t="str">
        <f t="shared" ca="1" si="67"/>
        <v/>
      </c>
      <c r="C503" s="21" t="str">
        <f ca="1">IF(B503="","",IF(MONTH(B503)=1,C502*(1+PREMISSAS!$C$58),C502))</f>
        <v/>
      </c>
      <c r="D503" s="21" t="str">
        <f ca="1">IF(B503="","",IF(RESULTADOS!$C$17="Normal",IFERROR(MAX(C503-PREMISSAS!$C$13,0),0),MAX(10*PREMISSAS!$C$39,IF(MONTH(B503)=1,D502*(1+PREMISSAS!$C$58),D502))))</f>
        <v/>
      </c>
      <c r="E503" s="4">
        <f ca="1">IFERROR(D503*IF(RESULTADOS!$C$17="Normal",$D$3,0),0)</f>
        <v>0</v>
      </c>
      <c r="F503" s="4">
        <f>IF(AND(Painel!$I$47="Sim",Painel!$I$49=PREMISSAS!$O$23),Painel!$I$51,0)</f>
        <v>0</v>
      </c>
      <c r="G503" s="100">
        <f>IF(AND(Painel!$I$47="Sim",Painel!$I$49=PREMISSAS!$O$22),IF(MOD(MONTH(B503),6)=0,Painel!$I$51,0),0)</f>
        <v>0</v>
      </c>
      <c r="H503" s="100">
        <f>IF(AND(Painel!$I$47="Sim",Painel!$I$49=PREMISSAS!$O$21),IF(MOD(MONTH(B503),12)=0,Painel!$I$51,0),0)</f>
        <v>0</v>
      </c>
      <c r="I503" s="4">
        <f ca="1">IFERROR(IF(RESULTADOS!$C$17="Normal",0,D503)*IF(RESULTADOS!$C$17="Normal",0,$D$3),0)</f>
        <v>0</v>
      </c>
      <c r="J503" s="4">
        <f>IF(RESULTADOS!$C$17="Normal",E503,0)</f>
        <v>0</v>
      </c>
      <c r="K503" s="4">
        <f ca="1">(E503+J503+I503)*PREMISSAS!$C$61</f>
        <v>0</v>
      </c>
      <c r="L503" s="4">
        <f ca="1">IFERROR(D503*IF(RESULTADOS!$C$17="Normal",IF(Painel!$G$8=PREMISSAS!$M$18,PREMISSAS!$C$63,PREMISSAS!$D$63),0),0)</f>
        <v>0</v>
      </c>
      <c r="M503" s="85">
        <f ca="1">IFERROR(M502*(1+$E$2)+(E503+J503-IF(RESULTADOS!$C$17="Normal",K503,0)-L503)*IF(MONTH(B503)=12,2,1),0)</f>
        <v>0</v>
      </c>
      <c r="N503" s="85">
        <f ca="1">IFERROR(N502*(1+$E$2)+(F503+I503-IF(RESULTADOS!$C$17="Normal",0,K503))*IF(MONTH(B503)=12,2,1)+G503+H503,0)</f>
        <v>0</v>
      </c>
      <c r="P503" s="43">
        <f t="shared" ca="1" si="64"/>
        <v>0</v>
      </c>
      <c r="R503" s="116" t="str">
        <f t="shared" ca="1" si="65"/>
        <v/>
      </c>
      <c r="S503" s="100" t="str">
        <f ca="1">IF(C503="","",S502+(E503+J503-IF(RESULTADOS!$C$17="Normal",K503,0)-L503)/2+(F503+G503+H503+I503-IF(RESULTADOS!$C$17="Normal",0,K503)))</f>
        <v/>
      </c>
      <c r="T503" s="100" t="str">
        <f ca="1">IF(C503="","",T502+(E503+J503-IF(RESULTADOS!$C$17="Normal",K503,0)-L503)/2)</f>
        <v/>
      </c>
      <c r="U503" s="100">
        <f t="shared" ca="1" si="68"/>
        <v>0</v>
      </c>
      <c r="W503" s="116" t="str">
        <f t="shared" ca="1" si="69"/>
        <v/>
      </c>
      <c r="X503" s="116" t="str">
        <f t="shared" ca="1" si="66"/>
        <v/>
      </c>
      <c r="Y503" s="100">
        <f ca="1">IF(OR((Y502-13/12*AB502)*(1+PREMISSAS!$C$16)&lt;0,Y502=""),0,(Y502-13/12*AB502)*(1+PREMISSAS!$C$16))</f>
        <v>0</v>
      </c>
      <c r="Z503" s="100">
        <f ca="1">IF(OR((Z502-13/12*AC502)*(1+PREMISSAS!$C$16)&lt;0,Z502=""),0,(Z502-13/12*AC502)*(1+PREMISSAS!$C$16))</f>
        <v>0</v>
      </c>
      <c r="AA503" s="100">
        <f t="shared" ca="1" si="63"/>
        <v>0</v>
      </c>
      <c r="AB503" s="119">
        <f t="shared" ca="1" si="70"/>
        <v>0</v>
      </c>
      <c r="AC503" s="119">
        <f t="shared" ca="1" si="71"/>
        <v>0</v>
      </c>
    </row>
    <row r="504" spans="2:29" x14ac:dyDescent="0.25">
      <c r="B504" s="20" t="str">
        <f t="shared" ca="1" si="67"/>
        <v/>
      </c>
      <c r="C504" s="21" t="str">
        <f ca="1">IF(B504="","",IF(MONTH(B504)=1,C503*(1+PREMISSAS!$C$58),C503))</f>
        <v/>
      </c>
      <c r="D504" s="21" t="str">
        <f ca="1">IF(B504="","",IF(RESULTADOS!$C$17="Normal",IFERROR(MAX(C504-PREMISSAS!$C$13,0),0),MAX(10*PREMISSAS!$C$39,IF(MONTH(B504)=1,D503*(1+PREMISSAS!$C$58),D503))))</f>
        <v/>
      </c>
      <c r="E504" s="4">
        <f ca="1">IFERROR(D504*IF(RESULTADOS!$C$17="Normal",$D$3,0),0)</f>
        <v>0</v>
      </c>
      <c r="F504" s="4">
        <f>IF(AND(Painel!$I$47="Sim",Painel!$I$49=PREMISSAS!$O$23),Painel!$I$51,0)</f>
        <v>0</v>
      </c>
      <c r="G504" s="100">
        <f>IF(AND(Painel!$I$47="Sim",Painel!$I$49=PREMISSAS!$O$22),IF(MOD(MONTH(B504),6)=0,Painel!$I$51,0),0)</f>
        <v>0</v>
      </c>
      <c r="H504" s="100">
        <f>IF(AND(Painel!$I$47="Sim",Painel!$I$49=PREMISSAS!$O$21),IF(MOD(MONTH(B504),12)=0,Painel!$I$51,0),0)</f>
        <v>0</v>
      </c>
      <c r="I504" s="4">
        <f ca="1">IFERROR(IF(RESULTADOS!$C$17="Normal",0,D504)*IF(RESULTADOS!$C$17="Normal",0,$D$3),0)</f>
        <v>0</v>
      </c>
      <c r="J504" s="4">
        <f>IF(RESULTADOS!$C$17="Normal",E504,0)</f>
        <v>0</v>
      </c>
      <c r="K504" s="4">
        <f ca="1">(E504+J504+I504)*PREMISSAS!$C$61</f>
        <v>0</v>
      </c>
      <c r="L504" s="4">
        <f ca="1">IFERROR(D504*IF(RESULTADOS!$C$17="Normal",IF(Painel!$G$8=PREMISSAS!$M$18,PREMISSAS!$C$63,PREMISSAS!$D$63),0),0)</f>
        <v>0</v>
      </c>
      <c r="M504" s="85">
        <f ca="1">IFERROR(M503*(1+$E$2)+(E504+J504-IF(RESULTADOS!$C$17="Normal",K504,0)-L504)*IF(MONTH(B504)=12,2,1),0)</f>
        <v>0</v>
      </c>
      <c r="N504" s="85">
        <f ca="1">IFERROR(N503*(1+$E$2)+(F504+I504-IF(RESULTADOS!$C$17="Normal",0,K504))*IF(MONTH(B504)=12,2,1)+G504+H504,0)</f>
        <v>0</v>
      </c>
      <c r="P504" s="43">
        <f t="shared" ca="1" si="64"/>
        <v>0</v>
      </c>
      <c r="R504" s="116" t="str">
        <f t="shared" ca="1" si="65"/>
        <v/>
      </c>
      <c r="S504" s="100" t="str">
        <f ca="1">IF(C504="","",S503+(E504+J504-IF(RESULTADOS!$C$17="Normal",K504,0)-L504)/2+(F504+G504+H504+I504-IF(RESULTADOS!$C$17="Normal",0,K504)))</f>
        <v/>
      </c>
      <c r="T504" s="100" t="str">
        <f ca="1">IF(C504="","",T503+(E504+J504-IF(RESULTADOS!$C$17="Normal",K504,0)-L504)/2)</f>
        <v/>
      </c>
      <c r="U504" s="100">
        <f t="shared" ca="1" si="68"/>
        <v>0</v>
      </c>
      <c r="W504" s="116" t="str">
        <f t="shared" ca="1" si="69"/>
        <v/>
      </c>
      <c r="X504" s="116" t="str">
        <f t="shared" ca="1" si="66"/>
        <v/>
      </c>
      <c r="Y504" s="100">
        <f ca="1">IF(OR((Y503-13/12*AB503)*(1+PREMISSAS!$C$16)&lt;0,Y503=""),0,(Y503-13/12*AB503)*(1+PREMISSAS!$C$16))</f>
        <v>0</v>
      </c>
      <c r="Z504" s="100">
        <f ca="1">IF(OR((Z503-13/12*AC503)*(1+PREMISSAS!$C$16)&lt;0,Z503=""),0,(Z503-13/12*AC503)*(1+PREMISSAS!$C$16))</f>
        <v>0</v>
      </c>
      <c r="AA504" s="100">
        <f t="shared" ca="1" si="63"/>
        <v>0</v>
      </c>
      <c r="AB504" s="119">
        <f t="shared" ca="1" si="70"/>
        <v>0</v>
      </c>
      <c r="AC504" s="119">
        <f t="shared" ca="1" si="71"/>
        <v>0</v>
      </c>
    </row>
    <row r="505" spans="2:29" x14ac:dyDescent="0.25">
      <c r="B505" s="20" t="str">
        <f t="shared" ca="1" si="67"/>
        <v/>
      </c>
      <c r="C505" s="21" t="str">
        <f ca="1">IF(B505="","",IF(MONTH(B505)=1,C504*(1+PREMISSAS!$C$58),C504))</f>
        <v/>
      </c>
      <c r="D505" s="21" t="str">
        <f ca="1">IF(B505="","",IF(RESULTADOS!$C$17="Normal",IFERROR(MAX(C505-PREMISSAS!$C$13,0),0),MAX(10*PREMISSAS!$C$39,IF(MONTH(B505)=1,D504*(1+PREMISSAS!$C$58),D504))))</f>
        <v/>
      </c>
      <c r="E505" s="4">
        <f ca="1">IFERROR(D505*IF(RESULTADOS!$C$17="Normal",$D$3,0),0)</f>
        <v>0</v>
      </c>
      <c r="F505" s="4">
        <f>IF(AND(Painel!$I$47="Sim",Painel!$I$49=PREMISSAS!$O$23),Painel!$I$51,0)</f>
        <v>0</v>
      </c>
      <c r="G505" s="100">
        <f>IF(AND(Painel!$I$47="Sim",Painel!$I$49=PREMISSAS!$O$22),IF(MOD(MONTH(B505),6)=0,Painel!$I$51,0),0)</f>
        <v>0</v>
      </c>
      <c r="H505" s="100">
        <f>IF(AND(Painel!$I$47="Sim",Painel!$I$49=PREMISSAS!$O$21),IF(MOD(MONTH(B505),12)=0,Painel!$I$51,0),0)</f>
        <v>0</v>
      </c>
      <c r="I505" s="4">
        <f ca="1">IFERROR(IF(RESULTADOS!$C$17="Normal",0,D505)*IF(RESULTADOS!$C$17="Normal",0,$D$3),0)</f>
        <v>0</v>
      </c>
      <c r="J505" s="4">
        <f>IF(RESULTADOS!$C$17="Normal",E505,0)</f>
        <v>0</v>
      </c>
      <c r="K505" s="4">
        <f ca="1">(E505+J505+I505)*PREMISSAS!$C$61</f>
        <v>0</v>
      </c>
      <c r="L505" s="4">
        <f ca="1">IFERROR(D505*IF(RESULTADOS!$C$17="Normal",IF(Painel!$G$8=PREMISSAS!$M$18,PREMISSAS!$C$63,PREMISSAS!$D$63),0),0)</f>
        <v>0</v>
      </c>
      <c r="M505" s="85">
        <f ca="1">IFERROR(M504*(1+$E$2)+(E505+J505-IF(RESULTADOS!$C$17="Normal",K505,0)-L505)*IF(MONTH(B505)=12,2,1),0)</f>
        <v>0</v>
      </c>
      <c r="N505" s="85">
        <f ca="1">IFERROR(N504*(1+$E$2)+(F505+I505-IF(RESULTADOS!$C$17="Normal",0,K505))*IF(MONTH(B505)=12,2,1)+G505+H505,0)</f>
        <v>0</v>
      </c>
      <c r="P505" s="43">
        <f t="shared" ca="1" si="64"/>
        <v>0</v>
      </c>
      <c r="R505" s="116" t="str">
        <f t="shared" ca="1" si="65"/>
        <v/>
      </c>
      <c r="S505" s="100" t="str">
        <f ca="1">IF(C505="","",S504+(E505+J505-IF(RESULTADOS!$C$17="Normal",K505,0)-L505)/2+(F505+G505+H505+I505-IF(RESULTADOS!$C$17="Normal",0,K505)))</f>
        <v/>
      </c>
      <c r="T505" s="100" t="str">
        <f ca="1">IF(C505="","",T504+(E505+J505-IF(RESULTADOS!$C$17="Normal",K505,0)-L505)/2)</f>
        <v/>
      </c>
      <c r="U505" s="100">
        <f t="shared" ca="1" si="68"/>
        <v>0</v>
      </c>
      <c r="W505" s="116" t="str">
        <f t="shared" ca="1" si="69"/>
        <v/>
      </c>
      <c r="X505" s="116" t="str">
        <f t="shared" ca="1" si="66"/>
        <v/>
      </c>
      <c r="Y505" s="100">
        <f ca="1">IF(OR((Y504-13/12*AB504)*(1+PREMISSAS!$C$16)&lt;0,Y504=""),0,(Y504-13/12*AB504)*(1+PREMISSAS!$C$16))</f>
        <v>0</v>
      </c>
      <c r="Z505" s="100">
        <f ca="1">IF(OR((Z504-13/12*AC504)*(1+PREMISSAS!$C$16)&lt;0,Z504=""),0,(Z504-13/12*AC504)*(1+PREMISSAS!$C$16))</f>
        <v>0</v>
      </c>
      <c r="AA505" s="100">
        <f t="shared" ca="1" si="63"/>
        <v>0</v>
      </c>
      <c r="AB505" s="119">
        <f t="shared" ca="1" si="70"/>
        <v>0</v>
      </c>
      <c r="AC505" s="119">
        <f t="shared" ca="1" si="71"/>
        <v>0</v>
      </c>
    </row>
    <row r="506" spans="2:29" x14ac:dyDescent="0.25">
      <c r="B506" s="20" t="str">
        <f t="shared" ca="1" si="67"/>
        <v/>
      </c>
      <c r="C506" s="21" t="str">
        <f ca="1">IF(B506="","",IF(MONTH(B506)=1,C505*(1+PREMISSAS!$C$58),C505))</f>
        <v/>
      </c>
      <c r="D506" s="21" t="str">
        <f ca="1">IF(B506="","",IF(RESULTADOS!$C$17="Normal",IFERROR(MAX(C506-PREMISSAS!$C$13,0),0),MAX(10*PREMISSAS!$C$39,IF(MONTH(B506)=1,D505*(1+PREMISSAS!$C$58),D505))))</f>
        <v/>
      </c>
      <c r="E506" s="4">
        <f ca="1">IFERROR(D506*IF(RESULTADOS!$C$17="Normal",$D$3,0),0)</f>
        <v>0</v>
      </c>
      <c r="F506" s="4">
        <f>IF(AND(Painel!$I$47="Sim",Painel!$I$49=PREMISSAS!$O$23),Painel!$I$51,0)</f>
        <v>0</v>
      </c>
      <c r="G506" s="100">
        <f>IF(AND(Painel!$I$47="Sim",Painel!$I$49=PREMISSAS!$O$22),IF(MOD(MONTH(B506),6)=0,Painel!$I$51,0),0)</f>
        <v>0</v>
      </c>
      <c r="H506" s="100">
        <f>IF(AND(Painel!$I$47="Sim",Painel!$I$49=PREMISSAS!$O$21),IF(MOD(MONTH(B506),12)=0,Painel!$I$51,0),0)</f>
        <v>0</v>
      </c>
      <c r="I506" s="4">
        <f ca="1">IFERROR(IF(RESULTADOS!$C$17="Normal",0,D506)*IF(RESULTADOS!$C$17="Normal",0,$D$3),0)</f>
        <v>0</v>
      </c>
      <c r="J506" s="4">
        <f>IF(RESULTADOS!$C$17="Normal",E506,0)</f>
        <v>0</v>
      </c>
      <c r="K506" s="4">
        <f ca="1">(E506+J506+I506)*PREMISSAS!$C$61</f>
        <v>0</v>
      </c>
      <c r="L506" s="4">
        <f ca="1">IFERROR(D506*IF(RESULTADOS!$C$17="Normal",IF(Painel!$G$8=PREMISSAS!$M$18,PREMISSAS!$C$63,PREMISSAS!$D$63),0),0)</f>
        <v>0</v>
      </c>
      <c r="M506" s="85">
        <f ca="1">IFERROR(M505*(1+$E$2)+(E506+J506-IF(RESULTADOS!$C$17="Normal",K506,0)-L506)*IF(MONTH(B506)=12,2,1),0)</f>
        <v>0</v>
      </c>
      <c r="N506" s="85">
        <f ca="1">IFERROR(N505*(1+$E$2)+(F506+I506-IF(RESULTADOS!$C$17="Normal",0,K506))*IF(MONTH(B506)=12,2,1)+G506+H506,0)</f>
        <v>0</v>
      </c>
      <c r="P506" s="43">
        <f t="shared" ca="1" si="64"/>
        <v>0</v>
      </c>
      <c r="R506" s="116" t="str">
        <f t="shared" ca="1" si="65"/>
        <v/>
      </c>
      <c r="S506" s="100" t="str">
        <f ca="1">IF(C506="","",S505+(E506+J506-IF(RESULTADOS!$C$17="Normal",K506,0)-L506)/2+(F506+G506+H506+I506-IF(RESULTADOS!$C$17="Normal",0,K506)))</f>
        <v/>
      </c>
      <c r="T506" s="100" t="str">
        <f ca="1">IF(C506="","",T505+(E506+J506-IF(RESULTADOS!$C$17="Normal",K506,0)-L506)/2)</f>
        <v/>
      </c>
      <c r="U506" s="100">
        <f t="shared" ca="1" si="68"/>
        <v>0</v>
      </c>
      <c r="W506" s="116" t="str">
        <f t="shared" ca="1" si="69"/>
        <v/>
      </c>
      <c r="X506" s="116" t="str">
        <f t="shared" ca="1" si="66"/>
        <v/>
      </c>
      <c r="Y506" s="100">
        <f ca="1">IF(OR((Y505-13/12*AB505)*(1+PREMISSAS!$C$16)&lt;0,Y505=""),0,(Y505-13/12*AB505)*(1+PREMISSAS!$C$16))</f>
        <v>0</v>
      </c>
      <c r="Z506" s="100">
        <f ca="1">IF(OR((Z505-13/12*AC505)*(1+PREMISSAS!$C$16)&lt;0,Z505=""),0,(Z505-13/12*AC505)*(1+PREMISSAS!$C$16))</f>
        <v>0</v>
      </c>
      <c r="AA506" s="100">
        <f t="shared" ca="1" si="63"/>
        <v>0</v>
      </c>
      <c r="AB506" s="119">
        <f t="shared" ca="1" si="70"/>
        <v>0</v>
      </c>
      <c r="AC506" s="119">
        <f t="shared" ca="1" si="71"/>
        <v>0</v>
      </c>
    </row>
    <row r="507" spans="2:29" x14ac:dyDescent="0.25">
      <c r="B507" s="20" t="str">
        <f t="shared" ca="1" si="67"/>
        <v/>
      </c>
      <c r="C507" s="21" t="str">
        <f ca="1">IF(B507="","",IF(MONTH(B507)=1,C506*(1+PREMISSAS!$C$58),C506))</f>
        <v/>
      </c>
      <c r="D507" s="21" t="str">
        <f ca="1">IF(B507="","",IF(RESULTADOS!$C$17="Normal",IFERROR(MAX(C507-PREMISSAS!$C$13,0),0),MAX(10*PREMISSAS!$C$39,IF(MONTH(B507)=1,D506*(1+PREMISSAS!$C$58),D506))))</f>
        <v/>
      </c>
      <c r="E507" s="4">
        <f ca="1">IFERROR(D507*IF(RESULTADOS!$C$17="Normal",$D$3,0),0)</f>
        <v>0</v>
      </c>
      <c r="F507" s="4">
        <f>IF(AND(Painel!$I$47="Sim",Painel!$I$49=PREMISSAS!$O$23),Painel!$I$51,0)</f>
        <v>0</v>
      </c>
      <c r="G507" s="100">
        <f>IF(AND(Painel!$I$47="Sim",Painel!$I$49=PREMISSAS!$O$22),IF(MOD(MONTH(B507),6)=0,Painel!$I$51,0),0)</f>
        <v>0</v>
      </c>
      <c r="H507" s="100">
        <f>IF(AND(Painel!$I$47="Sim",Painel!$I$49=PREMISSAS!$O$21),IF(MOD(MONTH(B507),12)=0,Painel!$I$51,0),0)</f>
        <v>0</v>
      </c>
      <c r="I507" s="4">
        <f ca="1">IFERROR(IF(RESULTADOS!$C$17="Normal",0,D507)*IF(RESULTADOS!$C$17="Normal",0,$D$3),0)</f>
        <v>0</v>
      </c>
      <c r="J507" s="4">
        <f>IF(RESULTADOS!$C$17="Normal",E507,0)</f>
        <v>0</v>
      </c>
      <c r="K507" s="4">
        <f ca="1">(E507+J507+I507)*PREMISSAS!$C$61</f>
        <v>0</v>
      </c>
      <c r="L507" s="4">
        <f ca="1">IFERROR(D507*IF(RESULTADOS!$C$17="Normal",IF(Painel!$G$8=PREMISSAS!$M$18,PREMISSAS!$C$63,PREMISSAS!$D$63),0),0)</f>
        <v>0</v>
      </c>
      <c r="M507" s="85">
        <f ca="1">IFERROR(M506*(1+$E$2)+(E507+J507-IF(RESULTADOS!$C$17="Normal",K507,0)-L507)*IF(MONTH(B507)=12,2,1),0)</f>
        <v>0</v>
      </c>
      <c r="N507" s="85">
        <f ca="1">IFERROR(N506*(1+$E$2)+(F507+I507-IF(RESULTADOS!$C$17="Normal",0,K507))*IF(MONTH(B507)=12,2,1)+G507+H507,0)</f>
        <v>0</v>
      </c>
      <c r="P507" s="43">
        <f t="shared" ca="1" si="64"/>
        <v>0</v>
      </c>
      <c r="R507" s="116" t="str">
        <f t="shared" ca="1" si="65"/>
        <v/>
      </c>
      <c r="S507" s="100" t="str">
        <f ca="1">IF(C507="","",S506+(E507+J507-IF(RESULTADOS!$C$17="Normal",K507,0)-L507)/2+(F507+G507+H507+I507-IF(RESULTADOS!$C$17="Normal",0,K507)))</f>
        <v/>
      </c>
      <c r="T507" s="100" t="str">
        <f ca="1">IF(C507="","",T506+(E507+J507-IF(RESULTADOS!$C$17="Normal",K507,0)-L507)/2)</f>
        <v/>
      </c>
      <c r="U507" s="100">
        <f t="shared" ca="1" si="68"/>
        <v>0</v>
      </c>
      <c r="W507" s="116" t="str">
        <f t="shared" ca="1" si="69"/>
        <v/>
      </c>
      <c r="X507" s="116" t="str">
        <f t="shared" ca="1" si="66"/>
        <v/>
      </c>
      <c r="Y507" s="100">
        <f ca="1">IF(OR((Y506-13/12*AB506)*(1+PREMISSAS!$C$16)&lt;0,Y506=""),0,(Y506-13/12*AB506)*(1+PREMISSAS!$C$16))</f>
        <v>0</v>
      </c>
      <c r="Z507" s="100">
        <f ca="1">IF(OR((Z506-13/12*AC506)*(1+PREMISSAS!$C$16)&lt;0,Z506=""),0,(Z506-13/12*AC506)*(1+PREMISSAS!$C$16))</f>
        <v>0</v>
      </c>
      <c r="AA507" s="100">
        <f t="shared" ca="1" si="63"/>
        <v>0</v>
      </c>
      <c r="AB507" s="119">
        <f t="shared" ca="1" si="70"/>
        <v>0</v>
      </c>
      <c r="AC507" s="119">
        <f t="shared" ca="1" si="71"/>
        <v>0</v>
      </c>
    </row>
    <row r="508" spans="2:29" x14ac:dyDescent="0.25">
      <c r="B508" s="20" t="str">
        <f t="shared" ca="1" si="67"/>
        <v/>
      </c>
      <c r="C508" s="21" t="str">
        <f ca="1">IF(B508="","",IF(MONTH(B508)=1,C507*(1+PREMISSAS!$C$58),C507))</f>
        <v/>
      </c>
      <c r="D508" s="21" t="str">
        <f ca="1">IF(B508="","",IF(RESULTADOS!$C$17="Normal",IFERROR(MAX(C508-PREMISSAS!$C$13,0),0),MAX(10*PREMISSAS!$C$39,IF(MONTH(B508)=1,D507*(1+PREMISSAS!$C$58),D507))))</f>
        <v/>
      </c>
      <c r="E508" s="4">
        <f ca="1">IFERROR(D508*IF(RESULTADOS!$C$17="Normal",$D$3,0),0)</f>
        <v>0</v>
      </c>
      <c r="F508" s="4">
        <f>IF(AND(Painel!$I$47="Sim",Painel!$I$49=PREMISSAS!$O$23),Painel!$I$51,0)</f>
        <v>0</v>
      </c>
      <c r="G508" s="100">
        <f>IF(AND(Painel!$I$47="Sim",Painel!$I$49=PREMISSAS!$O$22),IF(MOD(MONTH(B508),6)=0,Painel!$I$51,0),0)</f>
        <v>0</v>
      </c>
      <c r="H508" s="100">
        <f>IF(AND(Painel!$I$47="Sim",Painel!$I$49=PREMISSAS!$O$21),IF(MOD(MONTH(B508),12)=0,Painel!$I$51,0),0)</f>
        <v>0</v>
      </c>
      <c r="I508" s="4">
        <f ca="1">IFERROR(IF(RESULTADOS!$C$17="Normal",0,D508)*IF(RESULTADOS!$C$17="Normal",0,$D$3),0)</f>
        <v>0</v>
      </c>
      <c r="J508" s="4">
        <f>IF(RESULTADOS!$C$17="Normal",E508,0)</f>
        <v>0</v>
      </c>
      <c r="K508" s="4">
        <f ca="1">(E508+J508+I508)*PREMISSAS!$C$61</f>
        <v>0</v>
      </c>
      <c r="L508" s="4">
        <f ca="1">IFERROR(D508*IF(RESULTADOS!$C$17="Normal",IF(Painel!$G$8=PREMISSAS!$M$18,PREMISSAS!$C$63,PREMISSAS!$D$63),0),0)</f>
        <v>0</v>
      </c>
      <c r="M508" s="85">
        <f ca="1">IFERROR(M507*(1+$E$2)+(E508+J508-IF(RESULTADOS!$C$17="Normal",K508,0)-L508)*IF(MONTH(B508)=12,2,1),0)</f>
        <v>0</v>
      </c>
      <c r="N508" s="85">
        <f ca="1">IFERROR(N507*(1+$E$2)+(F508+I508-IF(RESULTADOS!$C$17="Normal",0,K508))*IF(MONTH(B508)=12,2,1)+G508+H508,0)</f>
        <v>0</v>
      </c>
      <c r="P508" s="43">
        <f t="shared" ca="1" si="64"/>
        <v>0</v>
      </c>
      <c r="R508" s="116" t="str">
        <f t="shared" ca="1" si="65"/>
        <v/>
      </c>
      <c r="S508" s="100" t="str">
        <f ca="1">IF(C508="","",S507+(E508+J508-IF(RESULTADOS!$C$17="Normal",K508,0)-L508)/2+(F508+G508+H508+I508-IF(RESULTADOS!$C$17="Normal",0,K508)))</f>
        <v/>
      </c>
      <c r="T508" s="100" t="str">
        <f ca="1">IF(C508="","",T507+(E508+J508-IF(RESULTADOS!$C$17="Normal",K508,0)-L508)/2)</f>
        <v/>
      </c>
      <c r="U508" s="100">
        <f t="shared" ca="1" si="68"/>
        <v>0</v>
      </c>
      <c r="W508" s="116" t="str">
        <f t="shared" ca="1" si="69"/>
        <v/>
      </c>
      <c r="X508" s="116" t="str">
        <f t="shared" ca="1" si="66"/>
        <v/>
      </c>
      <c r="Y508" s="100">
        <f ca="1">IF(OR((Y507-13/12*AB507)*(1+PREMISSAS!$C$16)&lt;0,Y507=""),0,(Y507-13/12*AB507)*(1+PREMISSAS!$C$16))</f>
        <v>0</v>
      </c>
      <c r="Z508" s="100">
        <f ca="1">IF(OR((Z507-13/12*AC507)*(1+PREMISSAS!$C$16)&lt;0,Z507=""),0,(Z507-13/12*AC507)*(1+PREMISSAS!$C$16))</f>
        <v>0</v>
      </c>
      <c r="AA508" s="100">
        <f t="shared" ca="1" si="63"/>
        <v>0</v>
      </c>
      <c r="AB508" s="119">
        <f t="shared" ca="1" si="70"/>
        <v>0</v>
      </c>
      <c r="AC508" s="119">
        <f t="shared" ca="1" si="71"/>
        <v>0</v>
      </c>
    </row>
    <row r="509" spans="2:29" x14ac:dyDescent="0.25">
      <c r="B509" s="20" t="str">
        <f t="shared" ca="1" si="67"/>
        <v/>
      </c>
      <c r="C509" s="21" t="str">
        <f ca="1">IF(B509="","",IF(MONTH(B509)=1,C508*(1+PREMISSAS!$C$58),C508))</f>
        <v/>
      </c>
      <c r="D509" s="21" t="str">
        <f ca="1">IF(B509="","",IF(RESULTADOS!$C$17="Normal",IFERROR(MAX(C509-PREMISSAS!$C$13,0),0),MAX(10*PREMISSAS!$C$39,IF(MONTH(B509)=1,D508*(1+PREMISSAS!$C$58),D508))))</f>
        <v/>
      </c>
      <c r="E509" s="4">
        <f ca="1">IFERROR(D509*IF(RESULTADOS!$C$17="Normal",$D$3,0),0)</f>
        <v>0</v>
      </c>
      <c r="F509" s="4">
        <f>IF(AND(Painel!$I$47="Sim",Painel!$I$49=PREMISSAS!$O$23),Painel!$I$51,0)</f>
        <v>0</v>
      </c>
      <c r="G509" s="100">
        <f>IF(AND(Painel!$I$47="Sim",Painel!$I$49=PREMISSAS!$O$22),IF(MOD(MONTH(B509),6)=0,Painel!$I$51,0),0)</f>
        <v>0</v>
      </c>
      <c r="H509" s="100">
        <f>IF(AND(Painel!$I$47="Sim",Painel!$I$49=PREMISSAS!$O$21),IF(MOD(MONTH(B509),12)=0,Painel!$I$51,0),0)</f>
        <v>0</v>
      </c>
      <c r="I509" s="4">
        <f ca="1">IFERROR(IF(RESULTADOS!$C$17="Normal",0,D509)*IF(RESULTADOS!$C$17="Normal",0,$D$3),0)</f>
        <v>0</v>
      </c>
      <c r="J509" s="4">
        <f>IF(RESULTADOS!$C$17="Normal",E509,0)</f>
        <v>0</v>
      </c>
      <c r="K509" s="4">
        <f ca="1">(E509+J509+I509)*PREMISSAS!$C$61</f>
        <v>0</v>
      </c>
      <c r="L509" s="4">
        <f ca="1">IFERROR(D509*IF(RESULTADOS!$C$17="Normal",IF(Painel!$G$8=PREMISSAS!$M$18,PREMISSAS!$C$63,PREMISSAS!$D$63),0),0)</f>
        <v>0</v>
      </c>
      <c r="M509" s="85">
        <f ca="1">IFERROR(M508*(1+$E$2)+(E509+J509-IF(RESULTADOS!$C$17="Normal",K509,0)-L509)*IF(MONTH(B509)=12,2,1),0)</f>
        <v>0</v>
      </c>
      <c r="N509" s="85">
        <f ca="1">IFERROR(N508*(1+$E$2)+(F509+I509-IF(RESULTADOS!$C$17="Normal",0,K509))*IF(MONTH(B509)=12,2,1)+G509+H509,0)</f>
        <v>0</v>
      </c>
      <c r="P509" s="43">
        <f t="shared" ca="1" si="64"/>
        <v>0</v>
      </c>
      <c r="R509" s="116" t="str">
        <f t="shared" ca="1" si="65"/>
        <v/>
      </c>
      <c r="S509" s="100" t="str">
        <f ca="1">IF(C509="","",S508+(E509+J509-IF(RESULTADOS!$C$17="Normal",K509,0)-L509)/2+(F509+G509+H509+I509-IF(RESULTADOS!$C$17="Normal",0,K509)))</f>
        <v/>
      </c>
      <c r="T509" s="100" t="str">
        <f ca="1">IF(C509="","",T508+(E509+J509-IF(RESULTADOS!$C$17="Normal",K509,0)-L509)/2)</f>
        <v/>
      </c>
      <c r="U509" s="100">
        <f t="shared" ca="1" si="68"/>
        <v>0</v>
      </c>
      <c r="W509" s="116" t="str">
        <f t="shared" ca="1" si="69"/>
        <v/>
      </c>
      <c r="X509" s="116" t="str">
        <f t="shared" ca="1" si="66"/>
        <v/>
      </c>
      <c r="Y509" s="100">
        <f ca="1">IF(OR((Y508-13/12*AB508)*(1+PREMISSAS!$C$16)&lt;0,Y508=""),0,(Y508-13/12*AB508)*(1+PREMISSAS!$C$16))</f>
        <v>0</v>
      </c>
      <c r="Z509" s="100">
        <f ca="1">IF(OR((Z508-13/12*AC508)*(1+PREMISSAS!$C$16)&lt;0,Z508=""),0,(Z508-13/12*AC508)*(1+PREMISSAS!$C$16))</f>
        <v>0</v>
      </c>
      <c r="AA509" s="100">
        <f t="shared" ca="1" si="63"/>
        <v>0</v>
      </c>
      <c r="AB509" s="119">
        <f t="shared" ca="1" si="70"/>
        <v>0</v>
      </c>
      <c r="AC509" s="119">
        <f t="shared" ca="1" si="71"/>
        <v>0</v>
      </c>
    </row>
    <row r="510" spans="2:29" x14ac:dyDescent="0.25">
      <c r="B510" s="20" t="str">
        <f t="shared" ca="1" si="67"/>
        <v/>
      </c>
      <c r="C510" s="21" t="str">
        <f ca="1">IF(B510="","",IF(MONTH(B510)=1,C509*(1+PREMISSAS!$C$58),C509))</f>
        <v/>
      </c>
      <c r="D510" s="21" t="str">
        <f ca="1">IF(B510="","",IF(RESULTADOS!$C$17="Normal",IFERROR(MAX(C510-PREMISSAS!$C$13,0),0),MAX(10*PREMISSAS!$C$39,IF(MONTH(B510)=1,D509*(1+PREMISSAS!$C$58),D509))))</f>
        <v/>
      </c>
      <c r="E510" s="4">
        <f ca="1">IFERROR(D510*IF(RESULTADOS!$C$17="Normal",$D$3,0),0)</f>
        <v>0</v>
      </c>
      <c r="F510" s="4">
        <f>IF(AND(Painel!$I$47="Sim",Painel!$I$49=PREMISSAS!$O$23),Painel!$I$51,0)</f>
        <v>0</v>
      </c>
      <c r="G510" s="100">
        <f>IF(AND(Painel!$I$47="Sim",Painel!$I$49=PREMISSAS!$O$22),IF(MOD(MONTH(B510),6)=0,Painel!$I$51,0),0)</f>
        <v>0</v>
      </c>
      <c r="H510" s="100">
        <f>IF(AND(Painel!$I$47="Sim",Painel!$I$49=PREMISSAS!$O$21),IF(MOD(MONTH(B510),12)=0,Painel!$I$51,0),0)</f>
        <v>0</v>
      </c>
      <c r="I510" s="4">
        <f ca="1">IFERROR(IF(RESULTADOS!$C$17="Normal",0,D510)*IF(RESULTADOS!$C$17="Normal",0,$D$3),0)</f>
        <v>0</v>
      </c>
      <c r="J510" s="4">
        <f>IF(RESULTADOS!$C$17="Normal",E510,0)</f>
        <v>0</v>
      </c>
      <c r="K510" s="4">
        <f ca="1">(E510+J510+I510)*PREMISSAS!$C$61</f>
        <v>0</v>
      </c>
      <c r="L510" s="4">
        <f ca="1">IFERROR(D510*IF(RESULTADOS!$C$17="Normal",IF(Painel!$G$8=PREMISSAS!$M$18,PREMISSAS!$C$63,PREMISSAS!$D$63),0),0)</f>
        <v>0</v>
      </c>
      <c r="M510" s="85">
        <f ca="1">IFERROR(M509*(1+$E$2)+(E510+J510-IF(RESULTADOS!$C$17="Normal",K510,0)-L510)*IF(MONTH(B510)=12,2,1),0)</f>
        <v>0</v>
      </c>
      <c r="N510" s="85">
        <f ca="1">IFERROR(N509*(1+$E$2)+(F510+I510-IF(RESULTADOS!$C$17="Normal",0,K510))*IF(MONTH(B510)=12,2,1)+G510+H510,0)</f>
        <v>0</v>
      </c>
      <c r="P510" s="43">
        <f t="shared" ca="1" si="64"/>
        <v>0</v>
      </c>
      <c r="R510" s="116" t="str">
        <f t="shared" ca="1" si="65"/>
        <v/>
      </c>
      <c r="S510" s="100" t="str">
        <f ca="1">IF(C510="","",S509+(E510+J510-IF(RESULTADOS!$C$17="Normal",K510,0)-L510)/2+(F510+G510+H510+I510-IF(RESULTADOS!$C$17="Normal",0,K510)))</f>
        <v/>
      </c>
      <c r="T510" s="100" t="str">
        <f ca="1">IF(C510="","",T509+(E510+J510-IF(RESULTADOS!$C$17="Normal",K510,0)-L510)/2)</f>
        <v/>
      </c>
      <c r="U510" s="100">
        <f t="shared" ca="1" si="68"/>
        <v>0</v>
      </c>
      <c r="W510" s="116" t="str">
        <f t="shared" ca="1" si="69"/>
        <v/>
      </c>
      <c r="X510" s="116" t="str">
        <f t="shared" ca="1" si="66"/>
        <v/>
      </c>
      <c r="Y510" s="100">
        <f ca="1">IF(OR((Y509-13/12*AB509)*(1+PREMISSAS!$C$16)&lt;0,Y509=""),0,(Y509-13/12*AB509)*(1+PREMISSAS!$C$16))</f>
        <v>0</v>
      </c>
      <c r="Z510" s="100">
        <f ca="1">IF(OR((Z509-13/12*AC509)*(1+PREMISSAS!$C$16)&lt;0,Z509=""),0,(Z509-13/12*AC509)*(1+PREMISSAS!$C$16))</f>
        <v>0</v>
      </c>
      <c r="AA510" s="100">
        <f t="shared" ref="AA510:AA530" ca="1" si="72">SUM(Y510:Z510)</f>
        <v>0</v>
      </c>
      <c r="AB510" s="119">
        <f t="shared" ca="1" si="70"/>
        <v>0</v>
      </c>
      <c r="AC510" s="119">
        <f t="shared" ca="1" si="71"/>
        <v>0</v>
      </c>
    </row>
    <row r="511" spans="2:29" x14ac:dyDescent="0.25">
      <c r="B511" s="20" t="str">
        <f t="shared" ca="1" si="67"/>
        <v/>
      </c>
      <c r="C511" s="21" t="str">
        <f ca="1">IF(B511="","",IF(MONTH(B511)=1,C510*(1+PREMISSAS!$C$58),C510))</f>
        <v/>
      </c>
      <c r="D511" s="21" t="str">
        <f ca="1">IF(B511="","",IF(RESULTADOS!$C$17="Normal",IFERROR(MAX(C511-PREMISSAS!$C$13,0),0),MAX(10*PREMISSAS!$C$39,IF(MONTH(B511)=1,D510*(1+PREMISSAS!$C$58),D510))))</f>
        <v/>
      </c>
      <c r="E511" s="4">
        <f ca="1">IFERROR(D511*IF(RESULTADOS!$C$17="Normal",$D$3,0),0)</f>
        <v>0</v>
      </c>
      <c r="F511" s="4">
        <f>IF(AND(Painel!$I$47="Sim",Painel!$I$49=PREMISSAS!$O$23),Painel!$I$51,0)</f>
        <v>0</v>
      </c>
      <c r="G511" s="100">
        <f>IF(AND(Painel!$I$47="Sim",Painel!$I$49=PREMISSAS!$O$22),IF(MOD(MONTH(B511),6)=0,Painel!$I$51,0),0)</f>
        <v>0</v>
      </c>
      <c r="H511" s="100">
        <f>IF(AND(Painel!$I$47="Sim",Painel!$I$49=PREMISSAS!$O$21),IF(MOD(MONTH(B511),12)=0,Painel!$I$51,0),0)</f>
        <v>0</v>
      </c>
      <c r="I511" s="4">
        <f ca="1">IFERROR(IF(RESULTADOS!$C$17="Normal",0,D511)*IF(RESULTADOS!$C$17="Normal",0,$D$3),0)</f>
        <v>0</v>
      </c>
      <c r="J511" s="4">
        <f>IF(RESULTADOS!$C$17="Normal",E511,0)</f>
        <v>0</v>
      </c>
      <c r="K511" s="4">
        <f ca="1">(E511+J511+I511)*PREMISSAS!$C$61</f>
        <v>0</v>
      </c>
      <c r="L511" s="4">
        <f ca="1">IFERROR(D511*IF(RESULTADOS!$C$17="Normal",IF(Painel!$G$8=PREMISSAS!$M$18,PREMISSAS!$C$63,PREMISSAS!$D$63),0),0)</f>
        <v>0</v>
      </c>
      <c r="M511" s="85">
        <f ca="1">IFERROR(M510*(1+$E$2)+(E511+J511-IF(RESULTADOS!$C$17="Normal",K511,0)-L511)*IF(MONTH(B511)=12,2,1),0)</f>
        <v>0</v>
      </c>
      <c r="N511" s="85">
        <f ca="1">IFERROR(N510*(1+$E$2)+(F511+I511-IF(RESULTADOS!$C$17="Normal",0,K511))*IF(MONTH(B511)=12,2,1)+G511+H511,0)</f>
        <v>0</v>
      </c>
      <c r="P511" s="43">
        <f t="shared" ca="1" si="64"/>
        <v>0</v>
      </c>
      <c r="R511" s="116" t="str">
        <f t="shared" ca="1" si="65"/>
        <v/>
      </c>
      <c r="S511" s="100" t="str">
        <f ca="1">IF(C511="","",S510+(E511+J511-IF(RESULTADOS!$C$17="Normal",K511,0)-L511)/2+(F511+G511+H511+I511-IF(RESULTADOS!$C$17="Normal",0,K511)))</f>
        <v/>
      </c>
      <c r="T511" s="100" t="str">
        <f ca="1">IF(C511="","",T510+(E511+J511-IF(RESULTADOS!$C$17="Normal",K511,0)-L511)/2)</f>
        <v/>
      </c>
      <c r="U511" s="100">
        <f t="shared" ca="1" si="68"/>
        <v>0</v>
      </c>
      <c r="W511" s="116" t="str">
        <f t="shared" ca="1" si="69"/>
        <v/>
      </c>
      <c r="X511" s="116" t="str">
        <f t="shared" ca="1" si="66"/>
        <v/>
      </c>
      <c r="Y511" s="100">
        <f ca="1">IF(OR((Y510-13/12*AB510)*(1+PREMISSAS!$C$16)&lt;0,Y510=""),0,(Y510-13/12*AB510)*(1+PREMISSAS!$C$16))</f>
        <v>0</v>
      </c>
      <c r="Z511" s="100">
        <f ca="1">IF(OR((Z510-13/12*AC510)*(1+PREMISSAS!$C$16)&lt;0,Z510=""),0,(Z510-13/12*AC510)*(1+PREMISSAS!$C$16))</f>
        <v>0</v>
      </c>
      <c r="AA511" s="100">
        <f t="shared" ca="1" si="72"/>
        <v>0</v>
      </c>
      <c r="AB511" s="119">
        <f t="shared" ca="1" si="70"/>
        <v>0</v>
      </c>
      <c r="AC511" s="119">
        <f t="shared" ca="1" si="71"/>
        <v>0</v>
      </c>
    </row>
    <row r="512" spans="2:29" x14ac:dyDescent="0.25">
      <c r="B512" s="20" t="str">
        <f t="shared" ca="1" si="67"/>
        <v/>
      </c>
      <c r="C512" s="21" t="str">
        <f ca="1">IF(B512="","",IF(MONTH(B512)=1,C511*(1+PREMISSAS!$C$58),C511))</f>
        <v/>
      </c>
      <c r="D512" s="21" t="str">
        <f ca="1">IF(B512="","",IF(RESULTADOS!$C$17="Normal",IFERROR(MAX(C512-PREMISSAS!$C$13,0),0),MAX(10*PREMISSAS!$C$39,IF(MONTH(B512)=1,D511*(1+PREMISSAS!$C$58),D511))))</f>
        <v/>
      </c>
      <c r="E512" s="4">
        <f ca="1">IFERROR(D512*IF(RESULTADOS!$C$17="Normal",$D$3,0),0)</f>
        <v>0</v>
      </c>
      <c r="F512" s="4">
        <f>IF(AND(Painel!$I$47="Sim",Painel!$I$49=PREMISSAS!$O$23),Painel!$I$51,0)</f>
        <v>0</v>
      </c>
      <c r="G512" s="100">
        <f>IF(AND(Painel!$I$47="Sim",Painel!$I$49=PREMISSAS!$O$22),IF(MOD(MONTH(B512),6)=0,Painel!$I$51,0),0)</f>
        <v>0</v>
      </c>
      <c r="H512" s="100">
        <f>IF(AND(Painel!$I$47="Sim",Painel!$I$49=PREMISSAS!$O$21),IF(MOD(MONTH(B512),12)=0,Painel!$I$51,0),0)</f>
        <v>0</v>
      </c>
      <c r="I512" s="4">
        <f ca="1">IFERROR(IF(RESULTADOS!$C$17="Normal",0,D512)*IF(RESULTADOS!$C$17="Normal",0,$D$3),0)</f>
        <v>0</v>
      </c>
      <c r="J512" s="4">
        <f>IF(RESULTADOS!$C$17="Normal",E512,0)</f>
        <v>0</v>
      </c>
      <c r="K512" s="4">
        <f ca="1">(E512+J512+I512)*PREMISSAS!$C$61</f>
        <v>0</v>
      </c>
      <c r="L512" s="4">
        <f ca="1">IFERROR(D512*IF(RESULTADOS!$C$17="Normal",IF(Painel!$G$8=PREMISSAS!$M$18,PREMISSAS!$C$63,PREMISSAS!$D$63),0),0)</f>
        <v>0</v>
      </c>
      <c r="M512" s="85">
        <f ca="1">IFERROR(M511*(1+$E$2)+(E512+J512-IF(RESULTADOS!$C$17="Normal",K512,0)-L512)*IF(MONTH(B512)=12,2,1),0)</f>
        <v>0</v>
      </c>
      <c r="N512" s="85">
        <f ca="1">IFERROR(N511*(1+$E$2)+(F512+I512-IF(RESULTADOS!$C$17="Normal",0,K512))*IF(MONTH(B512)=12,2,1)+G512+H512,0)</f>
        <v>0</v>
      </c>
      <c r="P512" s="43">
        <f t="shared" ca="1" si="64"/>
        <v>0</v>
      </c>
      <c r="R512" s="116" t="str">
        <f t="shared" ca="1" si="65"/>
        <v/>
      </c>
      <c r="S512" s="100" t="str">
        <f ca="1">IF(C512="","",S511+(E512+J512-IF(RESULTADOS!$C$17="Normal",K512,0)-L512)/2+(F512+G512+H512+I512-IF(RESULTADOS!$C$17="Normal",0,K512)))</f>
        <v/>
      </c>
      <c r="T512" s="100" t="str">
        <f ca="1">IF(C512="","",T511+(E512+J512-IF(RESULTADOS!$C$17="Normal",K512,0)-L512)/2)</f>
        <v/>
      </c>
      <c r="U512" s="100">
        <f t="shared" ca="1" si="68"/>
        <v>0</v>
      </c>
      <c r="W512" s="116" t="str">
        <f t="shared" ca="1" si="69"/>
        <v/>
      </c>
      <c r="X512" s="116" t="str">
        <f t="shared" ca="1" si="66"/>
        <v/>
      </c>
      <c r="Y512" s="100">
        <f ca="1">IF(OR((Y511-13/12*AB511)*(1+PREMISSAS!$C$16)&lt;0,Y511=""),0,(Y511-13/12*AB511)*(1+PREMISSAS!$C$16))</f>
        <v>0</v>
      </c>
      <c r="Z512" s="100">
        <f ca="1">IF(OR((Z511-13/12*AC511)*(1+PREMISSAS!$C$16)&lt;0,Z511=""),0,(Z511-13/12*AC511)*(1+PREMISSAS!$C$16))</f>
        <v>0</v>
      </c>
      <c r="AA512" s="100">
        <f t="shared" ca="1" si="72"/>
        <v>0</v>
      </c>
      <c r="AB512" s="119">
        <f t="shared" ca="1" si="70"/>
        <v>0</v>
      </c>
      <c r="AC512" s="119">
        <f t="shared" ca="1" si="71"/>
        <v>0</v>
      </c>
    </row>
    <row r="513" spans="2:29" x14ac:dyDescent="0.25">
      <c r="B513" s="20" t="str">
        <f t="shared" ca="1" si="67"/>
        <v/>
      </c>
      <c r="C513" s="21" t="str">
        <f ca="1">IF(B513="","",IF(MONTH(B513)=1,C512*(1+PREMISSAS!$C$58),C512))</f>
        <v/>
      </c>
      <c r="D513" s="21" t="str">
        <f ca="1">IF(B513="","",IF(RESULTADOS!$C$17="Normal",IFERROR(MAX(C513-PREMISSAS!$C$13,0),0),MAX(10*PREMISSAS!$C$39,IF(MONTH(B513)=1,D512*(1+PREMISSAS!$C$58),D512))))</f>
        <v/>
      </c>
      <c r="E513" s="4">
        <f ca="1">IFERROR(D513*IF(RESULTADOS!$C$17="Normal",$D$3,0),0)</f>
        <v>0</v>
      </c>
      <c r="F513" s="4">
        <f>IF(AND(Painel!$I$47="Sim",Painel!$I$49=PREMISSAS!$O$23),Painel!$I$51,0)</f>
        <v>0</v>
      </c>
      <c r="G513" s="100">
        <f>IF(AND(Painel!$I$47="Sim",Painel!$I$49=PREMISSAS!$O$22),IF(MOD(MONTH(B513),6)=0,Painel!$I$51,0),0)</f>
        <v>0</v>
      </c>
      <c r="H513" s="100">
        <f>IF(AND(Painel!$I$47="Sim",Painel!$I$49=PREMISSAS!$O$21),IF(MOD(MONTH(B513),12)=0,Painel!$I$51,0),0)</f>
        <v>0</v>
      </c>
      <c r="I513" s="4">
        <f ca="1">IFERROR(IF(RESULTADOS!$C$17="Normal",0,D513)*IF(RESULTADOS!$C$17="Normal",0,$D$3),0)</f>
        <v>0</v>
      </c>
      <c r="J513" s="4">
        <f>IF(RESULTADOS!$C$17="Normal",E513,0)</f>
        <v>0</v>
      </c>
      <c r="K513" s="4">
        <f ca="1">(E513+J513+I513)*PREMISSAS!$C$61</f>
        <v>0</v>
      </c>
      <c r="L513" s="4">
        <f ca="1">IFERROR(D513*IF(RESULTADOS!$C$17="Normal",IF(Painel!$G$8=PREMISSAS!$M$18,PREMISSAS!$C$63,PREMISSAS!$D$63),0),0)</f>
        <v>0</v>
      </c>
      <c r="M513" s="85">
        <f ca="1">IFERROR(M512*(1+$E$2)+(E513+J513-IF(RESULTADOS!$C$17="Normal",K513,0)-L513)*IF(MONTH(B513)=12,2,1),0)</f>
        <v>0</v>
      </c>
      <c r="N513" s="85">
        <f ca="1">IFERROR(N512*(1+$E$2)+(F513+I513-IF(RESULTADOS!$C$17="Normal",0,K513))*IF(MONTH(B513)=12,2,1)+G513+H513,0)</f>
        <v>0</v>
      </c>
      <c r="P513" s="43">
        <f t="shared" ca="1" si="64"/>
        <v>0</v>
      </c>
      <c r="R513" s="116" t="str">
        <f t="shared" ca="1" si="65"/>
        <v/>
      </c>
      <c r="S513" s="100" t="str">
        <f ca="1">IF(C513="","",S512+(E513+J513-IF(RESULTADOS!$C$17="Normal",K513,0)-L513)/2+(F513+G513+H513+I513-IF(RESULTADOS!$C$17="Normal",0,K513)))</f>
        <v/>
      </c>
      <c r="T513" s="100" t="str">
        <f ca="1">IF(C513="","",T512+(E513+J513-IF(RESULTADOS!$C$17="Normal",K513,0)-L513)/2)</f>
        <v/>
      </c>
      <c r="U513" s="100">
        <f t="shared" ca="1" si="68"/>
        <v>0</v>
      </c>
      <c r="W513" s="116" t="str">
        <f t="shared" ca="1" si="69"/>
        <v/>
      </c>
      <c r="X513" s="116" t="str">
        <f t="shared" ca="1" si="66"/>
        <v/>
      </c>
      <c r="Y513" s="100">
        <f ca="1">IF(OR((Y512-13/12*AB512)*(1+PREMISSAS!$C$16)&lt;0,Y512=""),0,(Y512-13/12*AB512)*(1+PREMISSAS!$C$16))</f>
        <v>0</v>
      </c>
      <c r="Z513" s="100">
        <f ca="1">IF(OR((Z512-13/12*AC512)*(1+PREMISSAS!$C$16)&lt;0,Z512=""),0,(Z512-13/12*AC512)*(1+PREMISSAS!$C$16))</f>
        <v>0</v>
      </c>
      <c r="AA513" s="100">
        <f t="shared" ca="1" si="72"/>
        <v>0</v>
      </c>
      <c r="AB513" s="119">
        <f t="shared" ca="1" si="70"/>
        <v>0</v>
      </c>
      <c r="AC513" s="119">
        <f t="shared" ca="1" si="71"/>
        <v>0</v>
      </c>
    </row>
    <row r="514" spans="2:29" x14ac:dyDescent="0.25">
      <c r="B514" s="20" t="str">
        <f t="shared" ca="1" si="67"/>
        <v/>
      </c>
      <c r="C514" s="21" t="str">
        <f ca="1">IF(B514="","",IF(MONTH(B514)=1,C513*(1+PREMISSAS!$C$58),C513))</f>
        <v/>
      </c>
      <c r="D514" s="21" t="str">
        <f ca="1">IF(B514="","",IF(RESULTADOS!$C$17="Normal",IFERROR(MAX(C514-PREMISSAS!$C$13,0),0),MAX(10*PREMISSAS!$C$39,IF(MONTH(B514)=1,D513*(1+PREMISSAS!$C$58),D513))))</f>
        <v/>
      </c>
      <c r="E514" s="4">
        <f ca="1">IFERROR(D514*IF(RESULTADOS!$C$17="Normal",$D$3,0),0)</f>
        <v>0</v>
      </c>
      <c r="F514" s="4">
        <f>IF(AND(Painel!$I$47="Sim",Painel!$I$49=PREMISSAS!$O$23),Painel!$I$51,0)</f>
        <v>0</v>
      </c>
      <c r="G514" s="100">
        <f>IF(AND(Painel!$I$47="Sim",Painel!$I$49=PREMISSAS!$O$22),IF(MOD(MONTH(B514),6)=0,Painel!$I$51,0),0)</f>
        <v>0</v>
      </c>
      <c r="H514" s="100">
        <f>IF(AND(Painel!$I$47="Sim",Painel!$I$49=PREMISSAS!$O$21),IF(MOD(MONTH(B514),12)=0,Painel!$I$51,0),0)</f>
        <v>0</v>
      </c>
      <c r="I514" s="4">
        <f ca="1">IFERROR(IF(RESULTADOS!$C$17="Normal",0,D514)*IF(RESULTADOS!$C$17="Normal",0,$D$3),0)</f>
        <v>0</v>
      </c>
      <c r="J514" s="4">
        <f>IF(RESULTADOS!$C$17="Normal",E514,0)</f>
        <v>0</v>
      </c>
      <c r="K514" s="4">
        <f ca="1">(E514+J514+I514)*PREMISSAS!$C$61</f>
        <v>0</v>
      </c>
      <c r="L514" s="4">
        <f ca="1">IFERROR(D514*IF(RESULTADOS!$C$17="Normal",IF(Painel!$G$8=PREMISSAS!$M$18,PREMISSAS!$C$63,PREMISSAS!$D$63),0),0)</f>
        <v>0</v>
      </c>
      <c r="M514" s="85">
        <f ca="1">IFERROR(M513*(1+$E$2)+(E514+J514-IF(RESULTADOS!$C$17="Normal",K514,0)-L514)*IF(MONTH(B514)=12,2,1),0)</f>
        <v>0</v>
      </c>
      <c r="N514" s="85">
        <f ca="1">IFERROR(N513*(1+$E$2)+(F514+I514-IF(RESULTADOS!$C$17="Normal",0,K514))*IF(MONTH(B514)=12,2,1)+G514+H514,0)</f>
        <v>0</v>
      </c>
      <c r="P514" s="43">
        <f t="shared" ca="1" si="64"/>
        <v>0</v>
      </c>
      <c r="R514" s="116" t="str">
        <f t="shared" ca="1" si="65"/>
        <v/>
      </c>
      <c r="S514" s="100" t="str">
        <f ca="1">IF(C514="","",S513+(E514+J514-IF(RESULTADOS!$C$17="Normal",K514,0)-L514)/2+(F514+G514+H514+I514-IF(RESULTADOS!$C$17="Normal",0,K514)))</f>
        <v/>
      </c>
      <c r="T514" s="100" t="str">
        <f ca="1">IF(C514="","",T513+(E514+J514-IF(RESULTADOS!$C$17="Normal",K514,0)-L514)/2)</f>
        <v/>
      </c>
      <c r="U514" s="100">
        <f t="shared" ca="1" si="68"/>
        <v>0</v>
      </c>
      <c r="W514" s="116" t="str">
        <f t="shared" ca="1" si="69"/>
        <v/>
      </c>
      <c r="X514" s="116" t="str">
        <f t="shared" ca="1" si="66"/>
        <v/>
      </c>
      <c r="Y514" s="100">
        <f ca="1">IF(OR((Y513-13/12*AB513)*(1+PREMISSAS!$C$16)&lt;0,Y513=""),0,(Y513-13/12*AB513)*(1+PREMISSAS!$C$16))</f>
        <v>0</v>
      </c>
      <c r="Z514" s="100">
        <f ca="1">IF(OR((Z513-13/12*AC513)*(1+PREMISSAS!$C$16)&lt;0,Z513=""),0,(Z513-13/12*AC513)*(1+PREMISSAS!$C$16))</f>
        <v>0</v>
      </c>
      <c r="AA514" s="100">
        <f t="shared" ca="1" si="72"/>
        <v>0</v>
      </c>
      <c r="AB514" s="119">
        <f t="shared" ca="1" si="70"/>
        <v>0</v>
      </c>
      <c r="AC514" s="119">
        <f t="shared" ca="1" si="71"/>
        <v>0</v>
      </c>
    </row>
    <row r="515" spans="2:29" x14ac:dyDescent="0.25">
      <c r="B515" s="20" t="str">
        <f t="shared" ca="1" si="67"/>
        <v/>
      </c>
      <c r="C515" s="21" t="str">
        <f ca="1">IF(B515="","",IF(MONTH(B515)=1,C514*(1+PREMISSAS!$C$58),C514))</f>
        <v/>
      </c>
      <c r="D515" s="21" t="str">
        <f ca="1">IF(B515="","",IF(RESULTADOS!$C$17="Normal",IFERROR(MAX(C515-PREMISSAS!$C$13,0),0),MAX(10*PREMISSAS!$C$39,IF(MONTH(B515)=1,D514*(1+PREMISSAS!$C$58),D514))))</f>
        <v/>
      </c>
      <c r="E515" s="4">
        <f ca="1">IFERROR(D515*IF(RESULTADOS!$C$17="Normal",$D$3,0),0)</f>
        <v>0</v>
      </c>
      <c r="F515" s="4">
        <f>IF(AND(Painel!$I$47="Sim",Painel!$I$49=PREMISSAS!$O$23),Painel!$I$51,0)</f>
        <v>0</v>
      </c>
      <c r="G515" s="100">
        <f>IF(AND(Painel!$I$47="Sim",Painel!$I$49=PREMISSAS!$O$22),IF(MOD(MONTH(B515),6)=0,Painel!$I$51,0),0)</f>
        <v>0</v>
      </c>
      <c r="H515" s="100">
        <f>IF(AND(Painel!$I$47="Sim",Painel!$I$49=PREMISSAS!$O$21),IF(MOD(MONTH(B515),12)=0,Painel!$I$51,0),0)</f>
        <v>0</v>
      </c>
      <c r="I515" s="4">
        <f ca="1">IFERROR(IF(RESULTADOS!$C$17="Normal",0,D515)*IF(RESULTADOS!$C$17="Normal",0,$D$3),0)</f>
        <v>0</v>
      </c>
      <c r="J515" s="4">
        <f>IF(RESULTADOS!$C$17="Normal",E515,0)</f>
        <v>0</v>
      </c>
      <c r="K515" s="4">
        <f ca="1">(E515+J515+I515)*PREMISSAS!$C$61</f>
        <v>0</v>
      </c>
      <c r="L515" s="4">
        <f ca="1">IFERROR(D515*IF(RESULTADOS!$C$17="Normal",IF(Painel!$G$8=PREMISSAS!$M$18,PREMISSAS!$C$63,PREMISSAS!$D$63),0),0)</f>
        <v>0</v>
      </c>
      <c r="M515" s="85">
        <f ca="1">IFERROR(M514*(1+$E$2)+(E515+J515-IF(RESULTADOS!$C$17="Normal",K515,0)-L515)*IF(MONTH(B515)=12,2,1),0)</f>
        <v>0</v>
      </c>
      <c r="N515" s="85">
        <f ca="1">IFERROR(N514*(1+$E$2)+(F515+I515-IF(RESULTADOS!$C$17="Normal",0,K515))*IF(MONTH(B515)=12,2,1)+G515+H515,0)</f>
        <v>0</v>
      </c>
      <c r="P515" s="43">
        <f t="shared" ca="1" si="64"/>
        <v>0</v>
      </c>
      <c r="R515" s="116" t="str">
        <f t="shared" ca="1" si="65"/>
        <v/>
      </c>
      <c r="S515" s="100" t="str">
        <f ca="1">IF(C515="","",S514+(E515+J515-IF(RESULTADOS!$C$17="Normal",K515,0)-L515)/2+(F515+G515+H515+I515-IF(RESULTADOS!$C$17="Normal",0,K515)))</f>
        <v/>
      </c>
      <c r="T515" s="100" t="str">
        <f ca="1">IF(C515="","",T514+(E515+J515-IF(RESULTADOS!$C$17="Normal",K515,0)-L515)/2)</f>
        <v/>
      </c>
      <c r="U515" s="100">
        <f t="shared" ca="1" si="68"/>
        <v>0</v>
      </c>
      <c r="W515" s="116" t="str">
        <f t="shared" ca="1" si="69"/>
        <v/>
      </c>
      <c r="X515" s="116" t="str">
        <f t="shared" ca="1" si="66"/>
        <v/>
      </c>
      <c r="Y515" s="100">
        <f ca="1">IF(OR((Y514-13/12*AB514)*(1+PREMISSAS!$C$16)&lt;0,Y514=""),0,(Y514-13/12*AB514)*(1+PREMISSAS!$C$16))</f>
        <v>0</v>
      </c>
      <c r="Z515" s="100">
        <f ca="1">IF(OR((Z514-13/12*AC514)*(1+PREMISSAS!$C$16)&lt;0,Z514=""),0,(Z514-13/12*AC514)*(1+PREMISSAS!$C$16))</f>
        <v>0</v>
      </c>
      <c r="AA515" s="100">
        <f t="shared" ca="1" si="72"/>
        <v>0</v>
      </c>
      <c r="AB515" s="119">
        <f t="shared" ca="1" si="70"/>
        <v>0</v>
      </c>
      <c r="AC515" s="119">
        <f t="shared" ca="1" si="71"/>
        <v>0</v>
      </c>
    </row>
    <row r="516" spans="2:29" x14ac:dyDescent="0.25">
      <c r="B516" s="20" t="str">
        <f t="shared" ca="1" si="67"/>
        <v/>
      </c>
      <c r="C516" s="21" t="str">
        <f ca="1">IF(B516="","",IF(MONTH(B516)=1,C515*(1+PREMISSAS!$C$58),C515))</f>
        <v/>
      </c>
      <c r="D516" s="21" t="str">
        <f ca="1">IF(B516="","",IF(RESULTADOS!$C$17="Normal",IFERROR(MAX(C516-PREMISSAS!$C$13,0),0),MAX(10*PREMISSAS!$C$39,IF(MONTH(B516)=1,D515*(1+PREMISSAS!$C$58),D515))))</f>
        <v/>
      </c>
      <c r="E516" s="4">
        <f ca="1">IFERROR(D516*IF(RESULTADOS!$C$17="Normal",$D$3,0),0)</f>
        <v>0</v>
      </c>
      <c r="F516" s="4">
        <f>IF(AND(Painel!$I$47="Sim",Painel!$I$49=PREMISSAS!$O$23),Painel!$I$51,0)</f>
        <v>0</v>
      </c>
      <c r="G516" s="100">
        <f>IF(AND(Painel!$I$47="Sim",Painel!$I$49=PREMISSAS!$O$22),IF(MOD(MONTH(B516),6)=0,Painel!$I$51,0),0)</f>
        <v>0</v>
      </c>
      <c r="H516" s="100">
        <f>IF(AND(Painel!$I$47="Sim",Painel!$I$49=PREMISSAS!$O$21),IF(MOD(MONTH(B516),12)=0,Painel!$I$51,0),0)</f>
        <v>0</v>
      </c>
      <c r="I516" s="4">
        <f ca="1">IFERROR(IF(RESULTADOS!$C$17="Normal",0,D516)*IF(RESULTADOS!$C$17="Normal",0,$D$3),0)</f>
        <v>0</v>
      </c>
      <c r="J516" s="4">
        <f>IF(RESULTADOS!$C$17="Normal",E516,0)</f>
        <v>0</v>
      </c>
      <c r="K516" s="4">
        <f ca="1">(E516+J516+I516)*PREMISSAS!$C$61</f>
        <v>0</v>
      </c>
      <c r="L516" s="4">
        <f ca="1">IFERROR(D516*IF(RESULTADOS!$C$17="Normal",IF(Painel!$G$8=PREMISSAS!$M$18,PREMISSAS!$C$63,PREMISSAS!$D$63),0),0)</f>
        <v>0</v>
      </c>
      <c r="M516" s="85">
        <f ca="1">IFERROR(M515*(1+$E$2)+(E516+J516-IF(RESULTADOS!$C$17="Normal",K516,0)-L516)*IF(MONTH(B516)=12,2,1),0)</f>
        <v>0</v>
      </c>
      <c r="N516" s="85">
        <f ca="1">IFERROR(N515*(1+$E$2)+(F516+I516-IF(RESULTADOS!$C$17="Normal",0,K516))*IF(MONTH(B516)=12,2,1)+G516+H516,0)</f>
        <v>0</v>
      </c>
      <c r="P516" s="43">
        <f t="shared" ca="1" si="64"/>
        <v>0</v>
      </c>
      <c r="R516" s="116" t="str">
        <f t="shared" ca="1" si="65"/>
        <v/>
      </c>
      <c r="S516" s="100" t="str">
        <f ca="1">IF(C516="","",S515+(E516+J516-IF(RESULTADOS!$C$17="Normal",K516,0)-L516)/2+(F516+G516+H516+I516-IF(RESULTADOS!$C$17="Normal",0,K516)))</f>
        <v/>
      </c>
      <c r="T516" s="100" t="str">
        <f ca="1">IF(C516="","",T515+(E516+J516-IF(RESULTADOS!$C$17="Normal",K516,0)-L516)/2)</f>
        <v/>
      </c>
      <c r="U516" s="100">
        <f t="shared" ca="1" si="68"/>
        <v>0</v>
      </c>
      <c r="W516" s="116" t="str">
        <f t="shared" ca="1" si="69"/>
        <v/>
      </c>
      <c r="X516" s="116" t="str">
        <f t="shared" ca="1" si="66"/>
        <v/>
      </c>
      <c r="Y516" s="100">
        <f ca="1">IF(OR((Y515-13/12*AB515)*(1+PREMISSAS!$C$16)&lt;0,Y515=""),0,(Y515-13/12*AB515)*(1+PREMISSAS!$C$16))</f>
        <v>0</v>
      </c>
      <c r="Z516" s="100">
        <f ca="1">IF(OR((Z515-13/12*AC515)*(1+PREMISSAS!$C$16)&lt;0,Z515=""),0,(Z515-13/12*AC515)*(1+PREMISSAS!$C$16))</f>
        <v>0</v>
      </c>
      <c r="AA516" s="100">
        <f t="shared" ca="1" si="72"/>
        <v>0</v>
      </c>
      <c r="AB516" s="119">
        <f t="shared" ca="1" si="70"/>
        <v>0</v>
      </c>
      <c r="AC516" s="119">
        <f t="shared" ca="1" si="71"/>
        <v>0</v>
      </c>
    </row>
    <row r="517" spans="2:29" x14ac:dyDescent="0.25">
      <c r="B517" s="20" t="str">
        <f t="shared" ca="1" si="67"/>
        <v/>
      </c>
      <c r="C517" s="21" t="str">
        <f ca="1">IF(B517="","",IF(MONTH(B517)=1,C516*(1+PREMISSAS!$C$58),C516))</f>
        <v/>
      </c>
      <c r="D517" s="21" t="str">
        <f ca="1">IF(B517="","",IF(RESULTADOS!$C$17="Normal",IFERROR(MAX(C517-PREMISSAS!$C$13,0),0),MAX(10*PREMISSAS!$C$39,IF(MONTH(B517)=1,D516*(1+PREMISSAS!$C$58),D516))))</f>
        <v/>
      </c>
      <c r="E517" s="4">
        <f ca="1">IFERROR(D517*IF(RESULTADOS!$C$17="Normal",$D$3,0),0)</f>
        <v>0</v>
      </c>
      <c r="F517" s="4">
        <f>IF(AND(Painel!$I$47="Sim",Painel!$I$49=PREMISSAS!$O$23),Painel!$I$51,0)</f>
        <v>0</v>
      </c>
      <c r="G517" s="100">
        <f>IF(AND(Painel!$I$47="Sim",Painel!$I$49=PREMISSAS!$O$22),IF(MOD(MONTH(B517),6)=0,Painel!$I$51,0),0)</f>
        <v>0</v>
      </c>
      <c r="H517" s="100">
        <f>IF(AND(Painel!$I$47="Sim",Painel!$I$49=PREMISSAS!$O$21),IF(MOD(MONTH(B517),12)=0,Painel!$I$51,0),0)</f>
        <v>0</v>
      </c>
      <c r="I517" s="4">
        <f ca="1">IFERROR(IF(RESULTADOS!$C$17="Normal",0,D517)*IF(RESULTADOS!$C$17="Normal",0,$D$3),0)</f>
        <v>0</v>
      </c>
      <c r="J517" s="4">
        <f>IF(RESULTADOS!$C$17="Normal",E517,0)</f>
        <v>0</v>
      </c>
      <c r="K517" s="4">
        <f ca="1">(E517+J517+I517)*PREMISSAS!$C$61</f>
        <v>0</v>
      </c>
      <c r="L517" s="4">
        <f ca="1">IFERROR(D517*IF(RESULTADOS!$C$17="Normal",IF(Painel!$G$8=PREMISSAS!$M$18,PREMISSAS!$C$63,PREMISSAS!$D$63),0),0)</f>
        <v>0</v>
      </c>
      <c r="M517" s="85">
        <f ca="1">IFERROR(M516*(1+$E$2)+(E517+J517-IF(RESULTADOS!$C$17="Normal",K517,0)-L517)*IF(MONTH(B517)=12,2,1),0)</f>
        <v>0</v>
      </c>
      <c r="N517" s="85">
        <f ca="1">IFERROR(N516*(1+$E$2)+(F517+I517-IF(RESULTADOS!$C$17="Normal",0,K517))*IF(MONTH(B517)=12,2,1)+G517+H517,0)</f>
        <v>0</v>
      </c>
      <c r="P517" s="43">
        <f t="shared" ca="1" si="64"/>
        <v>0</v>
      </c>
      <c r="R517" s="116" t="str">
        <f t="shared" ca="1" si="65"/>
        <v/>
      </c>
      <c r="S517" s="100" t="str">
        <f ca="1">IF(C517="","",S516+(E517+J517-IF(RESULTADOS!$C$17="Normal",K517,0)-L517)/2+(F517+G517+H517+I517-IF(RESULTADOS!$C$17="Normal",0,K517)))</f>
        <v/>
      </c>
      <c r="T517" s="100" t="str">
        <f ca="1">IF(C517="","",T516+(E517+J517-IF(RESULTADOS!$C$17="Normal",K517,0)-L517)/2)</f>
        <v/>
      </c>
      <c r="U517" s="100">
        <f t="shared" ca="1" si="68"/>
        <v>0</v>
      </c>
      <c r="W517" s="116" t="str">
        <f t="shared" ca="1" si="69"/>
        <v/>
      </c>
      <c r="X517" s="116" t="str">
        <f t="shared" ca="1" si="66"/>
        <v/>
      </c>
      <c r="Y517" s="100">
        <f ca="1">IF(OR((Y516-13/12*AB516)*(1+PREMISSAS!$C$16)&lt;0,Y516=""),0,(Y516-13/12*AB516)*(1+PREMISSAS!$C$16))</f>
        <v>0</v>
      </c>
      <c r="Z517" s="100">
        <f ca="1">IF(OR((Z516-13/12*AC516)*(1+PREMISSAS!$C$16)&lt;0,Z516=""),0,(Z516-13/12*AC516)*(1+PREMISSAS!$C$16))</f>
        <v>0</v>
      </c>
      <c r="AA517" s="100">
        <f t="shared" ca="1" si="72"/>
        <v>0</v>
      </c>
      <c r="AB517" s="119">
        <f t="shared" ca="1" si="70"/>
        <v>0</v>
      </c>
      <c r="AC517" s="119">
        <f t="shared" ca="1" si="71"/>
        <v>0</v>
      </c>
    </row>
    <row r="518" spans="2:29" x14ac:dyDescent="0.25">
      <c r="B518" s="20" t="str">
        <f t="shared" ca="1" si="67"/>
        <v/>
      </c>
      <c r="C518" s="21" t="str">
        <f ca="1">IF(B518="","",IF(MONTH(B518)=1,C517*(1+PREMISSAS!$C$58),C517))</f>
        <v/>
      </c>
      <c r="D518" s="21" t="str">
        <f ca="1">IF(B518="","",IF(RESULTADOS!$C$17="Normal",IFERROR(MAX(C518-PREMISSAS!$C$13,0),0),MAX(10*PREMISSAS!$C$39,IF(MONTH(B518)=1,D517*(1+PREMISSAS!$C$58),D517))))</f>
        <v/>
      </c>
      <c r="E518" s="4">
        <f ca="1">IFERROR(D518*IF(RESULTADOS!$C$17="Normal",$D$3,0),0)</f>
        <v>0</v>
      </c>
      <c r="F518" s="4">
        <f>IF(AND(Painel!$I$47="Sim",Painel!$I$49=PREMISSAS!$O$23),Painel!$I$51,0)</f>
        <v>0</v>
      </c>
      <c r="G518" s="100">
        <f>IF(AND(Painel!$I$47="Sim",Painel!$I$49=PREMISSAS!$O$22),IF(MOD(MONTH(B518),6)=0,Painel!$I$51,0),0)</f>
        <v>0</v>
      </c>
      <c r="H518" s="100">
        <f>IF(AND(Painel!$I$47="Sim",Painel!$I$49=PREMISSAS!$O$21),IF(MOD(MONTH(B518),12)=0,Painel!$I$51,0),0)</f>
        <v>0</v>
      </c>
      <c r="I518" s="4">
        <f ca="1">IFERROR(IF(RESULTADOS!$C$17="Normal",0,D518)*IF(RESULTADOS!$C$17="Normal",0,$D$3),0)</f>
        <v>0</v>
      </c>
      <c r="J518" s="4">
        <f>IF(RESULTADOS!$C$17="Normal",E518,0)</f>
        <v>0</v>
      </c>
      <c r="K518" s="4">
        <f ca="1">(E518+J518+I518)*PREMISSAS!$C$61</f>
        <v>0</v>
      </c>
      <c r="L518" s="4">
        <f ca="1">IFERROR(D518*IF(RESULTADOS!$C$17="Normal",IF(Painel!$G$8=PREMISSAS!$M$18,PREMISSAS!$C$63,PREMISSAS!$D$63),0),0)</f>
        <v>0</v>
      </c>
      <c r="M518" s="85">
        <f ca="1">IFERROR(M517*(1+$E$2)+(E518+J518-IF(RESULTADOS!$C$17="Normal",K518,0)-L518)*IF(MONTH(B518)=12,2,1),0)</f>
        <v>0</v>
      </c>
      <c r="N518" s="85">
        <f ca="1">IFERROR(N517*(1+$E$2)+(F518+I518-IF(RESULTADOS!$C$17="Normal",0,K518))*IF(MONTH(B518)=12,2,1)+G518+H518,0)</f>
        <v>0</v>
      </c>
      <c r="P518" s="43">
        <f t="shared" ca="1" si="64"/>
        <v>0</v>
      </c>
      <c r="R518" s="116" t="str">
        <f t="shared" ca="1" si="65"/>
        <v/>
      </c>
      <c r="S518" s="100" t="str">
        <f ca="1">IF(C518="","",S517+(E518+J518-IF(RESULTADOS!$C$17="Normal",K518,0)-L518)/2+(F518+G518+H518+I518-IF(RESULTADOS!$C$17="Normal",0,K518)))</f>
        <v/>
      </c>
      <c r="T518" s="100" t="str">
        <f ca="1">IF(C518="","",T517+(E518+J518-IF(RESULTADOS!$C$17="Normal",K518,0)-L518)/2)</f>
        <v/>
      </c>
      <c r="U518" s="100">
        <f t="shared" ca="1" si="68"/>
        <v>0</v>
      </c>
      <c r="W518" s="116" t="str">
        <f t="shared" ca="1" si="69"/>
        <v/>
      </c>
      <c r="X518" s="116" t="str">
        <f t="shared" ca="1" si="66"/>
        <v/>
      </c>
      <c r="Y518" s="100">
        <f ca="1">IF(OR((Y517-13/12*AB517)*(1+PREMISSAS!$C$16)&lt;0,Y517=""),0,(Y517-13/12*AB517)*(1+PREMISSAS!$C$16))</f>
        <v>0</v>
      </c>
      <c r="Z518" s="100">
        <f ca="1">IF(OR((Z517-13/12*AC517)*(1+PREMISSAS!$C$16)&lt;0,Z517=""),0,(Z517-13/12*AC517)*(1+PREMISSAS!$C$16))</f>
        <v>0</v>
      </c>
      <c r="AA518" s="100">
        <f t="shared" ca="1" si="72"/>
        <v>0</v>
      </c>
      <c r="AB518" s="119">
        <f t="shared" ca="1" si="70"/>
        <v>0</v>
      </c>
      <c r="AC518" s="119">
        <f t="shared" ca="1" si="71"/>
        <v>0</v>
      </c>
    </row>
    <row r="519" spans="2:29" x14ac:dyDescent="0.25">
      <c r="B519" s="20" t="str">
        <f t="shared" ca="1" si="67"/>
        <v/>
      </c>
      <c r="C519" s="21" t="str">
        <f ca="1">IF(B519="","",IF(MONTH(B519)=1,C518*(1+PREMISSAS!$C$58),C518))</f>
        <v/>
      </c>
      <c r="D519" s="21" t="str">
        <f ca="1">IF(B519="","",IF(RESULTADOS!$C$17="Normal",IFERROR(MAX(C519-PREMISSAS!$C$13,0),0),MAX(10*PREMISSAS!$C$39,IF(MONTH(B519)=1,D518*(1+PREMISSAS!$C$58),D518))))</f>
        <v/>
      </c>
      <c r="E519" s="4">
        <f ca="1">IFERROR(D519*IF(RESULTADOS!$C$17="Normal",$D$3,0),0)</f>
        <v>0</v>
      </c>
      <c r="F519" s="4">
        <f>IF(AND(Painel!$I$47="Sim",Painel!$I$49=PREMISSAS!$O$23),Painel!$I$51,0)</f>
        <v>0</v>
      </c>
      <c r="G519" s="100">
        <f>IF(AND(Painel!$I$47="Sim",Painel!$I$49=PREMISSAS!$O$22),IF(MOD(MONTH(B519),6)=0,Painel!$I$51,0),0)</f>
        <v>0</v>
      </c>
      <c r="H519" s="100">
        <f>IF(AND(Painel!$I$47="Sim",Painel!$I$49=PREMISSAS!$O$21),IF(MOD(MONTH(B519),12)=0,Painel!$I$51,0),0)</f>
        <v>0</v>
      </c>
      <c r="I519" s="4">
        <f ca="1">IFERROR(IF(RESULTADOS!$C$17="Normal",0,D519)*IF(RESULTADOS!$C$17="Normal",0,$D$3),0)</f>
        <v>0</v>
      </c>
      <c r="J519" s="4">
        <f>IF(RESULTADOS!$C$17="Normal",E519,0)</f>
        <v>0</v>
      </c>
      <c r="K519" s="4">
        <f ca="1">(E519+J519+I519)*PREMISSAS!$C$61</f>
        <v>0</v>
      </c>
      <c r="L519" s="4">
        <f ca="1">IFERROR(D519*IF(RESULTADOS!$C$17="Normal",IF(Painel!$G$8=PREMISSAS!$M$18,PREMISSAS!$C$63,PREMISSAS!$D$63),0),0)</f>
        <v>0</v>
      </c>
      <c r="M519" s="85">
        <f ca="1">IFERROR(M518*(1+$E$2)+(E519+J519-IF(RESULTADOS!$C$17="Normal",K519,0)-L519)*IF(MONTH(B519)=12,2,1),0)</f>
        <v>0</v>
      </c>
      <c r="N519" s="85">
        <f ca="1">IFERROR(N518*(1+$E$2)+(F519+I519-IF(RESULTADOS!$C$17="Normal",0,K519))*IF(MONTH(B519)=12,2,1)+G519+H519,0)</f>
        <v>0</v>
      </c>
      <c r="P519" s="43">
        <f t="shared" ca="1" si="64"/>
        <v>0</v>
      </c>
      <c r="R519" s="116" t="str">
        <f t="shared" ca="1" si="65"/>
        <v/>
      </c>
      <c r="S519" s="100" t="str">
        <f ca="1">IF(C519="","",S518+(E519+J519-IF(RESULTADOS!$C$17="Normal",K519,0)-L519)/2+(F519+G519+H519+I519-IF(RESULTADOS!$C$17="Normal",0,K519)))</f>
        <v/>
      </c>
      <c r="T519" s="100" t="str">
        <f ca="1">IF(C519="","",T518+(E519+J519-IF(RESULTADOS!$C$17="Normal",K519,0)-L519)/2)</f>
        <v/>
      </c>
      <c r="U519" s="100">
        <f t="shared" ca="1" si="68"/>
        <v>0</v>
      </c>
      <c r="W519" s="116" t="str">
        <f t="shared" ca="1" si="69"/>
        <v/>
      </c>
      <c r="X519" s="116" t="str">
        <f t="shared" ca="1" si="66"/>
        <v/>
      </c>
      <c r="Y519" s="100">
        <f ca="1">IF(OR((Y518-13/12*AB518)*(1+PREMISSAS!$C$16)&lt;0,Y518=""),0,(Y518-13/12*AB518)*(1+PREMISSAS!$C$16))</f>
        <v>0</v>
      </c>
      <c r="Z519" s="100">
        <f ca="1">IF(OR((Z518-13/12*AC518)*(1+PREMISSAS!$C$16)&lt;0,Z518=""),0,(Z518-13/12*AC518)*(1+PREMISSAS!$C$16))</f>
        <v>0</v>
      </c>
      <c r="AA519" s="100">
        <f t="shared" ca="1" si="72"/>
        <v>0</v>
      </c>
      <c r="AB519" s="119">
        <f t="shared" ca="1" si="70"/>
        <v>0</v>
      </c>
      <c r="AC519" s="119">
        <f t="shared" ca="1" si="71"/>
        <v>0</v>
      </c>
    </row>
    <row r="520" spans="2:29" x14ac:dyDescent="0.25">
      <c r="B520" s="20" t="str">
        <f t="shared" ca="1" si="67"/>
        <v/>
      </c>
      <c r="C520" s="21" t="str">
        <f ca="1">IF(B520="","",IF(MONTH(B520)=1,C519*(1+PREMISSAS!$C$58),C519))</f>
        <v/>
      </c>
      <c r="D520" s="21" t="str">
        <f ca="1">IF(B520="","",IF(RESULTADOS!$C$17="Normal",IFERROR(MAX(C520-PREMISSAS!$C$13,0),0),MAX(10*PREMISSAS!$C$39,IF(MONTH(B520)=1,D519*(1+PREMISSAS!$C$58),D519))))</f>
        <v/>
      </c>
      <c r="E520" s="4">
        <f ca="1">IFERROR(D520*IF(RESULTADOS!$C$17="Normal",$D$3,0),0)</f>
        <v>0</v>
      </c>
      <c r="F520" s="4">
        <f>IF(AND(Painel!$I$47="Sim",Painel!$I$49=PREMISSAS!$O$23),Painel!$I$51,0)</f>
        <v>0</v>
      </c>
      <c r="G520" s="100">
        <f>IF(AND(Painel!$I$47="Sim",Painel!$I$49=PREMISSAS!$O$22),IF(MOD(MONTH(B520),6)=0,Painel!$I$51,0),0)</f>
        <v>0</v>
      </c>
      <c r="H520" s="100">
        <f>IF(AND(Painel!$I$47="Sim",Painel!$I$49=PREMISSAS!$O$21),IF(MOD(MONTH(B520),12)=0,Painel!$I$51,0),0)</f>
        <v>0</v>
      </c>
      <c r="I520" s="4">
        <f ca="1">IFERROR(IF(RESULTADOS!$C$17="Normal",0,D520)*IF(RESULTADOS!$C$17="Normal",0,$D$3),0)</f>
        <v>0</v>
      </c>
      <c r="J520" s="4">
        <f>IF(RESULTADOS!$C$17="Normal",E520,0)</f>
        <v>0</v>
      </c>
      <c r="K520" s="4">
        <f ca="1">(E520+J520+I520)*PREMISSAS!$C$61</f>
        <v>0</v>
      </c>
      <c r="L520" s="4">
        <f ca="1">IFERROR(D520*IF(RESULTADOS!$C$17="Normal",IF(Painel!$G$8=PREMISSAS!$M$18,PREMISSAS!$C$63,PREMISSAS!$D$63),0),0)</f>
        <v>0</v>
      </c>
      <c r="M520" s="85">
        <f ca="1">IFERROR(M519*(1+$E$2)+(E520+J520-IF(RESULTADOS!$C$17="Normal",K520,0)-L520)*IF(MONTH(B520)=12,2,1),0)</f>
        <v>0</v>
      </c>
      <c r="N520" s="85">
        <f ca="1">IFERROR(N519*(1+$E$2)+(F520+I520-IF(RESULTADOS!$C$17="Normal",0,K520))*IF(MONTH(B520)=12,2,1)+G520+H520,0)</f>
        <v>0</v>
      </c>
      <c r="P520" s="43">
        <f t="shared" ca="1" si="64"/>
        <v>0</v>
      </c>
      <c r="R520" s="116" t="str">
        <f t="shared" ca="1" si="65"/>
        <v/>
      </c>
      <c r="S520" s="100" t="str">
        <f ca="1">IF(C520="","",S519+(E520+J520-IF(RESULTADOS!$C$17="Normal",K520,0)-L520)/2+(F520+G520+H520+I520-IF(RESULTADOS!$C$17="Normal",0,K520)))</f>
        <v/>
      </c>
      <c r="T520" s="100" t="str">
        <f ca="1">IF(C520="","",T519+(E520+J520-IF(RESULTADOS!$C$17="Normal",K520,0)-L520)/2)</f>
        <v/>
      </c>
      <c r="U520" s="100">
        <f t="shared" ca="1" si="68"/>
        <v>0</v>
      </c>
      <c r="W520" s="116" t="str">
        <f t="shared" ca="1" si="69"/>
        <v/>
      </c>
      <c r="X520" s="116" t="str">
        <f t="shared" ca="1" si="66"/>
        <v/>
      </c>
      <c r="Y520" s="100">
        <f ca="1">IF(OR((Y519-13/12*AB519)*(1+PREMISSAS!$C$16)&lt;0,Y519=""),0,(Y519-13/12*AB519)*(1+PREMISSAS!$C$16))</f>
        <v>0</v>
      </c>
      <c r="Z520" s="100">
        <f ca="1">IF(OR((Z519-13/12*AC519)*(1+PREMISSAS!$C$16)&lt;0,Z519=""),0,(Z519-13/12*AC519)*(1+PREMISSAS!$C$16))</f>
        <v>0</v>
      </c>
      <c r="AA520" s="100">
        <f t="shared" ca="1" si="72"/>
        <v>0</v>
      </c>
      <c r="AB520" s="119">
        <f t="shared" ca="1" si="70"/>
        <v>0</v>
      </c>
      <c r="AC520" s="119">
        <f t="shared" ca="1" si="71"/>
        <v>0</v>
      </c>
    </row>
    <row r="521" spans="2:29" x14ac:dyDescent="0.25">
      <c r="B521" s="20" t="str">
        <f t="shared" ca="1" si="67"/>
        <v/>
      </c>
      <c r="C521" s="21" t="str">
        <f ca="1">IF(B521="","",IF(MONTH(B521)=1,C520*(1+PREMISSAS!$C$58),C520))</f>
        <v/>
      </c>
      <c r="D521" s="21" t="str">
        <f ca="1">IF(B521="","",IF(RESULTADOS!$C$17="Normal",IFERROR(MAX(C521-PREMISSAS!$C$13,0),0),MAX(10*PREMISSAS!$C$39,IF(MONTH(B521)=1,D520*(1+PREMISSAS!$C$58),D520))))</f>
        <v/>
      </c>
      <c r="E521" s="4">
        <f ca="1">IFERROR(D521*IF(RESULTADOS!$C$17="Normal",$D$3,0),0)</f>
        <v>0</v>
      </c>
      <c r="F521" s="4">
        <f>IF(AND(Painel!$I$47="Sim",Painel!$I$49=PREMISSAS!$O$23),Painel!$I$51,0)</f>
        <v>0</v>
      </c>
      <c r="G521" s="100">
        <f>IF(AND(Painel!$I$47="Sim",Painel!$I$49=PREMISSAS!$O$22),IF(MOD(MONTH(B521),6)=0,Painel!$I$51,0),0)</f>
        <v>0</v>
      </c>
      <c r="H521" s="100">
        <f>IF(AND(Painel!$I$47="Sim",Painel!$I$49=PREMISSAS!$O$21),IF(MOD(MONTH(B521),12)=0,Painel!$I$51,0),0)</f>
        <v>0</v>
      </c>
      <c r="I521" s="4">
        <f ca="1">IFERROR(IF(RESULTADOS!$C$17="Normal",0,D521)*IF(RESULTADOS!$C$17="Normal",0,$D$3),0)</f>
        <v>0</v>
      </c>
      <c r="J521" s="4">
        <f>IF(RESULTADOS!$C$17="Normal",E521,0)</f>
        <v>0</v>
      </c>
      <c r="K521" s="4">
        <f ca="1">(E521+J521+I521)*PREMISSAS!$C$61</f>
        <v>0</v>
      </c>
      <c r="L521" s="4">
        <f ca="1">IFERROR(D521*IF(RESULTADOS!$C$17="Normal",IF(Painel!$G$8=PREMISSAS!$M$18,PREMISSAS!$C$63,PREMISSAS!$D$63),0),0)</f>
        <v>0</v>
      </c>
      <c r="M521" s="85">
        <f ca="1">IFERROR(M520*(1+$E$2)+(E521+J521-IF(RESULTADOS!$C$17="Normal",K521,0)-L521)*IF(MONTH(B521)=12,2,1),0)</f>
        <v>0</v>
      </c>
      <c r="N521" s="85">
        <f ca="1">IFERROR(N520*(1+$E$2)+(F521+I521-IF(RESULTADOS!$C$17="Normal",0,K521))*IF(MONTH(B521)=12,2,1)+G521+H521,0)</f>
        <v>0</v>
      </c>
      <c r="P521" s="43">
        <f t="shared" ref="P521:P584" ca="1" si="73">IFERROR(MIN(SUM(E521:I521)/C521,12%),0)</f>
        <v>0</v>
      </c>
      <c r="R521" s="116" t="str">
        <f t="shared" ref="R521:R530" ca="1" si="74">IF(C521="","",B521)</f>
        <v/>
      </c>
      <c r="S521" s="100" t="str">
        <f ca="1">IF(C521="","",S520+(E521+J521-IF(RESULTADOS!$C$17="Normal",K521,0)-L521)/2+(F521+G521+H521+I521-IF(RESULTADOS!$C$17="Normal",0,K521)))</f>
        <v/>
      </c>
      <c r="T521" s="100" t="str">
        <f ca="1">IF(C521="","",T520+(E521+J521-IF(RESULTADOS!$C$17="Normal",K521,0)-L521)/2)</f>
        <v/>
      </c>
      <c r="U521" s="100">
        <f t="shared" ca="1" si="68"/>
        <v>0</v>
      </c>
      <c r="W521" s="116" t="str">
        <f t="shared" ca="1" si="69"/>
        <v/>
      </c>
      <c r="X521" s="116" t="str">
        <f t="shared" ref="X521:X530" ca="1" si="75">IF(AC521&lt;&gt;"",W521,"")</f>
        <v/>
      </c>
      <c r="Y521" s="100">
        <f ca="1">IF(OR((Y520-13/12*AB520)*(1+PREMISSAS!$C$16)&lt;0,Y520=""),0,(Y520-13/12*AB520)*(1+PREMISSAS!$C$16))</f>
        <v>0</v>
      </c>
      <c r="Z521" s="100">
        <f ca="1">IF(OR((Z520-13/12*AC520)*(1+PREMISSAS!$C$16)&lt;0,Z520=""),0,(Z520-13/12*AC520)*(1+PREMISSAS!$C$16))</f>
        <v>0</v>
      </c>
      <c r="AA521" s="100">
        <f t="shared" ca="1" si="72"/>
        <v>0</v>
      </c>
      <c r="AB521" s="119">
        <f t="shared" ca="1" si="70"/>
        <v>0</v>
      </c>
      <c r="AC521" s="119">
        <f t="shared" ca="1" si="71"/>
        <v>0</v>
      </c>
    </row>
    <row r="522" spans="2:29" x14ac:dyDescent="0.25">
      <c r="B522" s="20" t="str">
        <f t="shared" ref="B522:B585" ca="1" si="76">IF(B521="","",IF(EOMONTH(B521,1)&gt;EOMONTH($D$4,0),"",EOMONTH(B521,1)))</f>
        <v/>
      </c>
      <c r="C522" s="21" t="str">
        <f ca="1">IF(B522="","",IF(MONTH(B522)=1,C521*(1+PREMISSAS!$C$58),C521))</f>
        <v/>
      </c>
      <c r="D522" s="21" t="str">
        <f ca="1">IF(B522="","",IF(RESULTADOS!$C$17="Normal",IFERROR(MAX(C522-PREMISSAS!$C$13,0),0),MAX(10*PREMISSAS!$C$39,IF(MONTH(B522)=1,D521*(1+PREMISSAS!$C$58),D521))))</f>
        <v/>
      </c>
      <c r="E522" s="4">
        <f ca="1">IFERROR(D522*IF(RESULTADOS!$C$17="Normal",$D$3,0),0)</f>
        <v>0</v>
      </c>
      <c r="F522" s="4">
        <f>IF(AND(Painel!$I$47="Sim",Painel!$I$49=PREMISSAS!$O$23),Painel!$I$51,0)</f>
        <v>0</v>
      </c>
      <c r="G522" s="100">
        <f>IF(AND(Painel!$I$47="Sim",Painel!$I$49=PREMISSAS!$O$22),IF(MOD(MONTH(B522),6)=0,Painel!$I$51,0),0)</f>
        <v>0</v>
      </c>
      <c r="H522" s="100">
        <f>IF(AND(Painel!$I$47="Sim",Painel!$I$49=PREMISSAS!$O$21),IF(MOD(MONTH(B522),12)=0,Painel!$I$51,0),0)</f>
        <v>0</v>
      </c>
      <c r="I522" s="4">
        <f ca="1">IFERROR(IF(RESULTADOS!$C$17="Normal",0,D522)*IF(RESULTADOS!$C$17="Normal",0,$D$3),0)</f>
        <v>0</v>
      </c>
      <c r="J522" s="4">
        <f>IF(RESULTADOS!$C$17="Normal",E522,0)</f>
        <v>0</v>
      </c>
      <c r="K522" s="4">
        <f ca="1">(E522+J522+I522)*PREMISSAS!$C$61</f>
        <v>0</v>
      </c>
      <c r="L522" s="4">
        <f ca="1">IFERROR(D522*IF(RESULTADOS!$C$17="Normal",IF(Painel!$G$8=PREMISSAS!$M$18,PREMISSAS!$C$63,PREMISSAS!$D$63),0),0)</f>
        <v>0</v>
      </c>
      <c r="M522" s="85">
        <f ca="1">IFERROR(M521*(1+$E$2)+(E522+J522-IF(RESULTADOS!$C$17="Normal",K522,0)-L522)*IF(MONTH(B522)=12,2,1),0)</f>
        <v>0</v>
      </c>
      <c r="N522" s="85">
        <f ca="1">IFERROR(N521*(1+$E$2)+(F522+I522-IF(RESULTADOS!$C$17="Normal",0,K522))*IF(MONTH(B522)=12,2,1)+G522+H522,0)</f>
        <v>0</v>
      </c>
      <c r="P522" s="43">
        <f t="shared" ca="1" si="73"/>
        <v>0</v>
      </c>
      <c r="R522" s="116" t="str">
        <f t="shared" ca="1" si="74"/>
        <v/>
      </c>
      <c r="S522" s="100" t="str">
        <f ca="1">IF(C522="","",S521+(E522+J522-IF(RESULTADOS!$C$17="Normal",K522,0)-L522)/2+(F522+G522+H522+I522-IF(RESULTADOS!$C$17="Normal",0,K522)))</f>
        <v/>
      </c>
      <c r="T522" s="100" t="str">
        <f ca="1">IF(C522="","",T521+(E522+J522-IF(RESULTADOS!$C$17="Normal",K522,0)-L522)/2)</f>
        <v/>
      </c>
      <c r="U522" s="100">
        <f t="shared" ref="U522:U530" ca="1" si="77">SUM(M522:N522)-SUM(S522:T522)</f>
        <v>0</v>
      </c>
      <c r="W522" s="116" t="str">
        <f t="shared" ref="W522:W530" ca="1" si="78">IF(AA522=0,"",EOMONTH(W521,1))</f>
        <v/>
      </c>
      <c r="X522" s="116" t="str">
        <f t="shared" ca="1" si="75"/>
        <v/>
      </c>
      <c r="Y522" s="100">
        <f ca="1">IF(OR((Y521-13/12*AB521)*(1+PREMISSAS!$C$16)&lt;0,Y521=""),0,(Y521-13/12*AB521)*(1+PREMISSAS!$C$16))</f>
        <v>0</v>
      </c>
      <c r="Z522" s="100">
        <f ca="1">IF(OR((Z521-13/12*AC521)*(1+PREMISSAS!$C$16)&lt;0,Z521=""),0,(Z521-13/12*AC521)*(1+PREMISSAS!$C$16))</f>
        <v>0</v>
      </c>
      <c r="AA522" s="100">
        <f t="shared" ca="1" si="72"/>
        <v>0</v>
      </c>
      <c r="AB522" s="119">
        <f t="shared" ref="AB522:AB530" ca="1" si="79">IF(Y522&lt;&gt;0,AB521,0)</f>
        <v>0</v>
      </c>
      <c r="AC522" s="119">
        <f t="shared" ref="AC522:AC585" ca="1" si="80">IF(Z522&lt;&gt;0,AC521,0)</f>
        <v>0</v>
      </c>
    </row>
    <row r="523" spans="2:29" x14ac:dyDescent="0.25">
      <c r="B523" s="20" t="str">
        <f t="shared" ca="1" si="76"/>
        <v/>
      </c>
      <c r="C523" s="21" t="str">
        <f ca="1">IF(B523="","",IF(MONTH(B523)=1,C522*(1+PREMISSAS!$C$58),C522))</f>
        <v/>
      </c>
      <c r="D523" s="21" t="str">
        <f ca="1">IF(B523="","",IF(RESULTADOS!$C$17="Normal",IFERROR(MAX(C523-PREMISSAS!$C$13,0),0),MAX(10*PREMISSAS!$C$39,IF(MONTH(B523)=1,D522*(1+PREMISSAS!$C$58),D522))))</f>
        <v/>
      </c>
      <c r="E523" s="4">
        <f ca="1">IFERROR(D523*IF(RESULTADOS!$C$17="Normal",$D$3,0),0)</f>
        <v>0</v>
      </c>
      <c r="F523" s="4">
        <f>IF(AND(Painel!$I$47="Sim",Painel!$I$49=PREMISSAS!$O$23),Painel!$I$51,0)</f>
        <v>0</v>
      </c>
      <c r="G523" s="100">
        <f>IF(AND(Painel!$I$47="Sim",Painel!$I$49=PREMISSAS!$O$22),IF(MOD(MONTH(B523),6)=0,Painel!$I$51,0),0)</f>
        <v>0</v>
      </c>
      <c r="H523" s="100">
        <f>IF(AND(Painel!$I$47="Sim",Painel!$I$49=PREMISSAS!$O$21),IF(MOD(MONTH(B523),12)=0,Painel!$I$51,0),0)</f>
        <v>0</v>
      </c>
      <c r="I523" s="4">
        <f ca="1">IFERROR(IF(RESULTADOS!$C$17="Normal",0,D523)*IF(RESULTADOS!$C$17="Normal",0,$D$3),0)</f>
        <v>0</v>
      </c>
      <c r="J523" s="4">
        <f>IF(RESULTADOS!$C$17="Normal",E523,0)</f>
        <v>0</v>
      </c>
      <c r="K523" s="4">
        <f ca="1">(E523+J523+I523)*PREMISSAS!$C$61</f>
        <v>0</v>
      </c>
      <c r="L523" s="4">
        <f ca="1">IFERROR(D523*IF(RESULTADOS!$C$17="Normal",IF(Painel!$G$8=PREMISSAS!$M$18,PREMISSAS!$C$63,PREMISSAS!$D$63),0),0)</f>
        <v>0</v>
      </c>
      <c r="M523" s="85">
        <f ca="1">IFERROR(M522*(1+$E$2)+(E523+J523-IF(RESULTADOS!$C$17="Normal",K523,0)-L523)*IF(MONTH(B523)=12,2,1),0)</f>
        <v>0</v>
      </c>
      <c r="N523" s="85">
        <f ca="1">IFERROR(N522*(1+$E$2)+(F523+I523-IF(RESULTADOS!$C$17="Normal",0,K523))*IF(MONTH(B523)=12,2,1)+G523+H523,0)</f>
        <v>0</v>
      </c>
      <c r="P523" s="43">
        <f t="shared" ca="1" si="73"/>
        <v>0</v>
      </c>
      <c r="R523" s="116" t="str">
        <f t="shared" ca="1" si="74"/>
        <v/>
      </c>
      <c r="S523" s="100" t="str">
        <f ca="1">IF(C523="","",S522+(E523+J523-IF(RESULTADOS!$C$17="Normal",K523,0)-L523)/2+(F523+G523+H523+I523-IF(RESULTADOS!$C$17="Normal",0,K523)))</f>
        <v/>
      </c>
      <c r="T523" s="100" t="str">
        <f ca="1">IF(C523="","",T522+(E523+J523-IF(RESULTADOS!$C$17="Normal",K523,0)-L523)/2)</f>
        <v/>
      </c>
      <c r="U523" s="100">
        <f t="shared" ca="1" si="77"/>
        <v>0</v>
      </c>
      <c r="W523" s="116" t="str">
        <f t="shared" ca="1" si="78"/>
        <v/>
      </c>
      <c r="X523" s="116" t="str">
        <f t="shared" ca="1" si="75"/>
        <v/>
      </c>
      <c r="Y523" s="100">
        <f ca="1">IF(OR((Y522-13/12*AB522)*(1+PREMISSAS!$C$16)&lt;0,Y522=""),0,(Y522-13/12*AB522)*(1+PREMISSAS!$C$16))</f>
        <v>0</v>
      </c>
      <c r="Z523" s="100">
        <f ca="1">IF(OR((Z522-13/12*AC522)*(1+PREMISSAS!$C$16)&lt;0,Z522=""),0,(Z522-13/12*AC522)*(1+PREMISSAS!$C$16))</f>
        <v>0</v>
      </c>
      <c r="AA523" s="100">
        <f t="shared" ca="1" si="72"/>
        <v>0</v>
      </c>
      <c r="AB523" s="119">
        <f t="shared" ca="1" si="79"/>
        <v>0</v>
      </c>
      <c r="AC523" s="119">
        <f t="shared" ca="1" si="80"/>
        <v>0</v>
      </c>
    </row>
    <row r="524" spans="2:29" x14ac:dyDescent="0.25">
      <c r="B524" s="20" t="str">
        <f t="shared" ca="1" si="76"/>
        <v/>
      </c>
      <c r="C524" s="21" t="str">
        <f ca="1">IF(B524="","",IF(MONTH(B524)=1,C523*(1+PREMISSAS!$C$58),C523))</f>
        <v/>
      </c>
      <c r="D524" s="21" t="str">
        <f ca="1">IF(B524="","",IF(RESULTADOS!$C$17="Normal",IFERROR(MAX(C524-PREMISSAS!$C$13,0),0),MAX(10*PREMISSAS!$C$39,IF(MONTH(B524)=1,D523*(1+PREMISSAS!$C$58),D523))))</f>
        <v/>
      </c>
      <c r="E524" s="4">
        <f ca="1">IFERROR(D524*IF(RESULTADOS!$C$17="Normal",$D$3,0),0)</f>
        <v>0</v>
      </c>
      <c r="F524" s="4">
        <f>IF(AND(Painel!$I$47="Sim",Painel!$I$49=PREMISSAS!$O$23),Painel!$I$51,0)</f>
        <v>0</v>
      </c>
      <c r="G524" s="100">
        <f>IF(AND(Painel!$I$47="Sim",Painel!$I$49=PREMISSAS!$O$22),IF(MOD(MONTH(B524),6)=0,Painel!$I$51,0),0)</f>
        <v>0</v>
      </c>
      <c r="H524" s="100">
        <f>IF(AND(Painel!$I$47="Sim",Painel!$I$49=PREMISSAS!$O$21),IF(MOD(MONTH(B524),12)=0,Painel!$I$51,0),0)</f>
        <v>0</v>
      </c>
      <c r="I524" s="4">
        <f ca="1">IFERROR(IF(RESULTADOS!$C$17="Normal",0,D524)*IF(RESULTADOS!$C$17="Normal",0,$D$3),0)</f>
        <v>0</v>
      </c>
      <c r="J524" s="4">
        <f>IF(RESULTADOS!$C$17="Normal",E524,0)</f>
        <v>0</v>
      </c>
      <c r="K524" s="4">
        <f ca="1">(E524+J524+I524)*PREMISSAS!$C$61</f>
        <v>0</v>
      </c>
      <c r="L524" s="4">
        <f ca="1">IFERROR(D524*IF(RESULTADOS!$C$17="Normal",IF(Painel!$G$8=PREMISSAS!$M$18,PREMISSAS!$C$63,PREMISSAS!$D$63),0),0)</f>
        <v>0</v>
      </c>
      <c r="M524" s="85">
        <f ca="1">IFERROR(M523*(1+$E$2)+(E524+J524-IF(RESULTADOS!$C$17="Normal",K524,0)-L524)*IF(MONTH(B524)=12,2,1),0)</f>
        <v>0</v>
      </c>
      <c r="N524" s="85">
        <f ca="1">IFERROR(N523*(1+$E$2)+(F524+I524-IF(RESULTADOS!$C$17="Normal",0,K524))*IF(MONTH(B524)=12,2,1)+G524+H524,0)</f>
        <v>0</v>
      </c>
      <c r="P524" s="43">
        <f t="shared" ca="1" si="73"/>
        <v>0</v>
      </c>
      <c r="R524" s="116" t="str">
        <f t="shared" ca="1" si="74"/>
        <v/>
      </c>
      <c r="S524" s="100" t="str">
        <f ca="1">IF(C524="","",S523+(E524+J524-IF(RESULTADOS!$C$17="Normal",K524,0)-L524)/2+(F524+G524+H524+I524-IF(RESULTADOS!$C$17="Normal",0,K524)))</f>
        <v/>
      </c>
      <c r="T524" s="100" t="str">
        <f ca="1">IF(C524="","",T523+(E524+J524-IF(RESULTADOS!$C$17="Normal",K524,0)-L524)/2)</f>
        <v/>
      </c>
      <c r="U524" s="100">
        <f t="shared" ca="1" si="77"/>
        <v>0</v>
      </c>
      <c r="W524" s="116" t="str">
        <f t="shared" ca="1" si="78"/>
        <v/>
      </c>
      <c r="X524" s="116" t="str">
        <f t="shared" ca="1" si="75"/>
        <v/>
      </c>
      <c r="Y524" s="100">
        <f ca="1">IF(OR((Y523-13/12*AB523)*(1+PREMISSAS!$C$16)&lt;0,Y523=""),0,(Y523-13/12*AB523)*(1+PREMISSAS!$C$16))</f>
        <v>0</v>
      </c>
      <c r="Z524" s="100">
        <f ca="1">IF(OR((Z523-13/12*AC523)*(1+PREMISSAS!$C$16)&lt;0,Z523=""),0,(Z523-13/12*AC523)*(1+PREMISSAS!$C$16))</f>
        <v>0</v>
      </c>
      <c r="AA524" s="100">
        <f t="shared" ca="1" si="72"/>
        <v>0</v>
      </c>
      <c r="AB524" s="119">
        <f t="shared" ca="1" si="79"/>
        <v>0</v>
      </c>
      <c r="AC524" s="119">
        <f t="shared" ca="1" si="80"/>
        <v>0</v>
      </c>
    </row>
    <row r="525" spans="2:29" x14ac:dyDescent="0.25">
      <c r="B525" s="20" t="str">
        <f t="shared" ca="1" si="76"/>
        <v/>
      </c>
      <c r="C525" s="21" t="str">
        <f ca="1">IF(B525="","",IF(MONTH(B525)=1,C524*(1+PREMISSAS!$C$58),C524))</f>
        <v/>
      </c>
      <c r="D525" s="21" t="str">
        <f ca="1">IF(B525="","",IF(RESULTADOS!$C$17="Normal",IFERROR(MAX(C525-PREMISSAS!$C$13,0),0),MAX(10*PREMISSAS!$C$39,IF(MONTH(B525)=1,D524*(1+PREMISSAS!$C$58),D524))))</f>
        <v/>
      </c>
      <c r="E525" s="4">
        <f ca="1">IFERROR(D525*IF(RESULTADOS!$C$17="Normal",$D$3,0),0)</f>
        <v>0</v>
      </c>
      <c r="F525" s="4">
        <f>IF(AND(Painel!$I$47="Sim",Painel!$I$49=PREMISSAS!$O$23),Painel!$I$51,0)</f>
        <v>0</v>
      </c>
      <c r="G525" s="100">
        <f>IF(AND(Painel!$I$47="Sim",Painel!$I$49=PREMISSAS!$O$22),IF(MOD(MONTH(B525),6)=0,Painel!$I$51,0),0)</f>
        <v>0</v>
      </c>
      <c r="H525" s="100">
        <f>IF(AND(Painel!$I$47="Sim",Painel!$I$49=PREMISSAS!$O$21),IF(MOD(MONTH(B525),12)=0,Painel!$I$51,0),0)</f>
        <v>0</v>
      </c>
      <c r="I525" s="4">
        <f ca="1">IFERROR(IF(RESULTADOS!$C$17="Normal",0,D525)*IF(RESULTADOS!$C$17="Normal",0,$D$3),0)</f>
        <v>0</v>
      </c>
      <c r="J525" s="4">
        <f>IF(RESULTADOS!$C$17="Normal",E525,0)</f>
        <v>0</v>
      </c>
      <c r="K525" s="4">
        <f ca="1">(E525+J525+I525)*PREMISSAS!$C$61</f>
        <v>0</v>
      </c>
      <c r="L525" s="4">
        <f ca="1">IFERROR(D525*IF(RESULTADOS!$C$17="Normal",IF(Painel!$G$8=PREMISSAS!$M$18,PREMISSAS!$C$63,PREMISSAS!$D$63),0),0)</f>
        <v>0</v>
      </c>
      <c r="M525" s="85">
        <f ca="1">IFERROR(M524*(1+$E$2)+(E525+J525-IF(RESULTADOS!$C$17="Normal",K525,0)-L525)*IF(MONTH(B525)=12,2,1),0)</f>
        <v>0</v>
      </c>
      <c r="N525" s="85">
        <f ca="1">IFERROR(N524*(1+$E$2)+(F525+I525-IF(RESULTADOS!$C$17="Normal",0,K525))*IF(MONTH(B525)=12,2,1)+G525+H525,0)</f>
        <v>0</v>
      </c>
      <c r="P525" s="43">
        <f t="shared" ca="1" si="73"/>
        <v>0</v>
      </c>
      <c r="R525" s="116" t="str">
        <f t="shared" ca="1" si="74"/>
        <v/>
      </c>
      <c r="S525" s="100" t="str">
        <f ca="1">IF(C525="","",S524+(E525+J525-IF(RESULTADOS!$C$17="Normal",K525,0)-L525)/2+(F525+G525+H525+I525-IF(RESULTADOS!$C$17="Normal",0,K525)))</f>
        <v/>
      </c>
      <c r="T525" s="100" t="str">
        <f ca="1">IF(C525="","",T524+(E525+J525-IF(RESULTADOS!$C$17="Normal",K525,0)-L525)/2)</f>
        <v/>
      </c>
      <c r="U525" s="100">
        <f t="shared" ca="1" si="77"/>
        <v>0</v>
      </c>
      <c r="W525" s="116" t="str">
        <f t="shared" ca="1" si="78"/>
        <v/>
      </c>
      <c r="X525" s="116" t="str">
        <f t="shared" ca="1" si="75"/>
        <v/>
      </c>
      <c r="Y525" s="100">
        <f ca="1">IF(OR((Y524-13/12*AB524)*(1+PREMISSAS!$C$16)&lt;0,Y524=""),0,(Y524-13/12*AB524)*(1+PREMISSAS!$C$16))</f>
        <v>0</v>
      </c>
      <c r="Z525" s="100">
        <f ca="1">IF(OR((Z524-13/12*AC524)*(1+PREMISSAS!$C$16)&lt;0,Z524=""),0,(Z524-13/12*AC524)*(1+PREMISSAS!$C$16))</f>
        <v>0</v>
      </c>
      <c r="AA525" s="100">
        <f t="shared" ca="1" si="72"/>
        <v>0</v>
      </c>
      <c r="AB525" s="119">
        <f t="shared" ca="1" si="79"/>
        <v>0</v>
      </c>
      <c r="AC525" s="119">
        <f t="shared" ca="1" si="80"/>
        <v>0</v>
      </c>
    </row>
    <row r="526" spans="2:29" x14ac:dyDescent="0.25">
      <c r="B526" s="20" t="str">
        <f t="shared" ca="1" si="76"/>
        <v/>
      </c>
      <c r="C526" s="21" t="str">
        <f ca="1">IF(B526="","",IF(MONTH(B526)=1,C525*(1+PREMISSAS!$C$58),C525))</f>
        <v/>
      </c>
      <c r="D526" s="21" t="str">
        <f ca="1">IF(B526="","",IF(RESULTADOS!$C$17="Normal",IFERROR(MAX(C526-PREMISSAS!$C$13,0),0),MAX(10*PREMISSAS!$C$39,IF(MONTH(B526)=1,D525*(1+PREMISSAS!$C$58),D525))))</f>
        <v/>
      </c>
      <c r="E526" s="4">
        <f ca="1">IFERROR(D526*IF(RESULTADOS!$C$17="Normal",$D$3,0),0)</f>
        <v>0</v>
      </c>
      <c r="F526" s="4">
        <f>IF(AND(Painel!$I$47="Sim",Painel!$I$49=PREMISSAS!$O$23),Painel!$I$51,0)</f>
        <v>0</v>
      </c>
      <c r="G526" s="100">
        <f>IF(AND(Painel!$I$47="Sim",Painel!$I$49=PREMISSAS!$O$22),IF(MOD(MONTH(B526),6)=0,Painel!$I$51,0),0)</f>
        <v>0</v>
      </c>
      <c r="H526" s="100">
        <f>IF(AND(Painel!$I$47="Sim",Painel!$I$49=PREMISSAS!$O$21),IF(MOD(MONTH(B526),12)=0,Painel!$I$51,0),0)</f>
        <v>0</v>
      </c>
      <c r="I526" s="4">
        <f ca="1">IFERROR(IF(RESULTADOS!$C$17="Normal",0,D526)*IF(RESULTADOS!$C$17="Normal",0,$D$3),0)</f>
        <v>0</v>
      </c>
      <c r="J526" s="4">
        <f>IF(RESULTADOS!$C$17="Normal",E526,0)</f>
        <v>0</v>
      </c>
      <c r="K526" s="4">
        <f ca="1">(E526+J526+I526)*PREMISSAS!$C$61</f>
        <v>0</v>
      </c>
      <c r="L526" s="4">
        <f ca="1">IFERROR(D526*IF(RESULTADOS!$C$17="Normal",IF(Painel!$G$8=PREMISSAS!$M$18,PREMISSAS!$C$63,PREMISSAS!$D$63),0),0)</f>
        <v>0</v>
      </c>
      <c r="M526" s="85">
        <f ca="1">IFERROR(M525*(1+$E$2)+(E526+J526-IF(RESULTADOS!$C$17="Normal",K526,0)-L526)*IF(MONTH(B526)=12,2,1),0)</f>
        <v>0</v>
      </c>
      <c r="N526" s="85">
        <f ca="1">IFERROR(N525*(1+$E$2)+(F526+I526-IF(RESULTADOS!$C$17="Normal",0,K526))*IF(MONTH(B526)=12,2,1)+G526+H526,0)</f>
        <v>0</v>
      </c>
      <c r="P526" s="43">
        <f t="shared" ca="1" si="73"/>
        <v>0</v>
      </c>
      <c r="R526" s="116" t="str">
        <f t="shared" ca="1" si="74"/>
        <v/>
      </c>
      <c r="S526" s="100" t="str">
        <f ca="1">IF(C526="","",S525+(E526+J526-IF(RESULTADOS!$C$17="Normal",K526,0)-L526)/2+(F526+G526+H526+I526-IF(RESULTADOS!$C$17="Normal",0,K526)))</f>
        <v/>
      </c>
      <c r="T526" s="100" t="str">
        <f ca="1">IF(C526="","",T525+(E526+J526-IF(RESULTADOS!$C$17="Normal",K526,0)-L526)/2)</f>
        <v/>
      </c>
      <c r="U526" s="100">
        <f t="shared" ca="1" si="77"/>
        <v>0</v>
      </c>
      <c r="W526" s="116" t="str">
        <f t="shared" ca="1" si="78"/>
        <v/>
      </c>
      <c r="X526" s="116" t="str">
        <f t="shared" ca="1" si="75"/>
        <v/>
      </c>
      <c r="Y526" s="100">
        <f ca="1">IF(OR((Y525-13/12*AB525)*(1+PREMISSAS!$C$16)&lt;0,Y525=""),0,(Y525-13/12*AB525)*(1+PREMISSAS!$C$16))</f>
        <v>0</v>
      </c>
      <c r="Z526" s="100">
        <f ca="1">IF(OR((Z525-13/12*AC525)*(1+PREMISSAS!$C$16)&lt;0,Z525=""),0,(Z525-13/12*AC525)*(1+PREMISSAS!$C$16))</f>
        <v>0</v>
      </c>
      <c r="AA526" s="100">
        <f t="shared" ca="1" si="72"/>
        <v>0</v>
      </c>
      <c r="AB526" s="119">
        <f t="shared" ca="1" si="79"/>
        <v>0</v>
      </c>
      <c r="AC526" s="119">
        <f t="shared" ca="1" si="80"/>
        <v>0</v>
      </c>
    </row>
    <row r="527" spans="2:29" x14ac:dyDescent="0.25">
      <c r="B527" s="20" t="str">
        <f t="shared" ca="1" si="76"/>
        <v/>
      </c>
      <c r="C527" s="21" t="str">
        <f ca="1">IF(B527="","",IF(MONTH(B527)=1,C526*(1+PREMISSAS!$C$58),C526))</f>
        <v/>
      </c>
      <c r="D527" s="21" t="str">
        <f ca="1">IF(B527="","",IF(RESULTADOS!$C$17="Normal",IFERROR(MAX(C527-PREMISSAS!$C$13,0),0),MAX(10*PREMISSAS!$C$39,IF(MONTH(B527)=1,D526*(1+PREMISSAS!$C$58),D526))))</f>
        <v/>
      </c>
      <c r="E527" s="4">
        <f ca="1">IFERROR(D527*IF(RESULTADOS!$C$17="Normal",$D$3,0),0)</f>
        <v>0</v>
      </c>
      <c r="F527" s="4">
        <f>IF(AND(Painel!$I$47="Sim",Painel!$I$49=PREMISSAS!$O$23),Painel!$I$51,0)</f>
        <v>0</v>
      </c>
      <c r="G527" s="100">
        <f>IF(AND(Painel!$I$47="Sim",Painel!$I$49=PREMISSAS!$O$22),IF(MOD(MONTH(B527),6)=0,Painel!$I$51,0),0)</f>
        <v>0</v>
      </c>
      <c r="H527" s="100">
        <f>IF(AND(Painel!$I$47="Sim",Painel!$I$49=PREMISSAS!$O$21),IF(MOD(MONTH(B527),12)=0,Painel!$I$51,0),0)</f>
        <v>0</v>
      </c>
      <c r="I527" s="4">
        <f ca="1">IFERROR(IF(RESULTADOS!$C$17="Normal",0,D527)*IF(RESULTADOS!$C$17="Normal",0,$D$3),0)</f>
        <v>0</v>
      </c>
      <c r="J527" s="4">
        <f>IF(RESULTADOS!$C$17="Normal",E527,0)</f>
        <v>0</v>
      </c>
      <c r="K527" s="4">
        <f ca="1">(E527+J527+I527)*PREMISSAS!$C$61</f>
        <v>0</v>
      </c>
      <c r="L527" s="4">
        <f ca="1">IFERROR(D527*IF(RESULTADOS!$C$17="Normal",IF(Painel!$G$8=PREMISSAS!$M$18,PREMISSAS!$C$63,PREMISSAS!$D$63),0),0)</f>
        <v>0</v>
      </c>
      <c r="M527" s="85">
        <f ca="1">IFERROR(M526*(1+$E$2)+(E527+J527-IF(RESULTADOS!$C$17="Normal",K527,0)-L527)*IF(MONTH(B527)=12,2,1),0)</f>
        <v>0</v>
      </c>
      <c r="N527" s="85">
        <f ca="1">IFERROR(N526*(1+$E$2)+(F527+I527-IF(RESULTADOS!$C$17="Normal",0,K527))*IF(MONTH(B527)=12,2,1)+G527+H527,0)</f>
        <v>0</v>
      </c>
      <c r="P527" s="43">
        <f t="shared" ca="1" si="73"/>
        <v>0</v>
      </c>
      <c r="R527" s="116" t="str">
        <f t="shared" ca="1" si="74"/>
        <v/>
      </c>
      <c r="S527" s="100" t="str">
        <f ca="1">IF(C527="","",S526+(E527+J527-IF(RESULTADOS!$C$17="Normal",K527,0)-L527)/2+(F527+G527+H527+I527-IF(RESULTADOS!$C$17="Normal",0,K527)))</f>
        <v/>
      </c>
      <c r="T527" s="100" t="str">
        <f ca="1">IF(C527="","",T526+(E527+J527-IF(RESULTADOS!$C$17="Normal",K527,0)-L527)/2)</f>
        <v/>
      </c>
      <c r="U527" s="100">
        <f t="shared" ca="1" si="77"/>
        <v>0</v>
      </c>
      <c r="W527" s="116" t="str">
        <f t="shared" ca="1" si="78"/>
        <v/>
      </c>
      <c r="X527" s="116" t="str">
        <f t="shared" ca="1" si="75"/>
        <v/>
      </c>
      <c r="Y527" s="100">
        <f ca="1">IF(OR((Y526-13/12*AB526)*(1+PREMISSAS!$C$16)&lt;0,Y526=""),0,(Y526-13/12*AB526)*(1+PREMISSAS!$C$16))</f>
        <v>0</v>
      </c>
      <c r="Z527" s="100">
        <f ca="1">IF(OR((Z526-13/12*AC526)*(1+PREMISSAS!$C$16)&lt;0,Z526=""),0,(Z526-13/12*AC526)*(1+PREMISSAS!$C$16))</f>
        <v>0</v>
      </c>
      <c r="AA527" s="100">
        <f t="shared" ca="1" si="72"/>
        <v>0</v>
      </c>
      <c r="AB527" s="119">
        <f t="shared" ca="1" si="79"/>
        <v>0</v>
      </c>
      <c r="AC527" s="119">
        <f t="shared" ca="1" si="80"/>
        <v>0</v>
      </c>
    </row>
    <row r="528" spans="2:29" x14ac:dyDescent="0.25">
      <c r="B528" s="20" t="str">
        <f t="shared" ca="1" si="76"/>
        <v/>
      </c>
      <c r="C528" s="21" t="str">
        <f ca="1">IF(B528="","",IF(MONTH(B528)=1,C527*(1+PREMISSAS!$C$58),C527))</f>
        <v/>
      </c>
      <c r="D528" s="21" t="str">
        <f ca="1">IF(B528="","",IF(RESULTADOS!$C$17="Normal",IFERROR(MAX(C528-PREMISSAS!$C$13,0),0),MAX(10*PREMISSAS!$C$39,IF(MONTH(B528)=1,D527*(1+PREMISSAS!$C$58),D527))))</f>
        <v/>
      </c>
      <c r="E528" s="4">
        <f ca="1">IFERROR(D528*IF(RESULTADOS!$C$17="Normal",$D$3,0),0)</f>
        <v>0</v>
      </c>
      <c r="F528" s="4">
        <f>IF(AND(Painel!$I$47="Sim",Painel!$I$49=PREMISSAS!$O$23),Painel!$I$51,0)</f>
        <v>0</v>
      </c>
      <c r="G528" s="100">
        <f>IF(AND(Painel!$I$47="Sim",Painel!$I$49=PREMISSAS!$O$22),IF(MOD(MONTH(B528),6)=0,Painel!$I$51,0),0)</f>
        <v>0</v>
      </c>
      <c r="H528" s="100">
        <f>IF(AND(Painel!$I$47="Sim",Painel!$I$49=PREMISSAS!$O$21),IF(MOD(MONTH(B528),12)=0,Painel!$I$51,0),0)</f>
        <v>0</v>
      </c>
      <c r="I528" s="4">
        <f ca="1">IFERROR(IF(RESULTADOS!$C$17="Normal",0,D528)*IF(RESULTADOS!$C$17="Normal",0,$D$3),0)</f>
        <v>0</v>
      </c>
      <c r="J528" s="4">
        <f>IF(RESULTADOS!$C$17="Normal",E528,0)</f>
        <v>0</v>
      </c>
      <c r="K528" s="4">
        <f ca="1">(E528+J528+I528)*PREMISSAS!$C$61</f>
        <v>0</v>
      </c>
      <c r="L528" s="4">
        <f ca="1">IFERROR(D528*IF(RESULTADOS!$C$17="Normal",IF(Painel!$G$8=PREMISSAS!$M$18,PREMISSAS!$C$63,PREMISSAS!$D$63),0),0)</f>
        <v>0</v>
      </c>
      <c r="M528" s="85">
        <f ca="1">IFERROR(M527*(1+$E$2)+(E528+J528-IF(RESULTADOS!$C$17="Normal",K528,0)-L528)*IF(MONTH(B528)=12,2,1),0)</f>
        <v>0</v>
      </c>
      <c r="N528" s="85">
        <f ca="1">IFERROR(N527*(1+$E$2)+(F528+I528-IF(RESULTADOS!$C$17="Normal",0,K528))*IF(MONTH(B528)=12,2,1)+G528+H528,0)</f>
        <v>0</v>
      </c>
      <c r="P528" s="43">
        <f t="shared" ca="1" si="73"/>
        <v>0</v>
      </c>
      <c r="R528" s="116" t="str">
        <f t="shared" ca="1" si="74"/>
        <v/>
      </c>
      <c r="S528" s="100" t="str">
        <f ca="1">IF(C528="","",S527+(E528+J528-IF(RESULTADOS!$C$17="Normal",K528,0)-L528)/2+(F528+G528+H528+I528-IF(RESULTADOS!$C$17="Normal",0,K528)))</f>
        <v/>
      </c>
      <c r="T528" s="100" t="str">
        <f ca="1">IF(C528="","",T527+(E528+J528-IF(RESULTADOS!$C$17="Normal",K528,0)-L528)/2)</f>
        <v/>
      </c>
      <c r="U528" s="100">
        <f t="shared" ca="1" si="77"/>
        <v>0</v>
      </c>
      <c r="W528" s="116" t="str">
        <f t="shared" ca="1" si="78"/>
        <v/>
      </c>
      <c r="X528" s="116" t="str">
        <f t="shared" ca="1" si="75"/>
        <v/>
      </c>
      <c r="Y528" s="100">
        <f ca="1">IF(OR((Y527-13/12*AB527)*(1+PREMISSAS!$C$16)&lt;0,Y527=""),0,(Y527-13/12*AB527)*(1+PREMISSAS!$C$16))</f>
        <v>0</v>
      </c>
      <c r="Z528" s="100">
        <f ca="1">IF(OR((Z527-13/12*AC527)*(1+PREMISSAS!$C$16)&lt;0,Z527=""),0,(Z527-13/12*AC527)*(1+PREMISSAS!$C$16))</f>
        <v>0</v>
      </c>
      <c r="AA528" s="100">
        <f t="shared" ca="1" si="72"/>
        <v>0</v>
      </c>
      <c r="AB528" s="119">
        <f t="shared" ca="1" si="79"/>
        <v>0</v>
      </c>
      <c r="AC528" s="119">
        <f t="shared" ca="1" si="80"/>
        <v>0</v>
      </c>
    </row>
    <row r="529" spans="2:29" x14ac:dyDescent="0.25">
      <c r="B529" s="20" t="str">
        <f t="shared" ca="1" si="76"/>
        <v/>
      </c>
      <c r="C529" s="21" t="str">
        <f ca="1">IF(B529="","",IF(MONTH(B529)=1,C528*(1+PREMISSAS!$C$58),C528))</f>
        <v/>
      </c>
      <c r="D529" s="21" t="str">
        <f ca="1">IF(B529="","",IF(RESULTADOS!$C$17="Normal",IFERROR(MAX(C529-PREMISSAS!$C$13,0),0),MAX(10*PREMISSAS!$C$39,IF(MONTH(B529)=1,D528*(1+PREMISSAS!$C$58),D528))))</f>
        <v/>
      </c>
      <c r="E529" s="4">
        <f ca="1">IFERROR(D529*IF(RESULTADOS!$C$17="Normal",$D$3,0),0)</f>
        <v>0</v>
      </c>
      <c r="F529" s="4">
        <f>IF(AND(Painel!$I$47="Sim",Painel!$I$49=PREMISSAS!$O$23),Painel!$I$51,0)</f>
        <v>0</v>
      </c>
      <c r="G529" s="100">
        <f>IF(AND(Painel!$I$47="Sim",Painel!$I$49=PREMISSAS!$O$22),IF(MOD(MONTH(B529),6)=0,Painel!$I$51,0),0)</f>
        <v>0</v>
      </c>
      <c r="H529" s="100">
        <f>IF(AND(Painel!$I$47="Sim",Painel!$I$49=PREMISSAS!$O$21),IF(MOD(MONTH(B529),12)=0,Painel!$I$51,0),0)</f>
        <v>0</v>
      </c>
      <c r="I529" s="4">
        <f ca="1">IFERROR(IF(RESULTADOS!$C$17="Normal",0,D529)*IF(RESULTADOS!$C$17="Normal",0,$D$3),0)</f>
        <v>0</v>
      </c>
      <c r="J529" s="4">
        <f>IF(RESULTADOS!$C$17="Normal",E529,0)</f>
        <v>0</v>
      </c>
      <c r="K529" s="4">
        <f ca="1">(E529+J529+I529)*PREMISSAS!$C$61</f>
        <v>0</v>
      </c>
      <c r="L529" s="4">
        <f ca="1">IFERROR(D529*IF(RESULTADOS!$C$17="Normal",IF(Painel!$G$8=PREMISSAS!$M$18,PREMISSAS!$C$63,PREMISSAS!$D$63),0),0)</f>
        <v>0</v>
      </c>
      <c r="M529" s="85">
        <f ca="1">IFERROR(M528*(1+$E$2)+(E529+J529-IF(RESULTADOS!$C$17="Normal",K529,0)-L529)*IF(MONTH(B529)=12,2,1),0)</f>
        <v>0</v>
      </c>
      <c r="N529" s="85">
        <f ca="1">IFERROR(N528*(1+$E$2)+(F529+I529-IF(RESULTADOS!$C$17="Normal",0,K529))*IF(MONTH(B529)=12,2,1)+G529+H529,0)</f>
        <v>0</v>
      </c>
      <c r="P529" s="43">
        <f t="shared" ca="1" si="73"/>
        <v>0</v>
      </c>
      <c r="R529" s="116" t="str">
        <f t="shared" ca="1" si="74"/>
        <v/>
      </c>
      <c r="S529" s="100" t="str">
        <f ca="1">IF(C529="","",S528+(E529+J529-IF(RESULTADOS!$C$17="Normal",K529,0)-L529)/2+(F529+G529+H529+I529-IF(RESULTADOS!$C$17="Normal",0,K529)))</f>
        <v/>
      </c>
      <c r="T529" s="100" t="str">
        <f ca="1">IF(C529="","",T528+(E529+J529-IF(RESULTADOS!$C$17="Normal",K529,0)-L529)/2)</f>
        <v/>
      </c>
      <c r="U529" s="100">
        <f t="shared" ca="1" si="77"/>
        <v>0</v>
      </c>
      <c r="W529" s="116" t="str">
        <f t="shared" ca="1" si="78"/>
        <v/>
      </c>
      <c r="X529" s="116" t="str">
        <f t="shared" ca="1" si="75"/>
        <v/>
      </c>
      <c r="Y529" s="100">
        <f ca="1">IF(OR((Y528-13/12*AB528)*(1+PREMISSAS!$C$16)&lt;0,Y528=""),0,(Y528-13/12*AB528)*(1+PREMISSAS!$C$16))</f>
        <v>0</v>
      </c>
      <c r="Z529" s="100">
        <f ca="1">IF(OR((Z528-13/12*AC528)*(1+PREMISSAS!$C$16)&lt;0,Z528=""),0,(Z528-13/12*AC528)*(1+PREMISSAS!$C$16))</f>
        <v>0</v>
      </c>
      <c r="AA529" s="100">
        <f t="shared" ca="1" si="72"/>
        <v>0</v>
      </c>
      <c r="AB529" s="119">
        <f t="shared" ca="1" si="79"/>
        <v>0</v>
      </c>
      <c r="AC529" s="119">
        <f t="shared" ca="1" si="80"/>
        <v>0</v>
      </c>
    </row>
    <row r="530" spans="2:29" x14ac:dyDescent="0.25">
      <c r="B530" s="20" t="str">
        <f t="shared" ca="1" si="76"/>
        <v/>
      </c>
      <c r="C530" s="21" t="str">
        <f ca="1">IF(B530="","",IF(MONTH(B530)=1,C529*(1+PREMISSAS!$C$58),C529))</f>
        <v/>
      </c>
      <c r="D530" s="21" t="str">
        <f ca="1">IF(B530="","",IF(RESULTADOS!$C$17="Normal",IFERROR(MAX(C530-PREMISSAS!$C$13,0),0),MAX(10*PREMISSAS!$C$39,IF(MONTH(B530)=1,D529*(1+PREMISSAS!$C$58),D529))))</f>
        <v/>
      </c>
      <c r="E530" s="4">
        <f ca="1">IFERROR(D530*IF(RESULTADOS!$C$17="Normal",$D$3,0),0)</f>
        <v>0</v>
      </c>
      <c r="F530" s="4">
        <f>IF(AND(Painel!$I$47="Sim",Painel!$I$49=PREMISSAS!$O$23),Painel!$I$51,0)</f>
        <v>0</v>
      </c>
      <c r="G530" s="100">
        <f>IF(AND(Painel!$I$47="Sim",Painel!$I$49=PREMISSAS!$O$22),IF(MOD(MONTH(B530),6)=0,Painel!$I$51,0),0)</f>
        <v>0</v>
      </c>
      <c r="H530" s="100">
        <f>IF(AND(Painel!$I$47="Sim",Painel!$I$49=PREMISSAS!$O$21),IF(MOD(MONTH(B530),12)=0,Painel!$I$51,0),0)</f>
        <v>0</v>
      </c>
      <c r="I530" s="4">
        <f ca="1">IFERROR(IF(RESULTADOS!$C$17="Normal",0,D530)*IF(RESULTADOS!$C$17="Normal",0,$D$3),0)</f>
        <v>0</v>
      </c>
      <c r="J530" s="4">
        <f>IF(RESULTADOS!$C$17="Normal",E530,0)</f>
        <v>0</v>
      </c>
      <c r="K530" s="4">
        <f ca="1">(E530+J530+I530)*PREMISSAS!$C$61</f>
        <v>0</v>
      </c>
      <c r="L530" s="4">
        <f ca="1">IFERROR(D530*IF(RESULTADOS!$C$17="Normal",IF(Painel!$G$8=PREMISSAS!$M$18,PREMISSAS!$C$63,PREMISSAS!$D$63),0),0)</f>
        <v>0</v>
      </c>
      <c r="M530" s="85">
        <f ca="1">IFERROR(M529*(1+$E$2)+(E530+J530-IF(RESULTADOS!$C$17="Normal",K530,0)-L530)*IF(MONTH(B530)=12,2,1),0)</f>
        <v>0</v>
      </c>
      <c r="N530" s="85">
        <f ca="1">IFERROR(N529*(1+$E$2)+(F530+I530-IF(RESULTADOS!$C$17="Normal",0,K530))*IF(MONTH(B530)=12,2,1)+G530+H530,0)</f>
        <v>0</v>
      </c>
      <c r="P530" s="43">
        <f t="shared" ca="1" si="73"/>
        <v>0</v>
      </c>
      <c r="R530" s="116" t="str">
        <f t="shared" ca="1" si="74"/>
        <v/>
      </c>
      <c r="S530" s="100" t="str">
        <f ca="1">IF(C530="","",S529+(E530+J530-IF(RESULTADOS!$C$17="Normal",K530,0)-L530)/2+(F530+G530+H530+I530-IF(RESULTADOS!$C$17="Normal",0,K530)))</f>
        <v/>
      </c>
      <c r="T530" s="100" t="str">
        <f ca="1">IF(C530="","",T529+(E530+J530-IF(RESULTADOS!$C$17="Normal",K530,0)-L530)/2)</f>
        <v/>
      </c>
      <c r="U530" s="100">
        <f t="shared" ca="1" si="77"/>
        <v>0</v>
      </c>
      <c r="W530" s="116" t="str">
        <f t="shared" ca="1" si="78"/>
        <v/>
      </c>
      <c r="X530" s="116" t="str">
        <f t="shared" ca="1" si="75"/>
        <v/>
      </c>
      <c r="Y530" s="100">
        <f ca="1">IF(OR((Y529-13/12*AB529)*(1+PREMISSAS!$C$16)&lt;0,Y529=""),0,(Y529-13/12*AB529)*(1+PREMISSAS!$C$16))</f>
        <v>0</v>
      </c>
      <c r="Z530" s="100">
        <f ca="1">IF(OR((Z529-13/12*AC529)*(1+PREMISSAS!$C$16)&lt;0,Z529=""),0,(Z529-13/12*AC529)*(1+PREMISSAS!$C$16))</f>
        <v>0</v>
      </c>
      <c r="AA530" s="100">
        <f t="shared" ca="1" si="72"/>
        <v>0</v>
      </c>
      <c r="AB530" s="119">
        <f t="shared" ca="1" si="79"/>
        <v>0</v>
      </c>
      <c r="AC530" s="119">
        <f t="shared" ca="1" si="80"/>
        <v>0</v>
      </c>
    </row>
    <row r="531" spans="2:29" x14ac:dyDescent="0.25">
      <c r="B531" s="20" t="str">
        <f t="shared" ca="1" si="76"/>
        <v/>
      </c>
      <c r="C531" s="21" t="str">
        <f ca="1">IF(B531="","",IF(MONTH(B531)=1,C530*(1+PREMISSAS!$C$58),C530))</f>
        <v/>
      </c>
      <c r="D531" s="21" t="str">
        <f ca="1">IF(B531="","",IF(RESULTADOS!$C$17="Normal",IFERROR(MAX(C531-PREMISSAS!$C$13,0),0),MAX(10*PREMISSAS!$C$39,IF(MONTH(B531)=1,D530*(1+PREMISSAS!$C$58),D530))))</f>
        <v/>
      </c>
      <c r="E531" s="4">
        <f ca="1">IFERROR(D531*IF(RESULTADOS!$C$17="Normal",$D$3,0),0)</f>
        <v>0</v>
      </c>
      <c r="F531" s="4">
        <f>IF(AND(Painel!$I$47="Sim",Painel!$I$49=PREMISSAS!$O$23),Painel!$I$51,0)</f>
        <v>0</v>
      </c>
      <c r="G531" s="100">
        <f>IF(AND(Painel!$I$47="Sim",Painel!$I$49=PREMISSAS!$O$22),IF(MOD(MONTH(B531),6)=0,Painel!$I$51,0),0)</f>
        <v>0</v>
      </c>
      <c r="H531" s="100">
        <f>IF(AND(Painel!$I$47="Sim",Painel!$I$49=PREMISSAS!$O$21),IF(MOD(MONTH(B531),12)=0,Painel!$I$51,0),0)</f>
        <v>0</v>
      </c>
      <c r="I531" s="4">
        <f ca="1">IFERROR(IF(RESULTADOS!$C$17="Normal",0,D531)*IF(RESULTADOS!$C$17="Normal",0,$D$3),0)</f>
        <v>0</v>
      </c>
      <c r="J531" s="4">
        <f>IF(RESULTADOS!$C$17="Normal",E531,0)</f>
        <v>0</v>
      </c>
      <c r="K531" s="4">
        <f ca="1">(E531+J531+I531)*PREMISSAS!$C$61</f>
        <v>0</v>
      </c>
      <c r="L531" s="4">
        <f ca="1">IFERROR(D531*IF(RESULTADOS!$C$17="Normal",IF(Painel!$G$8=PREMISSAS!$M$18,PREMISSAS!$C$63,PREMISSAS!$D$63),0),0)</f>
        <v>0</v>
      </c>
      <c r="M531" s="85">
        <f ca="1">IFERROR(M530*(1+$E$2)+(E531+J531-IF(RESULTADOS!$C$17="Normal",K531,0)-L531)*IF(MONTH(B531)=12,2,1),0)</f>
        <v>0</v>
      </c>
      <c r="N531" s="85">
        <f ca="1">IFERROR(N530*(1+$E$2)+(F531+I531-IF(RESULTADOS!$C$17="Normal",0,K531))*IF(MONTH(B531)=12,2,1)+G531+H531,0)</f>
        <v>0</v>
      </c>
      <c r="P531" s="43">
        <f t="shared" ca="1" si="73"/>
        <v>0</v>
      </c>
      <c r="R531" s="116" t="str">
        <f t="shared" ref="R531:R594" ca="1" si="81">IF(C531="","",B531)</f>
        <v/>
      </c>
      <c r="S531" s="100" t="str">
        <f ca="1">IF(C531="","",S530+(E531+J531-IF(RESULTADOS!$C$17="Normal",K531,0)-L531)/2+(F531+G531+H531+I531-IF(RESULTADOS!$C$17="Normal",0,K531)))</f>
        <v/>
      </c>
      <c r="T531" s="100" t="str">
        <f ca="1">IF(C531="","",T530+(E531+J531-IF(RESULTADOS!$C$17="Normal",K531,0)-L531)/2)</f>
        <v/>
      </c>
      <c r="U531" s="100">
        <f t="shared" ref="U531:U594" ca="1" si="82">SUM(M531:N531)-SUM(S531:T531)</f>
        <v>0</v>
      </c>
      <c r="W531" s="116" t="str">
        <f t="shared" ref="W531:W594" ca="1" si="83">IF(AA531=0,"",EOMONTH(W530,1))</f>
        <v/>
      </c>
      <c r="X531" s="116" t="str">
        <f t="shared" ref="X531:X594" ca="1" si="84">IF(AC531&lt;&gt;"",W531,"")</f>
        <v/>
      </c>
      <c r="Y531" s="100">
        <f ca="1">IF(OR((Y530-13/12*AB530)*(1+PREMISSAS!$C$16)&lt;0,Y530=""),0,(Y530-13/12*AB530)*(1+PREMISSAS!$C$16))</f>
        <v>0</v>
      </c>
      <c r="Z531" s="100">
        <f ca="1">IF(OR((Z530-13/12*AC530)*(1+PREMISSAS!$C$16)&lt;0,Z530=""),0,(Z530-13/12*AC530)*(1+PREMISSAS!$C$16))</f>
        <v>0</v>
      </c>
      <c r="AA531" s="100">
        <f t="shared" ref="AA531:AA594" ca="1" si="85">SUM(Y531:Z531)</f>
        <v>0</v>
      </c>
      <c r="AB531" s="119">
        <f t="shared" ref="AB531:AB594" ca="1" si="86">IF(Y531&lt;&gt;0,AB530,0)</f>
        <v>0</v>
      </c>
      <c r="AC531" s="119">
        <f t="shared" ca="1" si="80"/>
        <v>0</v>
      </c>
    </row>
    <row r="532" spans="2:29" x14ac:dyDescent="0.25">
      <c r="B532" s="20" t="str">
        <f t="shared" ca="1" si="76"/>
        <v/>
      </c>
      <c r="C532" s="21" t="str">
        <f ca="1">IF(B532="","",IF(MONTH(B532)=1,C531*(1+PREMISSAS!$C$58),C531))</f>
        <v/>
      </c>
      <c r="D532" s="21" t="str">
        <f ca="1">IF(B532="","",IF(RESULTADOS!$C$17="Normal",IFERROR(MAX(C532-PREMISSAS!$C$13,0),0),MAX(10*PREMISSAS!$C$39,IF(MONTH(B532)=1,D531*(1+PREMISSAS!$C$58),D531))))</f>
        <v/>
      </c>
      <c r="E532" s="4">
        <f ca="1">IFERROR(D532*IF(RESULTADOS!$C$17="Normal",$D$3,0),0)</f>
        <v>0</v>
      </c>
      <c r="F532" s="4">
        <f>IF(AND(Painel!$I$47="Sim",Painel!$I$49=PREMISSAS!$O$23),Painel!$I$51,0)</f>
        <v>0</v>
      </c>
      <c r="G532" s="100">
        <f>IF(AND(Painel!$I$47="Sim",Painel!$I$49=PREMISSAS!$O$22),IF(MOD(MONTH(B532),6)=0,Painel!$I$51,0),0)</f>
        <v>0</v>
      </c>
      <c r="H532" s="100">
        <f>IF(AND(Painel!$I$47="Sim",Painel!$I$49=PREMISSAS!$O$21),IF(MOD(MONTH(B532),12)=0,Painel!$I$51,0),0)</f>
        <v>0</v>
      </c>
      <c r="I532" s="4">
        <f ca="1">IFERROR(IF(RESULTADOS!$C$17="Normal",0,D532)*IF(RESULTADOS!$C$17="Normal",0,$D$3),0)</f>
        <v>0</v>
      </c>
      <c r="J532" s="4">
        <f>IF(RESULTADOS!$C$17="Normal",E532,0)</f>
        <v>0</v>
      </c>
      <c r="K532" s="4">
        <f ca="1">(E532+J532+I532)*PREMISSAS!$C$61</f>
        <v>0</v>
      </c>
      <c r="L532" s="4">
        <f ca="1">IFERROR(D532*IF(RESULTADOS!$C$17="Normal",IF(Painel!$G$8=PREMISSAS!$M$18,PREMISSAS!$C$63,PREMISSAS!$D$63),0),0)</f>
        <v>0</v>
      </c>
      <c r="M532" s="85">
        <f ca="1">IFERROR(M531*(1+$E$2)+(E532+J532-IF(RESULTADOS!$C$17="Normal",K532,0)-L532)*IF(MONTH(B532)=12,2,1),0)</f>
        <v>0</v>
      </c>
      <c r="N532" s="85">
        <f ca="1">IFERROR(N531*(1+$E$2)+(F532+I532-IF(RESULTADOS!$C$17="Normal",0,K532))*IF(MONTH(B532)=12,2,1)+G532+H532,0)</f>
        <v>0</v>
      </c>
      <c r="P532" s="43">
        <f t="shared" ca="1" si="73"/>
        <v>0</v>
      </c>
      <c r="R532" s="116" t="str">
        <f t="shared" ca="1" si="81"/>
        <v/>
      </c>
      <c r="S532" s="100" t="str">
        <f ca="1">IF(C532="","",S531+(E532+J532-IF(RESULTADOS!$C$17="Normal",K532,0)-L532)/2+(F532+G532+H532+I532-IF(RESULTADOS!$C$17="Normal",0,K532)))</f>
        <v/>
      </c>
      <c r="T532" s="100" t="str">
        <f ca="1">IF(C532="","",T531+(E532+J532-IF(RESULTADOS!$C$17="Normal",K532,0)-L532)/2)</f>
        <v/>
      </c>
      <c r="U532" s="100">
        <f t="shared" ca="1" si="82"/>
        <v>0</v>
      </c>
      <c r="W532" s="116" t="str">
        <f t="shared" ca="1" si="83"/>
        <v/>
      </c>
      <c r="X532" s="116" t="str">
        <f t="shared" ca="1" si="84"/>
        <v/>
      </c>
      <c r="Y532" s="100">
        <f ca="1">IF(OR((Y531-13/12*AB531)*(1+PREMISSAS!$C$16)&lt;0,Y531=""),0,(Y531-13/12*AB531)*(1+PREMISSAS!$C$16))</f>
        <v>0</v>
      </c>
      <c r="Z532" s="100">
        <f ca="1">IF(OR((Z531-13/12*AC531)*(1+PREMISSAS!$C$16)&lt;0,Z531=""),0,(Z531-13/12*AC531)*(1+PREMISSAS!$C$16))</f>
        <v>0</v>
      </c>
      <c r="AA532" s="100">
        <f t="shared" ca="1" si="85"/>
        <v>0</v>
      </c>
      <c r="AB532" s="119">
        <f t="shared" ca="1" si="86"/>
        <v>0</v>
      </c>
      <c r="AC532" s="119">
        <f t="shared" ca="1" si="80"/>
        <v>0</v>
      </c>
    </row>
    <row r="533" spans="2:29" x14ac:dyDescent="0.25">
      <c r="B533" s="20" t="str">
        <f t="shared" ca="1" si="76"/>
        <v/>
      </c>
      <c r="C533" s="21" t="str">
        <f ca="1">IF(B533="","",IF(MONTH(B533)=1,C532*(1+PREMISSAS!$C$58),C532))</f>
        <v/>
      </c>
      <c r="D533" s="21" t="str">
        <f ca="1">IF(B533="","",IF(RESULTADOS!$C$17="Normal",IFERROR(MAX(C533-PREMISSAS!$C$13,0),0),MAX(10*PREMISSAS!$C$39,IF(MONTH(B533)=1,D532*(1+PREMISSAS!$C$58),D532))))</f>
        <v/>
      </c>
      <c r="E533" s="4">
        <f ca="1">IFERROR(D533*IF(RESULTADOS!$C$17="Normal",$D$3,0),0)</f>
        <v>0</v>
      </c>
      <c r="F533" s="4">
        <f>IF(AND(Painel!$I$47="Sim",Painel!$I$49=PREMISSAS!$O$23),Painel!$I$51,0)</f>
        <v>0</v>
      </c>
      <c r="G533" s="100">
        <f>IF(AND(Painel!$I$47="Sim",Painel!$I$49=PREMISSAS!$O$22),IF(MOD(MONTH(B533),6)=0,Painel!$I$51,0),0)</f>
        <v>0</v>
      </c>
      <c r="H533" s="100">
        <f>IF(AND(Painel!$I$47="Sim",Painel!$I$49=PREMISSAS!$O$21),IF(MOD(MONTH(B533),12)=0,Painel!$I$51,0),0)</f>
        <v>0</v>
      </c>
      <c r="I533" s="4">
        <f ca="1">IFERROR(IF(RESULTADOS!$C$17="Normal",0,D533)*IF(RESULTADOS!$C$17="Normal",0,$D$3),0)</f>
        <v>0</v>
      </c>
      <c r="J533" s="4">
        <f>IF(RESULTADOS!$C$17="Normal",E533,0)</f>
        <v>0</v>
      </c>
      <c r="K533" s="4">
        <f ca="1">(E533+J533+I533)*PREMISSAS!$C$61</f>
        <v>0</v>
      </c>
      <c r="L533" s="4">
        <f ca="1">IFERROR(D533*IF(RESULTADOS!$C$17="Normal",IF(Painel!$G$8=PREMISSAS!$M$18,PREMISSAS!$C$63,PREMISSAS!$D$63),0),0)</f>
        <v>0</v>
      </c>
      <c r="M533" s="85">
        <f ca="1">IFERROR(M532*(1+$E$2)+(E533+J533-IF(RESULTADOS!$C$17="Normal",K533,0)-L533)*IF(MONTH(B533)=12,2,1),0)</f>
        <v>0</v>
      </c>
      <c r="N533" s="85">
        <f ca="1">IFERROR(N532*(1+$E$2)+(F533+I533-IF(RESULTADOS!$C$17="Normal",0,K533))*IF(MONTH(B533)=12,2,1)+G533+H533,0)</f>
        <v>0</v>
      </c>
      <c r="P533" s="43">
        <f t="shared" ca="1" si="73"/>
        <v>0</v>
      </c>
      <c r="R533" s="116" t="str">
        <f t="shared" ca="1" si="81"/>
        <v/>
      </c>
      <c r="S533" s="100" t="str">
        <f ca="1">IF(C533="","",S532+(E533+J533-IF(RESULTADOS!$C$17="Normal",K533,0)-L533)/2+(F533+G533+H533+I533-IF(RESULTADOS!$C$17="Normal",0,K533)))</f>
        <v/>
      </c>
      <c r="T533" s="100" t="str">
        <f ca="1">IF(C533="","",T532+(E533+J533-IF(RESULTADOS!$C$17="Normal",K533,0)-L533)/2)</f>
        <v/>
      </c>
      <c r="U533" s="100">
        <f t="shared" ca="1" si="82"/>
        <v>0</v>
      </c>
      <c r="W533" s="116" t="str">
        <f t="shared" ca="1" si="83"/>
        <v/>
      </c>
      <c r="X533" s="116" t="str">
        <f t="shared" ca="1" si="84"/>
        <v/>
      </c>
      <c r="Y533" s="100">
        <f ca="1">IF(OR((Y532-13/12*AB532)*(1+PREMISSAS!$C$16)&lt;0,Y532=""),0,(Y532-13/12*AB532)*(1+PREMISSAS!$C$16))</f>
        <v>0</v>
      </c>
      <c r="Z533" s="100">
        <f ca="1">IF(OR((Z532-13/12*AC532)*(1+PREMISSAS!$C$16)&lt;0,Z532=""),0,(Z532-13/12*AC532)*(1+PREMISSAS!$C$16))</f>
        <v>0</v>
      </c>
      <c r="AA533" s="100">
        <f t="shared" ca="1" si="85"/>
        <v>0</v>
      </c>
      <c r="AB533" s="119">
        <f t="shared" ca="1" si="86"/>
        <v>0</v>
      </c>
      <c r="AC533" s="119">
        <f t="shared" ca="1" si="80"/>
        <v>0</v>
      </c>
    </row>
    <row r="534" spans="2:29" x14ac:dyDescent="0.25">
      <c r="B534" s="20" t="str">
        <f t="shared" ca="1" si="76"/>
        <v/>
      </c>
      <c r="C534" s="21" t="str">
        <f ca="1">IF(B534="","",IF(MONTH(B534)=1,C533*(1+PREMISSAS!$C$58),C533))</f>
        <v/>
      </c>
      <c r="D534" s="21" t="str">
        <f ca="1">IF(B534="","",IF(RESULTADOS!$C$17="Normal",IFERROR(MAX(C534-PREMISSAS!$C$13,0),0),MAX(10*PREMISSAS!$C$39,IF(MONTH(B534)=1,D533*(1+PREMISSAS!$C$58),D533))))</f>
        <v/>
      </c>
      <c r="E534" s="4">
        <f ca="1">IFERROR(D534*IF(RESULTADOS!$C$17="Normal",$D$3,0),0)</f>
        <v>0</v>
      </c>
      <c r="F534" s="4">
        <f>IF(AND(Painel!$I$47="Sim",Painel!$I$49=PREMISSAS!$O$23),Painel!$I$51,0)</f>
        <v>0</v>
      </c>
      <c r="G534" s="100">
        <f>IF(AND(Painel!$I$47="Sim",Painel!$I$49=PREMISSAS!$O$22),IF(MOD(MONTH(B534),6)=0,Painel!$I$51,0),0)</f>
        <v>0</v>
      </c>
      <c r="H534" s="100">
        <f>IF(AND(Painel!$I$47="Sim",Painel!$I$49=PREMISSAS!$O$21),IF(MOD(MONTH(B534),12)=0,Painel!$I$51,0),0)</f>
        <v>0</v>
      </c>
      <c r="I534" s="4">
        <f ca="1">IFERROR(IF(RESULTADOS!$C$17="Normal",0,D534)*IF(RESULTADOS!$C$17="Normal",0,$D$3),0)</f>
        <v>0</v>
      </c>
      <c r="J534" s="4">
        <f>IF(RESULTADOS!$C$17="Normal",E534,0)</f>
        <v>0</v>
      </c>
      <c r="K534" s="4">
        <f ca="1">(E534+J534+I534)*PREMISSAS!$C$61</f>
        <v>0</v>
      </c>
      <c r="L534" s="4">
        <f ca="1">IFERROR(D534*IF(RESULTADOS!$C$17="Normal",IF(Painel!$G$8=PREMISSAS!$M$18,PREMISSAS!$C$63,PREMISSAS!$D$63),0),0)</f>
        <v>0</v>
      </c>
      <c r="M534" s="85">
        <f ca="1">IFERROR(M533*(1+$E$2)+(E534+J534-IF(RESULTADOS!$C$17="Normal",K534,0)-L534)*IF(MONTH(B534)=12,2,1),0)</f>
        <v>0</v>
      </c>
      <c r="N534" s="85">
        <f ca="1">IFERROR(N533*(1+$E$2)+(F534+I534-IF(RESULTADOS!$C$17="Normal",0,K534))*IF(MONTH(B534)=12,2,1)+G534+H534,0)</f>
        <v>0</v>
      </c>
      <c r="P534" s="43">
        <f t="shared" ca="1" si="73"/>
        <v>0</v>
      </c>
      <c r="R534" s="116" t="str">
        <f t="shared" ca="1" si="81"/>
        <v/>
      </c>
      <c r="S534" s="100" t="str">
        <f ca="1">IF(C534="","",S533+(E534+J534-IF(RESULTADOS!$C$17="Normal",K534,0)-L534)/2+(F534+G534+H534+I534-IF(RESULTADOS!$C$17="Normal",0,K534)))</f>
        <v/>
      </c>
      <c r="T534" s="100" t="str">
        <f ca="1">IF(C534="","",T533+(E534+J534-IF(RESULTADOS!$C$17="Normal",K534,0)-L534)/2)</f>
        <v/>
      </c>
      <c r="U534" s="100">
        <f t="shared" ca="1" si="82"/>
        <v>0</v>
      </c>
      <c r="W534" s="116" t="str">
        <f t="shared" ca="1" si="83"/>
        <v/>
      </c>
      <c r="X534" s="116" t="str">
        <f t="shared" ca="1" si="84"/>
        <v/>
      </c>
      <c r="Y534" s="100">
        <f ca="1">IF(OR((Y533-13/12*AB533)*(1+PREMISSAS!$C$16)&lt;0,Y533=""),0,(Y533-13/12*AB533)*(1+PREMISSAS!$C$16))</f>
        <v>0</v>
      </c>
      <c r="Z534" s="100">
        <f ca="1">IF(OR((Z533-13/12*AC533)*(1+PREMISSAS!$C$16)&lt;0,Z533=""),0,(Z533-13/12*AC533)*(1+PREMISSAS!$C$16))</f>
        <v>0</v>
      </c>
      <c r="AA534" s="100">
        <f t="shared" ca="1" si="85"/>
        <v>0</v>
      </c>
      <c r="AB534" s="119">
        <f t="shared" ca="1" si="86"/>
        <v>0</v>
      </c>
      <c r="AC534" s="119">
        <f t="shared" ca="1" si="80"/>
        <v>0</v>
      </c>
    </row>
    <row r="535" spans="2:29" x14ac:dyDescent="0.25">
      <c r="B535" s="20" t="str">
        <f t="shared" ca="1" si="76"/>
        <v/>
      </c>
      <c r="C535" s="21" t="str">
        <f ca="1">IF(B535="","",IF(MONTH(B535)=1,C534*(1+PREMISSAS!$C$58),C534))</f>
        <v/>
      </c>
      <c r="D535" s="21" t="str">
        <f ca="1">IF(B535="","",IF(RESULTADOS!$C$17="Normal",IFERROR(MAX(C535-PREMISSAS!$C$13,0),0),MAX(10*PREMISSAS!$C$39,IF(MONTH(B535)=1,D534*(1+PREMISSAS!$C$58),D534))))</f>
        <v/>
      </c>
      <c r="E535" s="4">
        <f ca="1">IFERROR(D535*IF(RESULTADOS!$C$17="Normal",$D$3,0),0)</f>
        <v>0</v>
      </c>
      <c r="F535" s="4">
        <f>IF(AND(Painel!$I$47="Sim",Painel!$I$49=PREMISSAS!$O$23),Painel!$I$51,0)</f>
        <v>0</v>
      </c>
      <c r="G535" s="100">
        <f>IF(AND(Painel!$I$47="Sim",Painel!$I$49=PREMISSAS!$O$22),IF(MOD(MONTH(B535),6)=0,Painel!$I$51,0),0)</f>
        <v>0</v>
      </c>
      <c r="H535" s="100">
        <f>IF(AND(Painel!$I$47="Sim",Painel!$I$49=PREMISSAS!$O$21),IF(MOD(MONTH(B535),12)=0,Painel!$I$51,0),0)</f>
        <v>0</v>
      </c>
      <c r="I535" s="4">
        <f ca="1">IFERROR(IF(RESULTADOS!$C$17="Normal",0,D535)*IF(RESULTADOS!$C$17="Normal",0,$D$3),0)</f>
        <v>0</v>
      </c>
      <c r="J535" s="4">
        <f>IF(RESULTADOS!$C$17="Normal",E535,0)</f>
        <v>0</v>
      </c>
      <c r="K535" s="4">
        <f ca="1">(E535+J535+I535)*PREMISSAS!$C$61</f>
        <v>0</v>
      </c>
      <c r="L535" s="4">
        <f ca="1">IFERROR(D535*IF(RESULTADOS!$C$17="Normal",IF(Painel!$G$8=PREMISSAS!$M$18,PREMISSAS!$C$63,PREMISSAS!$D$63),0),0)</f>
        <v>0</v>
      </c>
      <c r="M535" s="85">
        <f ca="1">IFERROR(M534*(1+$E$2)+(E535+J535-IF(RESULTADOS!$C$17="Normal",K535,0)-L535)*IF(MONTH(B535)=12,2,1),0)</f>
        <v>0</v>
      </c>
      <c r="N535" s="85">
        <f ca="1">IFERROR(N534*(1+$E$2)+(F535+I535-IF(RESULTADOS!$C$17="Normal",0,K535))*IF(MONTH(B535)=12,2,1)+G535+H535,0)</f>
        <v>0</v>
      </c>
      <c r="P535" s="43">
        <f t="shared" ca="1" si="73"/>
        <v>0</v>
      </c>
      <c r="R535" s="116" t="str">
        <f t="shared" ca="1" si="81"/>
        <v/>
      </c>
      <c r="S535" s="100" t="str">
        <f ca="1">IF(C535="","",S534+(E535+J535-IF(RESULTADOS!$C$17="Normal",K535,0)-L535)/2+(F535+G535+H535+I535-IF(RESULTADOS!$C$17="Normal",0,K535)))</f>
        <v/>
      </c>
      <c r="T535" s="100" t="str">
        <f ca="1">IF(C535="","",T534+(E535+J535-IF(RESULTADOS!$C$17="Normal",K535,0)-L535)/2)</f>
        <v/>
      </c>
      <c r="U535" s="100">
        <f t="shared" ca="1" si="82"/>
        <v>0</v>
      </c>
      <c r="W535" s="116" t="str">
        <f t="shared" ca="1" si="83"/>
        <v/>
      </c>
      <c r="X535" s="116" t="str">
        <f t="shared" ca="1" si="84"/>
        <v/>
      </c>
      <c r="Y535" s="100">
        <f ca="1">IF(OR((Y534-13/12*AB534)*(1+PREMISSAS!$C$16)&lt;0,Y534=""),0,(Y534-13/12*AB534)*(1+PREMISSAS!$C$16))</f>
        <v>0</v>
      </c>
      <c r="Z535" s="100">
        <f ca="1">IF(OR((Z534-13/12*AC534)*(1+PREMISSAS!$C$16)&lt;0,Z534=""),0,(Z534-13/12*AC534)*(1+PREMISSAS!$C$16))</f>
        <v>0</v>
      </c>
      <c r="AA535" s="100">
        <f t="shared" ca="1" si="85"/>
        <v>0</v>
      </c>
      <c r="AB535" s="119">
        <f t="shared" ca="1" si="86"/>
        <v>0</v>
      </c>
      <c r="AC535" s="119">
        <f t="shared" ca="1" si="80"/>
        <v>0</v>
      </c>
    </row>
    <row r="536" spans="2:29" x14ac:dyDescent="0.25">
      <c r="B536" s="20" t="str">
        <f t="shared" ca="1" si="76"/>
        <v/>
      </c>
      <c r="C536" s="21" t="str">
        <f ca="1">IF(B536="","",IF(MONTH(B536)=1,C535*(1+PREMISSAS!$C$58),C535))</f>
        <v/>
      </c>
      <c r="D536" s="21" t="str">
        <f ca="1">IF(B536="","",IF(RESULTADOS!$C$17="Normal",IFERROR(MAX(C536-PREMISSAS!$C$13,0),0),MAX(10*PREMISSAS!$C$39,IF(MONTH(B536)=1,D535*(1+PREMISSAS!$C$58),D535))))</f>
        <v/>
      </c>
      <c r="E536" s="4">
        <f ca="1">IFERROR(D536*IF(RESULTADOS!$C$17="Normal",$D$3,0),0)</f>
        <v>0</v>
      </c>
      <c r="F536" s="4">
        <f>IF(AND(Painel!$I$47="Sim",Painel!$I$49=PREMISSAS!$O$23),Painel!$I$51,0)</f>
        <v>0</v>
      </c>
      <c r="G536" s="100">
        <f>IF(AND(Painel!$I$47="Sim",Painel!$I$49=PREMISSAS!$O$22),IF(MOD(MONTH(B536),6)=0,Painel!$I$51,0),0)</f>
        <v>0</v>
      </c>
      <c r="H536" s="100">
        <f>IF(AND(Painel!$I$47="Sim",Painel!$I$49=PREMISSAS!$O$21),IF(MOD(MONTH(B536),12)=0,Painel!$I$51,0),0)</f>
        <v>0</v>
      </c>
      <c r="I536" s="4">
        <f ca="1">IFERROR(IF(RESULTADOS!$C$17="Normal",0,D536)*IF(RESULTADOS!$C$17="Normal",0,$D$3),0)</f>
        <v>0</v>
      </c>
      <c r="J536" s="4">
        <f>IF(RESULTADOS!$C$17="Normal",E536,0)</f>
        <v>0</v>
      </c>
      <c r="K536" s="4">
        <f ca="1">(E536+J536+I536)*PREMISSAS!$C$61</f>
        <v>0</v>
      </c>
      <c r="L536" s="4">
        <f ca="1">IFERROR(D536*IF(RESULTADOS!$C$17="Normal",IF(Painel!$G$8=PREMISSAS!$M$18,PREMISSAS!$C$63,PREMISSAS!$D$63),0),0)</f>
        <v>0</v>
      </c>
      <c r="M536" s="85">
        <f ca="1">IFERROR(M535*(1+$E$2)+(E536+J536-IF(RESULTADOS!$C$17="Normal",K536,0)-L536)*IF(MONTH(B536)=12,2,1),0)</f>
        <v>0</v>
      </c>
      <c r="N536" s="85">
        <f ca="1">IFERROR(N535*(1+$E$2)+(F536+I536-IF(RESULTADOS!$C$17="Normal",0,K536))*IF(MONTH(B536)=12,2,1)+G536+H536,0)</f>
        <v>0</v>
      </c>
      <c r="P536" s="43">
        <f t="shared" ca="1" si="73"/>
        <v>0</v>
      </c>
      <c r="R536" s="116" t="str">
        <f t="shared" ca="1" si="81"/>
        <v/>
      </c>
      <c r="S536" s="100" t="str">
        <f ca="1">IF(C536="","",S535+(E536+J536-IF(RESULTADOS!$C$17="Normal",K536,0)-L536)/2+(F536+G536+H536+I536-IF(RESULTADOS!$C$17="Normal",0,K536)))</f>
        <v/>
      </c>
      <c r="T536" s="100" t="str">
        <f ca="1">IF(C536="","",T535+(E536+J536-IF(RESULTADOS!$C$17="Normal",K536,0)-L536)/2)</f>
        <v/>
      </c>
      <c r="U536" s="100">
        <f t="shared" ca="1" si="82"/>
        <v>0</v>
      </c>
      <c r="W536" s="116" t="str">
        <f t="shared" ca="1" si="83"/>
        <v/>
      </c>
      <c r="X536" s="116" t="str">
        <f t="shared" ca="1" si="84"/>
        <v/>
      </c>
      <c r="Y536" s="100">
        <f ca="1">IF(OR((Y535-13/12*AB535)*(1+PREMISSAS!$C$16)&lt;0,Y535=""),0,(Y535-13/12*AB535)*(1+PREMISSAS!$C$16))</f>
        <v>0</v>
      </c>
      <c r="Z536" s="100">
        <f ca="1">IF(OR((Z535-13/12*AC535)*(1+PREMISSAS!$C$16)&lt;0,Z535=""),0,(Z535-13/12*AC535)*(1+PREMISSAS!$C$16))</f>
        <v>0</v>
      </c>
      <c r="AA536" s="100">
        <f t="shared" ca="1" si="85"/>
        <v>0</v>
      </c>
      <c r="AB536" s="119">
        <f t="shared" ca="1" si="86"/>
        <v>0</v>
      </c>
      <c r="AC536" s="119">
        <f t="shared" ca="1" si="80"/>
        <v>0</v>
      </c>
    </row>
    <row r="537" spans="2:29" x14ac:dyDescent="0.25">
      <c r="B537" s="20" t="str">
        <f t="shared" ca="1" si="76"/>
        <v/>
      </c>
      <c r="C537" s="21" t="str">
        <f ca="1">IF(B537="","",IF(MONTH(B537)=1,C536*(1+PREMISSAS!$C$58),C536))</f>
        <v/>
      </c>
      <c r="D537" s="21" t="str">
        <f ca="1">IF(B537="","",IF(RESULTADOS!$C$17="Normal",IFERROR(MAX(C537-PREMISSAS!$C$13,0),0),MAX(10*PREMISSAS!$C$39,IF(MONTH(B537)=1,D536*(1+PREMISSAS!$C$58),D536))))</f>
        <v/>
      </c>
      <c r="E537" s="4">
        <f ca="1">IFERROR(D537*IF(RESULTADOS!$C$17="Normal",$D$3,0),0)</f>
        <v>0</v>
      </c>
      <c r="F537" s="4">
        <f>IF(AND(Painel!$I$47="Sim",Painel!$I$49=PREMISSAS!$O$23),Painel!$I$51,0)</f>
        <v>0</v>
      </c>
      <c r="G537" s="100">
        <f>IF(AND(Painel!$I$47="Sim",Painel!$I$49=PREMISSAS!$O$22),IF(MOD(MONTH(B537),6)=0,Painel!$I$51,0),0)</f>
        <v>0</v>
      </c>
      <c r="H537" s="100">
        <f>IF(AND(Painel!$I$47="Sim",Painel!$I$49=PREMISSAS!$O$21),IF(MOD(MONTH(B537),12)=0,Painel!$I$51,0),0)</f>
        <v>0</v>
      </c>
      <c r="I537" s="4">
        <f ca="1">IFERROR(IF(RESULTADOS!$C$17="Normal",0,D537)*IF(RESULTADOS!$C$17="Normal",0,$D$3),0)</f>
        <v>0</v>
      </c>
      <c r="J537" s="4">
        <f>IF(RESULTADOS!$C$17="Normal",E537,0)</f>
        <v>0</v>
      </c>
      <c r="K537" s="4">
        <f ca="1">(E537+J537+I537)*PREMISSAS!$C$61</f>
        <v>0</v>
      </c>
      <c r="L537" s="4">
        <f ca="1">IFERROR(D537*IF(RESULTADOS!$C$17="Normal",IF(Painel!$G$8=PREMISSAS!$M$18,PREMISSAS!$C$63,PREMISSAS!$D$63),0),0)</f>
        <v>0</v>
      </c>
      <c r="M537" s="85">
        <f ca="1">IFERROR(M536*(1+$E$2)+(E537+J537-IF(RESULTADOS!$C$17="Normal",K537,0)-L537)*IF(MONTH(B537)=12,2,1),0)</f>
        <v>0</v>
      </c>
      <c r="N537" s="85">
        <f ca="1">IFERROR(N536*(1+$E$2)+(F537+I537-IF(RESULTADOS!$C$17="Normal",0,K537))*IF(MONTH(B537)=12,2,1)+G537+H537,0)</f>
        <v>0</v>
      </c>
      <c r="P537" s="43">
        <f t="shared" ca="1" si="73"/>
        <v>0</v>
      </c>
      <c r="R537" s="116" t="str">
        <f t="shared" ca="1" si="81"/>
        <v/>
      </c>
      <c r="S537" s="100" t="str">
        <f ca="1">IF(C537="","",S536+(E537+J537-IF(RESULTADOS!$C$17="Normal",K537,0)-L537)/2+(F537+G537+H537+I537-IF(RESULTADOS!$C$17="Normal",0,K537)))</f>
        <v/>
      </c>
      <c r="T537" s="100" t="str">
        <f ca="1">IF(C537="","",T536+(E537+J537-IF(RESULTADOS!$C$17="Normal",K537,0)-L537)/2)</f>
        <v/>
      </c>
      <c r="U537" s="100">
        <f t="shared" ca="1" si="82"/>
        <v>0</v>
      </c>
      <c r="W537" s="116" t="str">
        <f t="shared" ca="1" si="83"/>
        <v/>
      </c>
      <c r="X537" s="116" t="str">
        <f t="shared" ca="1" si="84"/>
        <v/>
      </c>
      <c r="Y537" s="100">
        <f ca="1">IF(OR((Y536-13/12*AB536)*(1+PREMISSAS!$C$16)&lt;0,Y536=""),0,(Y536-13/12*AB536)*(1+PREMISSAS!$C$16))</f>
        <v>0</v>
      </c>
      <c r="Z537" s="100">
        <f ca="1">IF(OR((Z536-13/12*AC536)*(1+PREMISSAS!$C$16)&lt;0,Z536=""),0,(Z536-13/12*AC536)*(1+PREMISSAS!$C$16))</f>
        <v>0</v>
      </c>
      <c r="AA537" s="100">
        <f t="shared" ca="1" si="85"/>
        <v>0</v>
      </c>
      <c r="AB537" s="119">
        <f t="shared" ca="1" si="86"/>
        <v>0</v>
      </c>
      <c r="AC537" s="119">
        <f t="shared" ca="1" si="80"/>
        <v>0</v>
      </c>
    </row>
    <row r="538" spans="2:29" x14ac:dyDescent="0.25">
      <c r="B538" s="20" t="str">
        <f t="shared" ca="1" si="76"/>
        <v/>
      </c>
      <c r="C538" s="21" t="str">
        <f ca="1">IF(B538="","",IF(MONTH(B538)=1,C537*(1+PREMISSAS!$C$58),C537))</f>
        <v/>
      </c>
      <c r="D538" s="21" t="str">
        <f ca="1">IF(B538="","",IF(RESULTADOS!$C$17="Normal",IFERROR(MAX(C538-PREMISSAS!$C$13,0),0),MAX(10*PREMISSAS!$C$39,IF(MONTH(B538)=1,D537*(1+PREMISSAS!$C$58),D537))))</f>
        <v/>
      </c>
      <c r="E538" s="4">
        <f ca="1">IFERROR(D538*IF(RESULTADOS!$C$17="Normal",$D$3,0),0)</f>
        <v>0</v>
      </c>
      <c r="F538" s="4">
        <f>IF(AND(Painel!$I$47="Sim",Painel!$I$49=PREMISSAS!$O$23),Painel!$I$51,0)</f>
        <v>0</v>
      </c>
      <c r="G538" s="100">
        <f>IF(AND(Painel!$I$47="Sim",Painel!$I$49=PREMISSAS!$O$22),IF(MOD(MONTH(B538),6)=0,Painel!$I$51,0),0)</f>
        <v>0</v>
      </c>
      <c r="H538" s="100">
        <f>IF(AND(Painel!$I$47="Sim",Painel!$I$49=PREMISSAS!$O$21),IF(MOD(MONTH(B538),12)=0,Painel!$I$51,0),0)</f>
        <v>0</v>
      </c>
      <c r="I538" s="4">
        <f ca="1">IFERROR(IF(RESULTADOS!$C$17="Normal",0,D538)*IF(RESULTADOS!$C$17="Normal",0,$D$3),0)</f>
        <v>0</v>
      </c>
      <c r="J538" s="4">
        <f>IF(RESULTADOS!$C$17="Normal",E538,0)</f>
        <v>0</v>
      </c>
      <c r="K538" s="4">
        <f ca="1">(E538+J538+I538)*PREMISSAS!$C$61</f>
        <v>0</v>
      </c>
      <c r="L538" s="4">
        <f ca="1">IFERROR(D538*IF(RESULTADOS!$C$17="Normal",IF(Painel!$G$8=PREMISSAS!$M$18,PREMISSAS!$C$63,PREMISSAS!$D$63),0),0)</f>
        <v>0</v>
      </c>
      <c r="M538" s="85">
        <f ca="1">IFERROR(M537*(1+$E$2)+(E538+J538-IF(RESULTADOS!$C$17="Normal",K538,0)-L538)*IF(MONTH(B538)=12,2,1),0)</f>
        <v>0</v>
      </c>
      <c r="N538" s="85">
        <f ca="1">IFERROR(N537*(1+$E$2)+(F538+I538-IF(RESULTADOS!$C$17="Normal",0,K538))*IF(MONTH(B538)=12,2,1)+G538+H538,0)</f>
        <v>0</v>
      </c>
      <c r="P538" s="43">
        <f t="shared" ca="1" si="73"/>
        <v>0</v>
      </c>
      <c r="R538" s="116" t="str">
        <f t="shared" ca="1" si="81"/>
        <v/>
      </c>
      <c r="S538" s="100" t="str">
        <f ca="1">IF(C538="","",S537+(E538+J538-IF(RESULTADOS!$C$17="Normal",K538,0)-L538)/2+(F538+G538+H538+I538-IF(RESULTADOS!$C$17="Normal",0,K538)))</f>
        <v/>
      </c>
      <c r="T538" s="100" t="str">
        <f ca="1">IF(C538="","",T537+(E538+J538-IF(RESULTADOS!$C$17="Normal",K538,0)-L538)/2)</f>
        <v/>
      </c>
      <c r="U538" s="100">
        <f t="shared" ca="1" si="82"/>
        <v>0</v>
      </c>
      <c r="W538" s="116" t="str">
        <f t="shared" ca="1" si="83"/>
        <v/>
      </c>
      <c r="X538" s="116" t="str">
        <f t="shared" ca="1" si="84"/>
        <v/>
      </c>
      <c r="Y538" s="100">
        <f ca="1">IF(OR((Y537-13/12*AB537)*(1+PREMISSAS!$C$16)&lt;0,Y537=""),0,(Y537-13/12*AB537)*(1+PREMISSAS!$C$16))</f>
        <v>0</v>
      </c>
      <c r="Z538" s="100">
        <f ca="1">IF(OR((Z537-13/12*AC537)*(1+PREMISSAS!$C$16)&lt;0,Z537=""),0,(Z537-13/12*AC537)*(1+PREMISSAS!$C$16))</f>
        <v>0</v>
      </c>
      <c r="AA538" s="100">
        <f t="shared" ca="1" si="85"/>
        <v>0</v>
      </c>
      <c r="AB538" s="119">
        <f t="shared" ca="1" si="86"/>
        <v>0</v>
      </c>
      <c r="AC538" s="119">
        <f t="shared" ca="1" si="80"/>
        <v>0</v>
      </c>
    </row>
    <row r="539" spans="2:29" x14ac:dyDescent="0.25">
      <c r="B539" s="20" t="str">
        <f t="shared" ca="1" si="76"/>
        <v/>
      </c>
      <c r="C539" s="21" t="str">
        <f ca="1">IF(B539="","",IF(MONTH(B539)=1,C538*(1+PREMISSAS!$C$58),C538))</f>
        <v/>
      </c>
      <c r="D539" s="21" t="str">
        <f ca="1">IF(B539="","",IF(RESULTADOS!$C$17="Normal",IFERROR(MAX(C539-PREMISSAS!$C$13,0),0),MAX(10*PREMISSAS!$C$39,IF(MONTH(B539)=1,D538*(1+PREMISSAS!$C$58),D538))))</f>
        <v/>
      </c>
      <c r="E539" s="4">
        <f ca="1">IFERROR(D539*IF(RESULTADOS!$C$17="Normal",$D$3,0),0)</f>
        <v>0</v>
      </c>
      <c r="F539" s="4">
        <f>IF(AND(Painel!$I$47="Sim",Painel!$I$49=PREMISSAS!$O$23),Painel!$I$51,0)</f>
        <v>0</v>
      </c>
      <c r="G539" s="100">
        <f>IF(AND(Painel!$I$47="Sim",Painel!$I$49=PREMISSAS!$O$22),IF(MOD(MONTH(B539),6)=0,Painel!$I$51,0),0)</f>
        <v>0</v>
      </c>
      <c r="H539" s="100">
        <f>IF(AND(Painel!$I$47="Sim",Painel!$I$49=PREMISSAS!$O$21),IF(MOD(MONTH(B539),12)=0,Painel!$I$51,0),0)</f>
        <v>0</v>
      </c>
      <c r="I539" s="4">
        <f ca="1">IFERROR(IF(RESULTADOS!$C$17="Normal",0,D539)*IF(RESULTADOS!$C$17="Normal",0,$D$3),0)</f>
        <v>0</v>
      </c>
      <c r="J539" s="4">
        <f>IF(RESULTADOS!$C$17="Normal",E539,0)</f>
        <v>0</v>
      </c>
      <c r="K539" s="4">
        <f ca="1">(E539+J539+I539)*PREMISSAS!$C$61</f>
        <v>0</v>
      </c>
      <c r="L539" s="4">
        <f ca="1">IFERROR(D539*IF(RESULTADOS!$C$17="Normal",IF(Painel!$G$8=PREMISSAS!$M$18,PREMISSAS!$C$63,PREMISSAS!$D$63),0),0)</f>
        <v>0</v>
      </c>
      <c r="M539" s="85">
        <f ca="1">IFERROR(M538*(1+$E$2)+(E539+J539-IF(RESULTADOS!$C$17="Normal",K539,0)-L539)*IF(MONTH(B539)=12,2,1),0)</f>
        <v>0</v>
      </c>
      <c r="N539" s="85">
        <f ca="1">IFERROR(N538*(1+$E$2)+(F539+I539-IF(RESULTADOS!$C$17="Normal",0,K539))*IF(MONTH(B539)=12,2,1)+G539+H539,0)</f>
        <v>0</v>
      </c>
      <c r="P539" s="43">
        <f t="shared" ca="1" si="73"/>
        <v>0</v>
      </c>
      <c r="R539" s="116" t="str">
        <f t="shared" ca="1" si="81"/>
        <v/>
      </c>
      <c r="S539" s="100" t="str">
        <f ca="1">IF(C539="","",S538+(E539+J539-IF(RESULTADOS!$C$17="Normal",K539,0)-L539)/2+(F539+G539+H539+I539-IF(RESULTADOS!$C$17="Normal",0,K539)))</f>
        <v/>
      </c>
      <c r="T539" s="100" t="str">
        <f ca="1">IF(C539="","",T538+(E539+J539-IF(RESULTADOS!$C$17="Normal",K539,0)-L539)/2)</f>
        <v/>
      </c>
      <c r="U539" s="100">
        <f t="shared" ca="1" si="82"/>
        <v>0</v>
      </c>
      <c r="W539" s="116" t="str">
        <f t="shared" ca="1" si="83"/>
        <v/>
      </c>
      <c r="X539" s="116" t="str">
        <f t="shared" ca="1" si="84"/>
        <v/>
      </c>
      <c r="Y539" s="100">
        <f ca="1">IF(OR((Y538-13/12*AB538)*(1+PREMISSAS!$C$16)&lt;0,Y538=""),0,(Y538-13/12*AB538)*(1+PREMISSAS!$C$16))</f>
        <v>0</v>
      </c>
      <c r="Z539" s="100">
        <f ca="1">IF(OR((Z538-13/12*AC538)*(1+PREMISSAS!$C$16)&lt;0,Z538=""),0,(Z538-13/12*AC538)*(1+PREMISSAS!$C$16))</f>
        <v>0</v>
      </c>
      <c r="AA539" s="100">
        <f t="shared" ca="1" si="85"/>
        <v>0</v>
      </c>
      <c r="AB539" s="119">
        <f t="shared" ca="1" si="86"/>
        <v>0</v>
      </c>
      <c r="AC539" s="119">
        <f t="shared" ca="1" si="80"/>
        <v>0</v>
      </c>
    </row>
    <row r="540" spans="2:29" x14ac:dyDescent="0.25">
      <c r="B540" s="20" t="str">
        <f t="shared" ca="1" si="76"/>
        <v/>
      </c>
      <c r="C540" s="21" t="str">
        <f ca="1">IF(B540="","",IF(MONTH(B540)=1,C539*(1+PREMISSAS!$C$58),C539))</f>
        <v/>
      </c>
      <c r="D540" s="21" t="str">
        <f ca="1">IF(B540="","",IF(RESULTADOS!$C$17="Normal",IFERROR(MAX(C540-PREMISSAS!$C$13,0),0),MAX(10*PREMISSAS!$C$39,IF(MONTH(B540)=1,D539*(1+PREMISSAS!$C$58),D539))))</f>
        <v/>
      </c>
      <c r="E540" s="4">
        <f ca="1">IFERROR(D540*IF(RESULTADOS!$C$17="Normal",$D$3,0),0)</f>
        <v>0</v>
      </c>
      <c r="F540" s="4">
        <f>IF(AND(Painel!$I$47="Sim",Painel!$I$49=PREMISSAS!$O$23),Painel!$I$51,0)</f>
        <v>0</v>
      </c>
      <c r="G540" s="100">
        <f>IF(AND(Painel!$I$47="Sim",Painel!$I$49=PREMISSAS!$O$22),IF(MOD(MONTH(B540),6)=0,Painel!$I$51,0),0)</f>
        <v>0</v>
      </c>
      <c r="H540" s="100">
        <f>IF(AND(Painel!$I$47="Sim",Painel!$I$49=PREMISSAS!$O$21),IF(MOD(MONTH(B540),12)=0,Painel!$I$51,0),0)</f>
        <v>0</v>
      </c>
      <c r="I540" s="4">
        <f ca="1">IFERROR(IF(RESULTADOS!$C$17="Normal",0,D540)*IF(RESULTADOS!$C$17="Normal",0,$D$3),0)</f>
        <v>0</v>
      </c>
      <c r="J540" s="4">
        <f>IF(RESULTADOS!$C$17="Normal",E540,0)</f>
        <v>0</v>
      </c>
      <c r="K540" s="4">
        <f ca="1">(E540+J540+I540)*PREMISSAS!$C$61</f>
        <v>0</v>
      </c>
      <c r="L540" s="4">
        <f ca="1">IFERROR(D540*IF(RESULTADOS!$C$17="Normal",IF(Painel!$G$8=PREMISSAS!$M$18,PREMISSAS!$C$63,PREMISSAS!$D$63),0),0)</f>
        <v>0</v>
      </c>
      <c r="M540" s="85">
        <f ca="1">IFERROR(M539*(1+$E$2)+(E540+J540-IF(RESULTADOS!$C$17="Normal",K540,0)-L540)*IF(MONTH(B540)=12,2,1),0)</f>
        <v>0</v>
      </c>
      <c r="N540" s="85">
        <f ca="1">IFERROR(N539*(1+$E$2)+(F540+I540-IF(RESULTADOS!$C$17="Normal",0,K540))*IF(MONTH(B540)=12,2,1)+G540+H540,0)</f>
        <v>0</v>
      </c>
      <c r="P540" s="43">
        <f t="shared" ca="1" si="73"/>
        <v>0</v>
      </c>
      <c r="R540" s="116" t="str">
        <f t="shared" ca="1" si="81"/>
        <v/>
      </c>
      <c r="S540" s="100" t="str">
        <f ca="1">IF(C540="","",S539+(E540+J540-IF(RESULTADOS!$C$17="Normal",K540,0)-L540)/2+(F540+G540+H540+I540-IF(RESULTADOS!$C$17="Normal",0,K540)))</f>
        <v/>
      </c>
      <c r="T540" s="100" t="str">
        <f ca="1">IF(C540="","",T539+(E540+J540-IF(RESULTADOS!$C$17="Normal",K540,0)-L540)/2)</f>
        <v/>
      </c>
      <c r="U540" s="100">
        <f t="shared" ca="1" si="82"/>
        <v>0</v>
      </c>
      <c r="W540" s="116" t="str">
        <f t="shared" ca="1" si="83"/>
        <v/>
      </c>
      <c r="X540" s="116" t="str">
        <f t="shared" ca="1" si="84"/>
        <v/>
      </c>
      <c r="Y540" s="100">
        <f ca="1">IF(OR((Y539-13/12*AB539)*(1+PREMISSAS!$C$16)&lt;0,Y539=""),0,(Y539-13/12*AB539)*(1+PREMISSAS!$C$16))</f>
        <v>0</v>
      </c>
      <c r="Z540" s="100">
        <f ca="1">IF(OR((Z539-13/12*AC539)*(1+PREMISSAS!$C$16)&lt;0,Z539=""),0,(Z539-13/12*AC539)*(1+PREMISSAS!$C$16))</f>
        <v>0</v>
      </c>
      <c r="AA540" s="100">
        <f t="shared" ca="1" si="85"/>
        <v>0</v>
      </c>
      <c r="AB540" s="119">
        <f t="shared" ca="1" si="86"/>
        <v>0</v>
      </c>
      <c r="AC540" s="119">
        <f t="shared" ca="1" si="80"/>
        <v>0</v>
      </c>
    </row>
    <row r="541" spans="2:29" x14ac:dyDescent="0.25">
      <c r="B541" s="20" t="str">
        <f t="shared" ca="1" si="76"/>
        <v/>
      </c>
      <c r="C541" s="21" t="str">
        <f ca="1">IF(B541="","",IF(MONTH(B541)=1,C540*(1+PREMISSAS!$C$58),C540))</f>
        <v/>
      </c>
      <c r="D541" s="21" t="str">
        <f ca="1">IF(B541="","",IF(RESULTADOS!$C$17="Normal",IFERROR(MAX(C541-PREMISSAS!$C$13,0),0),MAX(10*PREMISSAS!$C$39,IF(MONTH(B541)=1,D540*(1+PREMISSAS!$C$58),D540))))</f>
        <v/>
      </c>
      <c r="E541" s="4">
        <f ca="1">IFERROR(D541*IF(RESULTADOS!$C$17="Normal",$D$3,0),0)</f>
        <v>0</v>
      </c>
      <c r="F541" s="4">
        <f>IF(AND(Painel!$I$47="Sim",Painel!$I$49=PREMISSAS!$O$23),Painel!$I$51,0)</f>
        <v>0</v>
      </c>
      <c r="G541" s="100">
        <f>IF(AND(Painel!$I$47="Sim",Painel!$I$49=PREMISSAS!$O$22),IF(MOD(MONTH(B541),6)=0,Painel!$I$51,0),0)</f>
        <v>0</v>
      </c>
      <c r="H541" s="100">
        <f>IF(AND(Painel!$I$47="Sim",Painel!$I$49=PREMISSAS!$O$21),IF(MOD(MONTH(B541),12)=0,Painel!$I$51,0),0)</f>
        <v>0</v>
      </c>
      <c r="I541" s="4">
        <f ca="1">IFERROR(IF(RESULTADOS!$C$17="Normal",0,D541)*IF(RESULTADOS!$C$17="Normal",0,$D$3),0)</f>
        <v>0</v>
      </c>
      <c r="J541" s="4">
        <f>IF(RESULTADOS!$C$17="Normal",E541,0)</f>
        <v>0</v>
      </c>
      <c r="K541" s="4">
        <f ca="1">(E541+J541+I541)*PREMISSAS!$C$61</f>
        <v>0</v>
      </c>
      <c r="L541" s="4">
        <f ca="1">IFERROR(D541*IF(RESULTADOS!$C$17="Normal",IF(Painel!$G$8=PREMISSAS!$M$18,PREMISSAS!$C$63,PREMISSAS!$D$63),0),0)</f>
        <v>0</v>
      </c>
      <c r="M541" s="85">
        <f ca="1">IFERROR(M540*(1+$E$2)+(E541+J541-IF(RESULTADOS!$C$17="Normal",K541,0)-L541)*IF(MONTH(B541)=12,2,1),0)</f>
        <v>0</v>
      </c>
      <c r="N541" s="85">
        <f ca="1">IFERROR(N540*(1+$E$2)+(F541+I541-IF(RESULTADOS!$C$17="Normal",0,K541))*IF(MONTH(B541)=12,2,1)+G541+H541,0)</f>
        <v>0</v>
      </c>
      <c r="P541" s="43">
        <f t="shared" ca="1" si="73"/>
        <v>0</v>
      </c>
      <c r="R541" s="116" t="str">
        <f t="shared" ca="1" si="81"/>
        <v/>
      </c>
      <c r="S541" s="100" t="str">
        <f ca="1">IF(C541="","",S540+(E541+J541-IF(RESULTADOS!$C$17="Normal",K541,0)-L541)/2+(F541+G541+H541+I541-IF(RESULTADOS!$C$17="Normal",0,K541)))</f>
        <v/>
      </c>
      <c r="T541" s="100" t="str">
        <f ca="1">IF(C541="","",T540+(E541+J541-IF(RESULTADOS!$C$17="Normal",K541,0)-L541)/2)</f>
        <v/>
      </c>
      <c r="U541" s="100">
        <f t="shared" ca="1" si="82"/>
        <v>0</v>
      </c>
      <c r="W541" s="116" t="str">
        <f t="shared" ca="1" si="83"/>
        <v/>
      </c>
      <c r="X541" s="116" t="str">
        <f t="shared" ca="1" si="84"/>
        <v/>
      </c>
      <c r="Y541" s="100">
        <f ca="1">IF(OR((Y540-13/12*AB540)*(1+PREMISSAS!$C$16)&lt;0,Y540=""),0,(Y540-13/12*AB540)*(1+PREMISSAS!$C$16))</f>
        <v>0</v>
      </c>
      <c r="Z541" s="100">
        <f ca="1">IF(OR((Z540-13/12*AC540)*(1+PREMISSAS!$C$16)&lt;0,Z540=""),0,(Z540-13/12*AC540)*(1+PREMISSAS!$C$16))</f>
        <v>0</v>
      </c>
      <c r="AA541" s="100">
        <f t="shared" ca="1" si="85"/>
        <v>0</v>
      </c>
      <c r="AB541" s="119">
        <f t="shared" ca="1" si="86"/>
        <v>0</v>
      </c>
      <c r="AC541" s="119">
        <f t="shared" ca="1" si="80"/>
        <v>0</v>
      </c>
    </row>
    <row r="542" spans="2:29" x14ac:dyDescent="0.25">
      <c r="B542" s="20" t="str">
        <f t="shared" ca="1" si="76"/>
        <v/>
      </c>
      <c r="C542" s="21" t="str">
        <f ca="1">IF(B542="","",IF(MONTH(B542)=1,C541*(1+PREMISSAS!$C$58),C541))</f>
        <v/>
      </c>
      <c r="D542" s="21" t="str">
        <f ca="1">IF(B542="","",IF(RESULTADOS!$C$17="Normal",IFERROR(MAX(C542-PREMISSAS!$C$13,0),0),MAX(10*PREMISSAS!$C$39,IF(MONTH(B542)=1,D541*(1+PREMISSAS!$C$58),D541))))</f>
        <v/>
      </c>
      <c r="E542" s="4">
        <f ca="1">IFERROR(D542*IF(RESULTADOS!$C$17="Normal",$D$3,0),0)</f>
        <v>0</v>
      </c>
      <c r="F542" s="4">
        <f>IF(AND(Painel!$I$47="Sim",Painel!$I$49=PREMISSAS!$O$23),Painel!$I$51,0)</f>
        <v>0</v>
      </c>
      <c r="G542" s="100">
        <f>IF(AND(Painel!$I$47="Sim",Painel!$I$49=PREMISSAS!$O$22),IF(MOD(MONTH(B542),6)=0,Painel!$I$51,0),0)</f>
        <v>0</v>
      </c>
      <c r="H542" s="100">
        <f>IF(AND(Painel!$I$47="Sim",Painel!$I$49=PREMISSAS!$O$21),IF(MOD(MONTH(B542),12)=0,Painel!$I$51,0),0)</f>
        <v>0</v>
      </c>
      <c r="I542" s="4">
        <f ca="1">IFERROR(IF(RESULTADOS!$C$17="Normal",0,D542)*IF(RESULTADOS!$C$17="Normal",0,$D$3),0)</f>
        <v>0</v>
      </c>
      <c r="J542" s="4">
        <f>IF(RESULTADOS!$C$17="Normal",E542,0)</f>
        <v>0</v>
      </c>
      <c r="K542" s="4">
        <f ca="1">(E542+J542+I542)*PREMISSAS!$C$61</f>
        <v>0</v>
      </c>
      <c r="L542" s="4">
        <f ca="1">IFERROR(D542*IF(RESULTADOS!$C$17="Normal",IF(Painel!$G$8=PREMISSAS!$M$18,PREMISSAS!$C$63,PREMISSAS!$D$63),0),0)</f>
        <v>0</v>
      </c>
      <c r="M542" s="85">
        <f ca="1">IFERROR(M541*(1+$E$2)+(E542+J542-IF(RESULTADOS!$C$17="Normal",K542,0)-L542)*IF(MONTH(B542)=12,2,1),0)</f>
        <v>0</v>
      </c>
      <c r="N542" s="85">
        <f ca="1">IFERROR(N541*(1+$E$2)+(F542+I542-IF(RESULTADOS!$C$17="Normal",0,K542))*IF(MONTH(B542)=12,2,1)+G542+H542,0)</f>
        <v>0</v>
      </c>
      <c r="P542" s="43">
        <f t="shared" ca="1" si="73"/>
        <v>0</v>
      </c>
      <c r="R542" s="116" t="str">
        <f t="shared" ca="1" si="81"/>
        <v/>
      </c>
      <c r="S542" s="100" t="str">
        <f ca="1">IF(C542="","",S541+(E542+J542-IF(RESULTADOS!$C$17="Normal",K542,0)-L542)/2+(F542+G542+H542+I542-IF(RESULTADOS!$C$17="Normal",0,K542)))</f>
        <v/>
      </c>
      <c r="T542" s="100" t="str">
        <f ca="1">IF(C542="","",T541+(E542+J542-IF(RESULTADOS!$C$17="Normal",K542,0)-L542)/2)</f>
        <v/>
      </c>
      <c r="U542" s="100">
        <f t="shared" ca="1" si="82"/>
        <v>0</v>
      </c>
      <c r="W542" s="116" t="str">
        <f t="shared" ca="1" si="83"/>
        <v/>
      </c>
      <c r="X542" s="116" t="str">
        <f t="shared" ca="1" si="84"/>
        <v/>
      </c>
      <c r="Y542" s="100">
        <f ca="1">IF(OR((Y541-13/12*AB541)*(1+PREMISSAS!$C$16)&lt;0,Y541=""),0,(Y541-13/12*AB541)*(1+PREMISSAS!$C$16))</f>
        <v>0</v>
      </c>
      <c r="Z542" s="100">
        <f ca="1">IF(OR((Z541-13/12*AC541)*(1+PREMISSAS!$C$16)&lt;0,Z541=""),0,(Z541-13/12*AC541)*(1+PREMISSAS!$C$16))</f>
        <v>0</v>
      </c>
      <c r="AA542" s="100">
        <f t="shared" ca="1" si="85"/>
        <v>0</v>
      </c>
      <c r="AB542" s="119">
        <f t="shared" ca="1" si="86"/>
        <v>0</v>
      </c>
      <c r="AC542" s="119">
        <f t="shared" ca="1" si="80"/>
        <v>0</v>
      </c>
    </row>
    <row r="543" spans="2:29" x14ac:dyDescent="0.25">
      <c r="B543" s="20" t="str">
        <f t="shared" ca="1" si="76"/>
        <v/>
      </c>
      <c r="C543" s="21" t="str">
        <f ca="1">IF(B543="","",IF(MONTH(B543)=1,C542*(1+PREMISSAS!$C$58),C542))</f>
        <v/>
      </c>
      <c r="D543" s="21" t="str">
        <f ca="1">IF(B543="","",IF(RESULTADOS!$C$17="Normal",IFERROR(MAX(C543-PREMISSAS!$C$13,0),0),MAX(10*PREMISSAS!$C$39,IF(MONTH(B543)=1,D542*(1+PREMISSAS!$C$58),D542))))</f>
        <v/>
      </c>
      <c r="E543" s="4">
        <f ca="1">IFERROR(D543*IF(RESULTADOS!$C$17="Normal",$D$3,0),0)</f>
        <v>0</v>
      </c>
      <c r="F543" s="4">
        <f>IF(AND(Painel!$I$47="Sim",Painel!$I$49=PREMISSAS!$O$23),Painel!$I$51,0)</f>
        <v>0</v>
      </c>
      <c r="G543" s="100">
        <f>IF(AND(Painel!$I$47="Sim",Painel!$I$49=PREMISSAS!$O$22),IF(MOD(MONTH(B543),6)=0,Painel!$I$51,0),0)</f>
        <v>0</v>
      </c>
      <c r="H543" s="100">
        <f>IF(AND(Painel!$I$47="Sim",Painel!$I$49=PREMISSAS!$O$21),IF(MOD(MONTH(B543),12)=0,Painel!$I$51,0),0)</f>
        <v>0</v>
      </c>
      <c r="I543" s="4">
        <f ca="1">IFERROR(IF(RESULTADOS!$C$17="Normal",0,D543)*IF(RESULTADOS!$C$17="Normal",0,$D$3),0)</f>
        <v>0</v>
      </c>
      <c r="J543" s="4">
        <f>IF(RESULTADOS!$C$17="Normal",E543,0)</f>
        <v>0</v>
      </c>
      <c r="K543" s="4">
        <f ca="1">(E543+J543+I543)*PREMISSAS!$C$61</f>
        <v>0</v>
      </c>
      <c r="L543" s="4">
        <f ca="1">IFERROR(D543*IF(RESULTADOS!$C$17="Normal",IF(Painel!$G$8=PREMISSAS!$M$18,PREMISSAS!$C$63,PREMISSAS!$D$63),0),0)</f>
        <v>0</v>
      </c>
      <c r="M543" s="85">
        <f ca="1">IFERROR(M542*(1+$E$2)+(E543+J543-IF(RESULTADOS!$C$17="Normal",K543,0)-L543)*IF(MONTH(B543)=12,2,1),0)</f>
        <v>0</v>
      </c>
      <c r="N543" s="85">
        <f ca="1">IFERROR(N542*(1+$E$2)+(F543+I543-IF(RESULTADOS!$C$17="Normal",0,K543))*IF(MONTH(B543)=12,2,1)+G543+H543,0)</f>
        <v>0</v>
      </c>
      <c r="P543" s="43">
        <f t="shared" ca="1" si="73"/>
        <v>0</v>
      </c>
      <c r="R543" s="116" t="str">
        <f t="shared" ca="1" si="81"/>
        <v/>
      </c>
      <c r="S543" s="100" t="str">
        <f ca="1">IF(C543="","",S542+(E543+J543-IF(RESULTADOS!$C$17="Normal",K543,0)-L543)/2+(F543+G543+H543+I543-IF(RESULTADOS!$C$17="Normal",0,K543)))</f>
        <v/>
      </c>
      <c r="T543" s="100" t="str">
        <f ca="1">IF(C543="","",T542+(E543+J543-IF(RESULTADOS!$C$17="Normal",K543,0)-L543)/2)</f>
        <v/>
      </c>
      <c r="U543" s="100">
        <f t="shared" ca="1" si="82"/>
        <v>0</v>
      </c>
      <c r="W543" s="116" t="str">
        <f t="shared" ca="1" si="83"/>
        <v/>
      </c>
      <c r="X543" s="116" t="str">
        <f t="shared" ca="1" si="84"/>
        <v/>
      </c>
      <c r="Y543" s="100">
        <f ca="1">IF(OR((Y542-13/12*AB542)*(1+PREMISSAS!$C$16)&lt;0,Y542=""),0,(Y542-13/12*AB542)*(1+PREMISSAS!$C$16))</f>
        <v>0</v>
      </c>
      <c r="Z543" s="100">
        <f ca="1">IF(OR((Z542-13/12*AC542)*(1+PREMISSAS!$C$16)&lt;0,Z542=""),0,(Z542-13/12*AC542)*(1+PREMISSAS!$C$16))</f>
        <v>0</v>
      </c>
      <c r="AA543" s="100">
        <f t="shared" ca="1" si="85"/>
        <v>0</v>
      </c>
      <c r="AB543" s="119">
        <f t="shared" ca="1" si="86"/>
        <v>0</v>
      </c>
      <c r="AC543" s="119">
        <f t="shared" ca="1" si="80"/>
        <v>0</v>
      </c>
    </row>
    <row r="544" spans="2:29" x14ac:dyDescent="0.25">
      <c r="B544" s="20" t="str">
        <f t="shared" ca="1" si="76"/>
        <v/>
      </c>
      <c r="C544" s="21" t="str">
        <f ca="1">IF(B544="","",IF(MONTH(B544)=1,C543*(1+PREMISSAS!$C$58),C543))</f>
        <v/>
      </c>
      <c r="D544" s="21" t="str">
        <f ca="1">IF(B544="","",IF(RESULTADOS!$C$17="Normal",IFERROR(MAX(C544-PREMISSAS!$C$13,0),0),MAX(10*PREMISSAS!$C$39,IF(MONTH(B544)=1,D543*(1+PREMISSAS!$C$58),D543))))</f>
        <v/>
      </c>
      <c r="E544" s="4">
        <f ca="1">IFERROR(D544*IF(RESULTADOS!$C$17="Normal",$D$3,0),0)</f>
        <v>0</v>
      </c>
      <c r="F544" s="4">
        <f>IF(AND(Painel!$I$47="Sim",Painel!$I$49=PREMISSAS!$O$23),Painel!$I$51,0)</f>
        <v>0</v>
      </c>
      <c r="G544" s="100">
        <f>IF(AND(Painel!$I$47="Sim",Painel!$I$49=PREMISSAS!$O$22),IF(MOD(MONTH(B544),6)=0,Painel!$I$51,0),0)</f>
        <v>0</v>
      </c>
      <c r="H544" s="100">
        <f>IF(AND(Painel!$I$47="Sim",Painel!$I$49=PREMISSAS!$O$21),IF(MOD(MONTH(B544),12)=0,Painel!$I$51,0),0)</f>
        <v>0</v>
      </c>
      <c r="I544" s="4">
        <f ca="1">IFERROR(IF(RESULTADOS!$C$17="Normal",0,D544)*IF(RESULTADOS!$C$17="Normal",0,$D$3),0)</f>
        <v>0</v>
      </c>
      <c r="J544" s="4">
        <f>IF(RESULTADOS!$C$17="Normal",E544,0)</f>
        <v>0</v>
      </c>
      <c r="K544" s="4">
        <f ca="1">(E544+J544+I544)*PREMISSAS!$C$61</f>
        <v>0</v>
      </c>
      <c r="L544" s="4">
        <f ca="1">IFERROR(D544*IF(RESULTADOS!$C$17="Normal",IF(Painel!$G$8=PREMISSAS!$M$18,PREMISSAS!$C$63,PREMISSAS!$D$63),0),0)</f>
        <v>0</v>
      </c>
      <c r="M544" s="85">
        <f ca="1">IFERROR(M543*(1+$E$2)+(E544+J544-IF(RESULTADOS!$C$17="Normal",K544,0)-L544)*IF(MONTH(B544)=12,2,1),0)</f>
        <v>0</v>
      </c>
      <c r="N544" s="85">
        <f ca="1">IFERROR(N543*(1+$E$2)+(F544+I544-IF(RESULTADOS!$C$17="Normal",0,K544))*IF(MONTH(B544)=12,2,1)+G544+H544,0)</f>
        <v>0</v>
      </c>
      <c r="P544" s="43">
        <f t="shared" ca="1" si="73"/>
        <v>0</v>
      </c>
      <c r="R544" s="116" t="str">
        <f t="shared" ca="1" si="81"/>
        <v/>
      </c>
      <c r="S544" s="100" t="str">
        <f ca="1">IF(C544="","",S543+(E544+J544-IF(RESULTADOS!$C$17="Normal",K544,0)-L544)/2+(F544+G544+H544+I544-IF(RESULTADOS!$C$17="Normal",0,K544)))</f>
        <v/>
      </c>
      <c r="T544" s="100" t="str">
        <f ca="1">IF(C544="","",T543+(E544+J544-IF(RESULTADOS!$C$17="Normal",K544,0)-L544)/2)</f>
        <v/>
      </c>
      <c r="U544" s="100">
        <f t="shared" ca="1" si="82"/>
        <v>0</v>
      </c>
      <c r="W544" s="116" t="str">
        <f t="shared" ca="1" si="83"/>
        <v/>
      </c>
      <c r="X544" s="116" t="str">
        <f t="shared" ca="1" si="84"/>
        <v/>
      </c>
      <c r="Y544" s="100">
        <f ca="1">IF(OR((Y543-13/12*AB543)*(1+PREMISSAS!$C$16)&lt;0,Y543=""),0,(Y543-13/12*AB543)*(1+PREMISSAS!$C$16))</f>
        <v>0</v>
      </c>
      <c r="Z544" s="100">
        <f ca="1">IF(OR((Z543-13/12*AC543)*(1+PREMISSAS!$C$16)&lt;0,Z543=""),0,(Z543-13/12*AC543)*(1+PREMISSAS!$C$16))</f>
        <v>0</v>
      </c>
      <c r="AA544" s="100">
        <f t="shared" ca="1" si="85"/>
        <v>0</v>
      </c>
      <c r="AB544" s="119">
        <f t="shared" ca="1" si="86"/>
        <v>0</v>
      </c>
      <c r="AC544" s="119">
        <f t="shared" ca="1" si="80"/>
        <v>0</v>
      </c>
    </row>
    <row r="545" spans="2:29" x14ac:dyDescent="0.25">
      <c r="B545" s="20" t="str">
        <f t="shared" ca="1" si="76"/>
        <v/>
      </c>
      <c r="C545" s="21" t="str">
        <f ca="1">IF(B545="","",IF(MONTH(B545)=1,C544*(1+PREMISSAS!$C$58),C544))</f>
        <v/>
      </c>
      <c r="D545" s="21" t="str">
        <f ca="1">IF(B545="","",IF(RESULTADOS!$C$17="Normal",IFERROR(MAX(C545-PREMISSAS!$C$13,0),0),MAX(10*PREMISSAS!$C$39,IF(MONTH(B545)=1,D544*(1+PREMISSAS!$C$58),D544))))</f>
        <v/>
      </c>
      <c r="E545" s="4">
        <f ca="1">IFERROR(D545*IF(RESULTADOS!$C$17="Normal",$D$3,0),0)</f>
        <v>0</v>
      </c>
      <c r="F545" s="4">
        <f>IF(AND(Painel!$I$47="Sim",Painel!$I$49=PREMISSAS!$O$23),Painel!$I$51,0)</f>
        <v>0</v>
      </c>
      <c r="G545" s="100">
        <f>IF(AND(Painel!$I$47="Sim",Painel!$I$49=PREMISSAS!$O$22),IF(MOD(MONTH(B545),6)=0,Painel!$I$51,0),0)</f>
        <v>0</v>
      </c>
      <c r="H545" s="100">
        <f>IF(AND(Painel!$I$47="Sim",Painel!$I$49=PREMISSAS!$O$21),IF(MOD(MONTH(B545),12)=0,Painel!$I$51,0),0)</f>
        <v>0</v>
      </c>
      <c r="I545" s="4">
        <f ca="1">IFERROR(IF(RESULTADOS!$C$17="Normal",0,D545)*IF(RESULTADOS!$C$17="Normal",0,$D$3),0)</f>
        <v>0</v>
      </c>
      <c r="J545" s="4">
        <f>IF(RESULTADOS!$C$17="Normal",E545,0)</f>
        <v>0</v>
      </c>
      <c r="K545" s="4">
        <f ca="1">(E545+J545+I545)*PREMISSAS!$C$61</f>
        <v>0</v>
      </c>
      <c r="L545" s="4">
        <f ca="1">IFERROR(D545*IF(RESULTADOS!$C$17="Normal",IF(Painel!$G$8=PREMISSAS!$M$18,PREMISSAS!$C$63,PREMISSAS!$D$63),0),0)</f>
        <v>0</v>
      </c>
      <c r="M545" s="85">
        <f ca="1">IFERROR(M544*(1+$E$2)+(E545+J545-IF(RESULTADOS!$C$17="Normal",K545,0)-L545)*IF(MONTH(B545)=12,2,1),0)</f>
        <v>0</v>
      </c>
      <c r="N545" s="85">
        <f ca="1">IFERROR(N544*(1+$E$2)+(F545+I545-IF(RESULTADOS!$C$17="Normal",0,K545))*IF(MONTH(B545)=12,2,1)+G545+H545,0)</f>
        <v>0</v>
      </c>
      <c r="P545" s="43">
        <f t="shared" ca="1" si="73"/>
        <v>0</v>
      </c>
      <c r="R545" s="116" t="str">
        <f t="shared" ca="1" si="81"/>
        <v/>
      </c>
      <c r="S545" s="100" t="str">
        <f ca="1">IF(C545="","",S544+(E545+J545-IF(RESULTADOS!$C$17="Normal",K545,0)-L545)/2+(F545+G545+H545+I545-IF(RESULTADOS!$C$17="Normal",0,K545)))</f>
        <v/>
      </c>
      <c r="T545" s="100" t="str">
        <f ca="1">IF(C545="","",T544+(E545+J545-IF(RESULTADOS!$C$17="Normal",K545,0)-L545)/2)</f>
        <v/>
      </c>
      <c r="U545" s="100">
        <f t="shared" ca="1" si="82"/>
        <v>0</v>
      </c>
      <c r="W545" s="116" t="str">
        <f t="shared" ca="1" si="83"/>
        <v/>
      </c>
      <c r="X545" s="116" t="str">
        <f t="shared" ca="1" si="84"/>
        <v/>
      </c>
      <c r="Y545" s="100">
        <f ca="1">IF(OR((Y544-13/12*AB544)*(1+PREMISSAS!$C$16)&lt;0,Y544=""),0,(Y544-13/12*AB544)*(1+PREMISSAS!$C$16))</f>
        <v>0</v>
      </c>
      <c r="Z545" s="100">
        <f ca="1">IF(OR((Z544-13/12*AC544)*(1+PREMISSAS!$C$16)&lt;0,Z544=""),0,(Z544-13/12*AC544)*(1+PREMISSAS!$C$16))</f>
        <v>0</v>
      </c>
      <c r="AA545" s="100">
        <f t="shared" ca="1" si="85"/>
        <v>0</v>
      </c>
      <c r="AB545" s="119">
        <f t="shared" ca="1" si="86"/>
        <v>0</v>
      </c>
      <c r="AC545" s="119">
        <f t="shared" ca="1" si="80"/>
        <v>0</v>
      </c>
    </row>
    <row r="546" spans="2:29" x14ac:dyDescent="0.25">
      <c r="B546" s="20" t="str">
        <f t="shared" ca="1" si="76"/>
        <v/>
      </c>
      <c r="C546" s="21" t="str">
        <f ca="1">IF(B546="","",IF(MONTH(B546)=1,C545*(1+PREMISSAS!$C$58),C545))</f>
        <v/>
      </c>
      <c r="D546" s="21" t="str">
        <f ca="1">IF(B546="","",IF(RESULTADOS!$C$17="Normal",IFERROR(MAX(C546-PREMISSAS!$C$13,0),0),MAX(10*PREMISSAS!$C$39,IF(MONTH(B546)=1,D545*(1+PREMISSAS!$C$58),D545))))</f>
        <v/>
      </c>
      <c r="E546" s="4">
        <f ca="1">IFERROR(D546*IF(RESULTADOS!$C$17="Normal",$D$3,0),0)</f>
        <v>0</v>
      </c>
      <c r="F546" s="4">
        <f>IF(AND(Painel!$I$47="Sim",Painel!$I$49=PREMISSAS!$O$23),Painel!$I$51,0)</f>
        <v>0</v>
      </c>
      <c r="G546" s="100">
        <f>IF(AND(Painel!$I$47="Sim",Painel!$I$49=PREMISSAS!$O$22),IF(MOD(MONTH(B546),6)=0,Painel!$I$51,0),0)</f>
        <v>0</v>
      </c>
      <c r="H546" s="100">
        <f>IF(AND(Painel!$I$47="Sim",Painel!$I$49=PREMISSAS!$O$21),IF(MOD(MONTH(B546),12)=0,Painel!$I$51,0),0)</f>
        <v>0</v>
      </c>
      <c r="I546" s="4">
        <f ca="1">IFERROR(IF(RESULTADOS!$C$17="Normal",0,D546)*IF(RESULTADOS!$C$17="Normal",0,$D$3),0)</f>
        <v>0</v>
      </c>
      <c r="J546" s="4">
        <f>IF(RESULTADOS!$C$17="Normal",E546,0)</f>
        <v>0</v>
      </c>
      <c r="K546" s="4">
        <f ca="1">(E546+J546+I546)*PREMISSAS!$C$61</f>
        <v>0</v>
      </c>
      <c r="L546" s="4">
        <f ca="1">IFERROR(D546*IF(RESULTADOS!$C$17="Normal",IF(Painel!$G$8=PREMISSAS!$M$18,PREMISSAS!$C$63,PREMISSAS!$D$63),0),0)</f>
        <v>0</v>
      </c>
      <c r="M546" s="85">
        <f ca="1">IFERROR(M545*(1+$E$2)+(E546+J546-IF(RESULTADOS!$C$17="Normal",K546,0)-L546)*IF(MONTH(B546)=12,2,1),0)</f>
        <v>0</v>
      </c>
      <c r="N546" s="85">
        <f ca="1">IFERROR(N545*(1+$E$2)+(F546+I546-IF(RESULTADOS!$C$17="Normal",0,K546))*IF(MONTH(B546)=12,2,1)+G546+H546,0)</f>
        <v>0</v>
      </c>
      <c r="P546" s="43">
        <f t="shared" ca="1" si="73"/>
        <v>0</v>
      </c>
      <c r="R546" s="116" t="str">
        <f t="shared" ca="1" si="81"/>
        <v/>
      </c>
      <c r="S546" s="100" t="str">
        <f ca="1">IF(C546="","",S545+(E546+J546-IF(RESULTADOS!$C$17="Normal",K546,0)-L546)/2+(F546+G546+H546+I546-IF(RESULTADOS!$C$17="Normal",0,K546)))</f>
        <v/>
      </c>
      <c r="T546" s="100" t="str">
        <f ca="1">IF(C546="","",T545+(E546+J546-IF(RESULTADOS!$C$17="Normal",K546,0)-L546)/2)</f>
        <v/>
      </c>
      <c r="U546" s="100">
        <f t="shared" ca="1" si="82"/>
        <v>0</v>
      </c>
      <c r="W546" s="116" t="str">
        <f t="shared" ca="1" si="83"/>
        <v/>
      </c>
      <c r="X546" s="116" t="str">
        <f t="shared" ca="1" si="84"/>
        <v/>
      </c>
      <c r="Y546" s="100">
        <f ca="1">IF(OR((Y545-13/12*AB545)*(1+PREMISSAS!$C$16)&lt;0,Y545=""),0,(Y545-13/12*AB545)*(1+PREMISSAS!$C$16))</f>
        <v>0</v>
      </c>
      <c r="Z546" s="100">
        <f ca="1">IF(OR((Z545-13/12*AC545)*(1+PREMISSAS!$C$16)&lt;0,Z545=""),0,(Z545-13/12*AC545)*(1+PREMISSAS!$C$16))</f>
        <v>0</v>
      </c>
      <c r="AA546" s="100">
        <f t="shared" ca="1" si="85"/>
        <v>0</v>
      </c>
      <c r="AB546" s="119">
        <f t="shared" ca="1" si="86"/>
        <v>0</v>
      </c>
      <c r="AC546" s="119">
        <f t="shared" ca="1" si="80"/>
        <v>0</v>
      </c>
    </row>
    <row r="547" spans="2:29" x14ac:dyDescent="0.25">
      <c r="B547" s="20" t="str">
        <f t="shared" ca="1" si="76"/>
        <v/>
      </c>
      <c r="C547" s="21" t="str">
        <f ca="1">IF(B547="","",IF(MONTH(B547)=1,C546*(1+PREMISSAS!$C$58),C546))</f>
        <v/>
      </c>
      <c r="D547" s="21" t="str">
        <f ca="1">IF(B547="","",IF(RESULTADOS!$C$17="Normal",IFERROR(MAX(C547-PREMISSAS!$C$13,0),0),MAX(10*PREMISSAS!$C$39,IF(MONTH(B547)=1,D546*(1+PREMISSAS!$C$58),D546))))</f>
        <v/>
      </c>
      <c r="E547" s="4">
        <f ca="1">IFERROR(D547*IF(RESULTADOS!$C$17="Normal",$D$3,0),0)</f>
        <v>0</v>
      </c>
      <c r="F547" s="4">
        <f>IF(AND(Painel!$I$47="Sim",Painel!$I$49=PREMISSAS!$O$23),Painel!$I$51,0)</f>
        <v>0</v>
      </c>
      <c r="G547" s="100">
        <f>IF(AND(Painel!$I$47="Sim",Painel!$I$49=PREMISSAS!$O$22),IF(MOD(MONTH(B547),6)=0,Painel!$I$51,0),0)</f>
        <v>0</v>
      </c>
      <c r="H547" s="100">
        <f>IF(AND(Painel!$I$47="Sim",Painel!$I$49=PREMISSAS!$O$21),IF(MOD(MONTH(B547),12)=0,Painel!$I$51,0),0)</f>
        <v>0</v>
      </c>
      <c r="I547" s="4">
        <f ca="1">IFERROR(IF(RESULTADOS!$C$17="Normal",0,D547)*IF(RESULTADOS!$C$17="Normal",0,$D$3),0)</f>
        <v>0</v>
      </c>
      <c r="J547" s="4">
        <f>IF(RESULTADOS!$C$17="Normal",E547,0)</f>
        <v>0</v>
      </c>
      <c r="K547" s="4">
        <f ca="1">(E547+J547+I547)*PREMISSAS!$C$61</f>
        <v>0</v>
      </c>
      <c r="L547" s="4">
        <f ca="1">IFERROR(D547*IF(RESULTADOS!$C$17="Normal",IF(Painel!$G$8=PREMISSAS!$M$18,PREMISSAS!$C$63,PREMISSAS!$D$63),0),0)</f>
        <v>0</v>
      </c>
      <c r="M547" s="85">
        <f ca="1">IFERROR(M546*(1+$E$2)+(E547+J547-IF(RESULTADOS!$C$17="Normal",K547,0)-L547)*IF(MONTH(B547)=12,2,1),0)</f>
        <v>0</v>
      </c>
      <c r="N547" s="85">
        <f ca="1">IFERROR(N546*(1+$E$2)+(F547+I547-IF(RESULTADOS!$C$17="Normal",0,K547))*IF(MONTH(B547)=12,2,1)+G547+H547,0)</f>
        <v>0</v>
      </c>
      <c r="P547" s="43">
        <f t="shared" ca="1" si="73"/>
        <v>0</v>
      </c>
      <c r="R547" s="116" t="str">
        <f t="shared" ca="1" si="81"/>
        <v/>
      </c>
      <c r="S547" s="100" t="str">
        <f ca="1">IF(C547="","",S546+(E547+J547-IF(RESULTADOS!$C$17="Normal",K547,0)-L547)/2+(F547+G547+H547+I547-IF(RESULTADOS!$C$17="Normal",0,K547)))</f>
        <v/>
      </c>
      <c r="T547" s="100" t="str">
        <f ca="1">IF(C547="","",T546+(E547+J547-IF(RESULTADOS!$C$17="Normal",K547,0)-L547)/2)</f>
        <v/>
      </c>
      <c r="U547" s="100">
        <f t="shared" ca="1" si="82"/>
        <v>0</v>
      </c>
      <c r="W547" s="116" t="str">
        <f t="shared" ca="1" si="83"/>
        <v/>
      </c>
      <c r="X547" s="116" t="str">
        <f t="shared" ca="1" si="84"/>
        <v/>
      </c>
      <c r="Y547" s="100">
        <f ca="1">IF(OR((Y546-13/12*AB546)*(1+PREMISSAS!$C$16)&lt;0,Y546=""),0,(Y546-13/12*AB546)*(1+PREMISSAS!$C$16))</f>
        <v>0</v>
      </c>
      <c r="Z547" s="100">
        <f ca="1">IF(OR((Z546-13/12*AC546)*(1+PREMISSAS!$C$16)&lt;0,Z546=""),0,(Z546-13/12*AC546)*(1+PREMISSAS!$C$16))</f>
        <v>0</v>
      </c>
      <c r="AA547" s="100">
        <f t="shared" ca="1" si="85"/>
        <v>0</v>
      </c>
      <c r="AB547" s="119">
        <f t="shared" ca="1" si="86"/>
        <v>0</v>
      </c>
      <c r="AC547" s="119">
        <f t="shared" ca="1" si="80"/>
        <v>0</v>
      </c>
    </row>
    <row r="548" spans="2:29" x14ac:dyDescent="0.25">
      <c r="B548" s="20" t="str">
        <f t="shared" ca="1" si="76"/>
        <v/>
      </c>
      <c r="C548" s="21" t="str">
        <f ca="1">IF(B548="","",IF(MONTH(B548)=1,C547*(1+PREMISSAS!$C$58),C547))</f>
        <v/>
      </c>
      <c r="D548" s="21" t="str">
        <f ca="1">IF(B548="","",IF(RESULTADOS!$C$17="Normal",IFERROR(MAX(C548-PREMISSAS!$C$13,0),0),MAX(10*PREMISSAS!$C$39,IF(MONTH(B548)=1,D547*(1+PREMISSAS!$C$58),D547))))</f>
        <v/>
      </c>
      <c r="E548" s="4">
        <f ca="1">IFERROR(D548*IF(RESULTADOS!$C$17="Normal",$D$3,0),0)</f>
        <v>0</v>
      </c>
      <c r="F548" s="4">
        <f>IF(AND(Painel!$I$47="Sim",Painel!$I$49=PREMISSAS!$O$23),Painel!$I$51,0)</f>
        <v>0</v>
      </c>
      <c r="G548" s="100">
        <f>IF(AND(Painel!$I$47="Sim",Painel!$I$49=PREMISSAS!$O$22),IF(MOD(MONTH(B548),6)=0,Painel!$I$51,0),0)</f>
        <v>0</v>
      </c>
      <c r="H548" s="100">
        <f>IF(AND(Painel!$I$47="Sim",Painel!$I$49=PREMISSAS!$O$21),IF(MOD(MONTH(B548),12)=0,Painel!$I$51,0),0)</f>
        <v>0</v>
      </c>
      <c r="I548" s="4">
        <f ca="1">IFERROR(IF(RESULTADOS!$C$17="Normal",0,D548)*IF(RESULTADOS!$C$17="Normal",0,$D$3),0)</f>
        <v>0</v>
      </c>
      <c r="J548" s="4">
        <f>IF(RESULTADOS!$C$17="Normal",E548,0)</f>
        <v>0</v>
      </c>
      <c r="K548" s="4">
        <f ca="1">(E548+J548+I548)*PREMISSAS!$C$61</f>
        <v>0</v>
      </c>
      <c r="L548" s="4">
        <f ca="1">IFERROR(D548*IF(RESULTADOS!$C$17="Normal",IF(Painel!$G$8=PREMISSAS!$M$18,PREMISSAS!$C$63,PREMISSAS!$D$63),0),0)</f>
        <v>0</v>
      </c>
      <c r="M548" s="85">
        <f ca="1">IFERROR(M547*(1+$E$2)+(E548+J548-IF(RESULTADOS!$C$17="Normal",K548,0)-L548)*IF(MONTH(B548)=12,2,1),0)</f>
        <v>0</v>
      </c>
      <c r="N548" s="85">
        <f ca="1">IFERROR(N547*(1+$E$2)+(F548+I548-IF(RESULTADOS!$C$17="Normal",0,K548))*IF(MONTH(B548)=12,2,1)+G548+H548,0)</f>
        <v>0</v>
      </c>
      <c r="P548" s="43">
        <f t="shared" ca="1" si="73"/>
        <v>0</v>
      </c>
      <c r="R548" s="116" t="str">
        <f t="shared" ca="1" si="81"/>
        <v/>
      </c>
      <c r="S548" s="100" t="str">
        <f ca="1">IF(C548="","",S547+(E548+J548-IF(RESULTADOS!$C$17="Normal",K548,0)-L548)/2+(F548+G548+H548+I548-IF(RESULTADOS!$C$17="Normal",0,K548)))</f>
        <v/>
      </c>
      <c r="T548" s="100" t="str">
        <f ca="1">IF(C548="","",T547+(E548+J548-IF(RESULTADOS!$C$17="Normal",K548,0)-L548)/2)</f>
        <v/>
      </c>
      <c r="U548" s="100">
        <f t="shared" ca="1" si="82"/>
        <v>0</v>
      </c>
      <c r="W548" s="116" t="str">
        <f t="shared" ca="1" si="83"/>
        <v/>
      </c>
      <c r="X548" s="116" t="str">
        <f t="shared" ca="1" si="84"/>
        <v/>
      </c>
      <c r="Y548" s="100">
        <f ca="1">IF(OR((Y547-13/12*AB547)*(1+PREMISSAS!$C$16)&lt;0,Y547=""),0,(Y547-13/12*AB547)*(1+PREMISSAS!$C$16))</f>
        <v>0</v>
      </c>
      <c r="Z548" s="100">
        <f ca="1">IF(OR((Z547-13/12*AC547)*(1+PREMISSAS!$C$16)&lt;0,Z547=""),0,(Z547-13/12*AC547)*(1+PREMISSAS!$C$16))</f>
        <v>0</v>
      </c>
      <c r="AA548" s="100">
        <f t="shared" ca="1" si="85"/>
        <v>0</v>
      </c>
      <c r="AB548" s="119">
        <f t="shared" ca="1" si="86"/>
        <v>0</v>
      </c>
      <c r="AC548" s="119">
        <f t="shared" ca="1" si="80"/>
        <v>0</v>
      </c>
    </row>
    <row r="549" spans="2:29" x14ac:dyDescent="0.25">
      <c r="B549" s="20" t="str">
        <f t="shared" ca="1" si="76"/>
        <v/>
      </c>
      <c r="C549" s="21" t="str">
        <f ca="1">IF(B549="","",IF(MONTH(B549)=1,C548*(1+PREMISSAS!$C$58),C548))</f>
        <v/>
      </c>
      <c r="D549" s="21" t="str">
        <f ca="1">IF(B549="","",IF(RESULTADOS!$C$17="Normal",IFERROR(MAX(C549-PREMISSAS!$C$13,0),0),MAX(10*PREMISSAS!$C$39,IF(MONTH(B549)=1,D548*(1+PREMISSAS!$C$58),D548))))</f>
        <v/>
      </c>
      <c r="E549" s="4">
        <f ca="1">IFERROR(D549*IF(RESULTADOS!$C$17="Normal",$D$3,0),0)</f>
        <v>0</v>
      </c>
      <c r="F549" s="4">
        <f>IF(AND(Painel!$I$47="Sim",Painel!$I$49=PREMISSAS!$O$23),Painel!$I$51,0)</f>
        <v>0</v>
      </c>
      <c r="G549" s="100">
        <f>IF(AND(Painel!$I$47="Sim",Painel!$I$49=PREMISSAS!$O$22),IF(MOD(MONTH(B549),6)=0,Painel!$I$51,0),0)</f>
        <v>0</v>
      </c>
      <c r="H549" s="100">
        <f>IF(AND(Painel!$I$47="Sim",Painel!$I$49=PREMISSAS!$O$21),IF(MOD(MONTH(B549),12)=0,Painel!$I$51,0),0)</f>
        <v>0</v>
      </c>
      <c r="I549" s="4">
        <f ca="1">IFERROR(IF(RESULTADOS!$C$17="Normal",0,D549)*IF(RESULTADOS!$C$17="Normal",0,$D$3),0)</f>
        <v>0</v>
      </c>
      <c r="J549" s="4">
        <f>IF(RESULTADOS!$C$17="Normal",E549,0)</f>
        <v>0</v>
      </c>
      <c r="K549" s="4">
        <f ca="1">(E549+J549+I549)*PREMISSAS!$C$61</f>
        <v>0</v>
      </c>
      <c r="L549" s="4">
        <f ca="1">IFERROR(D549*IF(RESULTADOS!$C$17="Normal",IF(Painel!$G$8=PREMISSAS!$M$18,PREMISSAS!$C$63,PREMISSAS!$D$63),0),0)</f>
        <v>0</v>
      </c>
      <c r="M549" s="85">
        <f ca="1">IFERROR(M548*(1+$E$2)+(E549+J549-IF(RESULTADOS!$C$17="Normal",K549,0)-L549)*IF(MONTH(B549)=12,2,1),0)</f>
        <v>0</v>
      </c>
      <c r="N549" s="85">
        <f ca="1">IFERROR(N548*(1+$E$2)+(F549+I549-IF(RESULTADOS!$C$17="Normal",0,K549))*IF(MONTH(B549)=12,2,1)+G549+H549,0)</f>
        <v>0</v>
      </c>
      <c r="P549" s="43">
        <f t="shared" ca="1" si="73"/>
        <v>0</v>
      </c>
      <c r="R549" s="116" t="str">
        <f t="shared" ca="1" si="81"/>
        <v/>
      </c>
      <c r="S549" s="100" t="str">
        <f ca="1">IF(C549="","",S548+(E549+J549-IF(RESULTADOS!$C$17="Normal",K549,0)-L549)/2+(F549+G549+H549+I549-IF(RESULTADOS!$C$17="Normal",0,K549)))</f>
        <v/>
      </c>
      <c r="T549" s="100" t="str">
        <f ca="1">IF(C549="","",T548+(E549+J549-IF(RESULTADOS!$C$17="Normal",K549,0)-L549)/2)</f>
        <v/>
      </c>
      <c r="U549" s="100">
        <f t="shared" ca="1" si="82"/>
        <v>0</v>
      </c>
      <c r="W549" s="116" t="str">
        <f t="shared" ca="1" si="83"/>
        <v/>
      </c>
      <c r="X549" s="116" t="str">
        <f t="shared" ca="1" si="84"/>
        <v/>
      </c>
      <c r="Y549" s="100">
        <f ca="1">IF(OR((Y548-13/12*AB548)*(1+PREMISSAS!$C$16)&lt;0,Y548=""),0,(Y548-13/12*AB548)*(1+PREMISSAS!$C$16))</f>
        <v>0</v>
      </c>
      <c r="Z549" s="100">
        <f ca="1">IF(OR((Z548-13/12*AC548)*(1+PREMISSAS!$C$16)&lt;0,Z548=""),0,(Z548-13/12*AC548)*(1+PREMISSAS!$C$16))</f>
        <v>0</v>
      </c>
      <c r="AA549" s="100">
        <f t="shared" ca="1" si="85"/>
        <v>0</v>
      </c>
      <c r="AB549" s="119">
        <f t="shared" ca="1" si="86"/>
        <v>0</v>
      </c>
      <c r="AC549" s="119">
        <f t="shared" ca="1" si="80"/>
        <v>0</v>
      </c>
    </row>
    <row r="550" spans="2:29" x14ac:dyDescent="0.25">
      <c r="B550" s="20" t="str">
        <f t="shared" ca="1" si="76"/>
        <v/>
      </c>
      <c r="C550" s="21" t="str">
        <f ca="1">IF(B550="","",IF(MONTH(B550)=1,C549*(1+PREMISSAS!$C$58),C549))</f>
        <v/>
      </c>
      <c r="D550" s="21" t="str">
        <f ca="1">IF(B550="","",IF(RESULTADOS!$C$17="Normal",IFERROR(MAX(C550-PREMISSAS!$C$13,0),0),MAX(10*PREMISSAS!$C$39,IF(MONTH(B550)=1,D549*(1+PREMISSAS!$C$58),D549))))</f>
        <v/>
      </c>
      <c r="E550" s="4">
        <f ca="1">IFERROR(D550*IF(RESULTADOS!$C$17="Normal",$D$3,0),0)</f>
        <v>0</v>
      </c>
      <c r="F550" s="4">
        <f>IF(AND(Painel!$I$47="Sim",Painel!$I$49=PREMISSAS!$O$23),Painel!$I$51,0)</f>
        <v>0</v>
      </c>
      <c r="G550" s="100">
        <f>IF(AND(Painel!$I$47="Sim",Painel!$I$49=PREMISSAS!$O$22),IF(MOD(MONTH(B550),6)=0,Painel!$I$51,0),0)</f>
        <v>0</v>
      </c>
      <c r="H550" s="100">
        <f>IF(AND(Painel!$I$47="Sim",Painel!$I$49=PREMISSAS!$O$21),IF(MOD(MONTH(B550),12)=0,Painel!$I$51,0),0)</f>
        <v>0</v>
      </c>
      <c r="I550" s="4">
        <f ca="1">IFERROR(IF(RESULTADOS!$C$17="Normal",0,D550)*IF(RESULTADOS!$C$17="Normal",0,$D$3),0)</f>
        <v>0</v>
      </c>
      <c r="J550" s="4">
        <f>IF(RESULTADOS!$C$17="Normal",E550,0)</f>
        <v>0</v>
      </c>
      <c r="K550" s="4">
        <f ca="1">(E550+J550+I550)*PREMISSAS!$C$61</f>
        <v>0</v>
      </c>
      <c r="L550" s="4">
        <f ca="1">IFERROR(D550*IF(RESULTADOS!$C$17="Normal",IF(Painel!$G$8=PREMISSAS!$M$18,PREMISSAS!$C$63,PREMISSAS!$D$63),0),0)</f>
        <v>0</v>
      </c>
      <c r="M550" s="85">
        <f ca="1">IFERROR(M549*(1+$E$2)+(E550+J550-IF(RESULTADOS!$C$17="Normal",K550,0)-L550)*IF(MONTH(B550)=12,2,1),0)</f>
        <v>0</v>
      </c>
      <c r="N550" s="85">
        <f ca="1">IFERROR(N549*(1+$E$2)+(F550+I550-IF(RESULTADOS!$C$17="Normal",0,K550))*IF(MONTH(B550)=12,2,1)+G550+H550,0)</f>
        <v>0</v>
      </c>
      <c r="P550" s="43">
        <f t="shared" ca="1" si="73"/>
        <v>0</v>
      </c>
      <c r="R550" s="116" t="str">
        <f t="shared" ca="1" si="81"/>
        <v/>
      </c>
      <c r="S550" s="100" t="str">
        <f ca="1">IF(C550="","",S549+(E550+J550-IF(RESULTADOS!$C$17="Normal",K550,0)-L550)/2+(F550+G550+H550+I550-IF(RESULTADOS!$C$17="Normal",0,K550)))</f>
        <v/>
      </c>
      <c r="T550" s="100" t="str">
        <f ca="1">IF(C550="","",T549+(E550+J550-IF(RESULTADOS!$C$17="Normal",K550,0)-L550)/2)</f>
        <v/>
      </c>
      <c r="U550" s="100">
        <f t="shared" ca="1" si="82"/>
        <v>0</v>
      </c>
      <c r="W550" s="116" t="str">
        <f t="shared" ca="1" si="83"/>
        <v/>
      </c>
      <c r="X550" s="116" t="str">
        <f t="shared" ca="1" si="84"/>
        <v/>
      </c>
      <c r="Y550" s="100">
        <f ca="1">IF(OR((Y549-13/12*AB549)*(1+PREMISSAS!$C$16)&lt;0,Y549=""),0,(Y549-13/12*AB549)*(1+PREMISSAS!$C$16))</f>
        <v>0</v>
      </c>
      <c r="Z550" s="100">
        <f ca="1">IF(OR((Z549-13/12*AC549)*(1+PREMISSAS!$C$16)&lt;0,Z549=""),0,(Z549-13/12*AC549)*(1+PREMISSAS!$C$16))</f>
        <v>0</v>
      </c>
      <c r="AA550" s="100">
        <f t="shared" ca="1" si="85"/>
        <v>0</v>
      </c>
      <c r="AB550" s="119">
        <f t="shared" ca="1" si="86"/>
        <v>0</v>
      </c>
      <c r="AC550" s="119">
        <f t="shared" ca="1" si="80"/>
        <v>0</v>
      </c>
    </row>
    <row r="551" spans="2:29" x14ac:dyDescent="0.25">
      <c r="B551" s="20" t="str">
        <f t="shared" ca="1" si="76"/>
        <v/>
      </c>
      <c r="C551" s="21" t="str">
        <f ca="1">IF(B551="","",IF(MONTH(B551)=1,C550*(1+PREMISSAS!$C$58),C550))</f>
        <v/>
      </c>
      <c r="D551" s="21" t="str">
        <f ca="1">IF(B551="","",IF(RESULTADOS!$C$17="Normal",IFERROR(MAX(C551-PREMISSAS!$C$13,0),0),MAX(10*PREMISSAS!$C$39,IF(MONTH(B551)=1,D550*(1+PREMISSAS!$C$58),D550))))</f>
        <v/>
      </c>
      <c r="E551" s="4">
        <f ca="1">IFERROR(D551*IF(RESULTADOS!$C$17="Normal",$D$3,0),0)</f>
        <v>0</v>
      </c>
      <c r="F551" s="4">
        <f>IF(AND(Painel!$I$47="Sim",Painel!$I$49=PREMISSAS!$O$23),Painel!$I$51,0)</f>
        <v>0</v>
      </c>
      <c r="G551" s="100">
        <f>IF(AND(Painel!$I$47="Sim",Painel!$I$49=PREMISSAS!$O$22),IF(MOD(MONTH(B551),6)=0,Painel!$I$51,0),0)</f>
        <v>0</v>
      </c>
      <c r="H551" s="100">
        <f>IF(AND(Painel!$I$47="Sim",Painel!$I$49=PREMISSAS!$O$21),IF(MOD(MONTH(B551),12)=0,Painel!$I$51,0),0)</f>
        <v>0</v>
      </c>
      <c r="I551" s="4">
        <f ca="1">IFERROR(IF(RESULTADOS!$C$17="Normal",0,D551)*IF(RESULTADOS!$C$17="Normal",0,$D$3),0)</f>
        <v>0</v>
      </c>
      <c r="J551" s="4">
        <f>IF(RESULTADOS!$C$17="Normal",E551,0)</f>
        <v>0</v>
      </c>
      <c r="K551" s="4">
        <f ca="1">(E551+J551+I551)*PREMISSAS!$C$61</f>
        <v>0</v>
      </c>
      <c r="L551" s="4">
        <f ca="1">IFERROR(D551*IF(RESULTADOS!$C$17="Normal",IF(Painel!$G$8=PREMISSAS!$M$18,PREMISSAS!$C$63,PREMISSAS!$D$63),0),0)</f>
        <v>0</v>
      </c>
      <c r="M551" s="85">
        <f ca="1">IFERROR(M550*(1+$E$2)+(E551+J551-IF(RESULTADOS!$C$17="Normal",K551,0)-L551)*IF(MONTH(B551)=12,2,1),0)</f>
        <v>0</v>
      </c>
      <c r="N551" s="85">
        <f ca="1">IFERROR(N550*(1+$E$2)+(F551+I551-IF(RESULTADOS!$C$17="Normal",0,K551))*IF(MONTH(B551)=12,2,1)+G551+H551,0)</f>
        <v>0</v>
      </c>
      <c r="P551" s="43">
        <f t="shared" ca="1" si="73"/>
        <v>0</v>
      </c>
      <c r="R551" s="116" t="str">
        <f t="shared" ca="1" si="81"/>
        <v/>
      </c>
      <c r="S551" s="100" t="str">
        <f ca="1">IF(C551="","",S550+(E551+J551-IF(RESULTADOS!$C$17="Normal",K551,0)-L551)/2+(F551+G551+H551+I551-IF(RESULTADOS!$C$17="Normal",0,K551)))</f>
        <v/>
      </c>
      <c r="T551" s="100" t="str">
        <f ca="1">IF(C551="","",T550+(E551+J551-IF(RESULTADOS!$C$17="Normal",K551,0)-L551)/2)</f>
        <v/>
      </c>
      <c r="U551" s="100">
        <f t="shared" ca="1" si="82"/>
        <v>0</v>
      </c>
      <c r="W551" s="116" t="str">
        <f t="shared" ca="1" si="83"/>
        <v/>
      </c>
      <c r="X551" s="116" t="str">
        <f t="shared" ca="1" si="84"/>
        <v/>
      </c>
      <c r="Y551" s="100">
        <f ca="1">IF(OR((Y550-13/12*AB550)*(1+PREMISSAS!$C$16)&lt;0,Y550=""),0,(Y550-13/12*AB550)*(1+PREMISSAS!$C$16))</f>
        <v>0</v>
      </c>
      <c r="Z551" s="100">
        <f ca="1">IF(OR((Z550-13/12*AC550)*(1+PREMISSAS!$C$16)&lt;0,Z550=""),0,(Z550-13/12*AC550)*(1+PREMISSAS!$C$16))</f>
        <v>0</v>
      </c>
      <c r="AA551" s="100">
        <f t="shared" ca="1" si="85"/>
        <v>0</v>
      </c>
      <c r="AB551" s="119">
        <f t="shared" ca="1" si="86"/>
        <v>0</v>
      </c>
      <c r="AC551" s="119">
        <f t="shared" ca="1" si="80"/>
        <v>0</v>
      </c>
    </row>
    <row r="552" spans="2:29" x14ac:dyDescent="0.25">
      <c r="B552" s="20" t="str">
        <f t="shared" ca="1" si="76"/>
        <v/>
      </c>
      <c r="C552" s="21" t="str">
        <f ca="1">IF(B552="","",IF(MONTH(B552)=1,C551*(1+PREMISSAS!$C$58),C551))</f>
        <v/>
      </c>
      <c r="D552" s="21" t="str">
        <f ca="1">IF(B552="","",IF(RESULTADOS!$C$17="Normal",IFERROR(MAX(C552-PREMISSAS!$C$13,0),0),MAX(10*PREMISSAS!$C$39,IF(MONTH(B552)=1,D551*(1+PREMISSAS!$C$58),D551))))</f>
        <v/>
      </c>
      <c r="E552" s="4">
        <f ca="1">IFERROR(D552*IF(RESULTADOS!$C$17="Normal",$D$3,0),0)</f>
        <v>0</v>
      </c>
      <c r="F552" s="4">
        <f>IF(AND(Painel!$I$47="Sim",Painel!$I$49=PREMISSAS!$O$23),Painel!$I$51,0)</f>
        <v>0</v>
      </c>
      <c r="G552" s="100">
        <f>IF(AND(Painel!$I$47="Sim",Painel!$I$49=PREMISSAS!$O$22),IF(MOD(MONTH(B552),6)=0,Painel!$I$51,0),0)</f>
        <v>0</v>
      </c>
      <c r="H552" s="100">
        <f>IF(AND(Painel!$I$47="Sim",Painel!$I$49=PREMISSAS!$O$21),IF(MOD(MONTH(B552),12)=0,Painel!$I$51,0),0)</f>
        <v>0</v>
      </c>
      <c r="I552" s="4">
        <f ca="1">IFERROR(IF(RESULTADOS!$C$17="Normal",0,D552)*IF(RESULTADOS!$C$17="Normal",0,$D$3),0)</f>
        <v>0</v>
      </c>
      <c r="J552" s="4">
        <f>IF(RESULTADOS!$C$17="Normal",E552,0)</f>
        <v>0</v>
      </c>
      <c r="K552" s="4">
        <f ca="1">(E552+J552+I552)*PREMISSAS!$C$61</f>
        <v>0</v>
      </c>
      <c r="L552" s="4">
        <f ca="1">IFERROR(D552*IF(RESULTADOS!$C$17="Normal",IF(Painel!$G$8=PREMISSAS!$M$18,PREMISSAS!$C$63,PREMISSAS!$D$63),0),0)</f>
        <v>0</v>
      </c>
      <c r="M552" s="85">
        <f ca="1">IFERROR(M551*(1+$E$2)+(E552+J552-IF(RESULTADOS!$C$17="Normal",K552,0)-L552)*IF(MONTH(B552)=12,2,1),0)</f>
        <v>0</v>
      </c>
      <c r="N552" s="85">
        <f ca="1">IFERROR(N551*(1+$E$2)+(F552+I552-IF(RESULTADOS!$C$17="Normal",0,K552))*IF(MONTH(B552)=12,2,1)+G552+H552,0)</f>
        <v>0</v>
      </c>
      <c r="P552" s="43">
        <f t="shared" ca="1" si="73"/>
        <v>0</v>
      </c>
      <c r="R552" s="116" t="str">
        <f t="shared" ca="1" si="81"/>
        <v/>
      </c>
      <c r="S552" s="100" t="str">
        <f ca="1">IF(C552="","",S551+(E552+J552-IF(RESULTADOS!$C$17="Normal",K552,0)-L552)/2+(F552+G552+H552+I552-IF(RESULTADOS!$C$17="Normal",0,K552)))</f>
        <v/>
      </c>
      <c r="T552" s="100" t="str">
        <f ca="1">IF(C552="","",T551+(E552+J552-IF(RESULTADOS!$C$17="Normal",K552,0)-L552)/2)</f>
        <v/>
      </c>
      <c r="U552" s="100">
        <f t="shared" ca="1" si="82"/>
        <v>0</v>
      </c>
      <c r="W552" s="116" t="str">
        <f t="shared" ca="1" si="83"/>
        <v/>
      </c>
      <c r="X552" s="116" t="str">
        <f t="shared" ca="1" si="84"/>
        <v/>
      </c>
      <c r="Y552" s="100">
        <f ca="1">IF(OR((Y551-13/12*AB551)*(1+PREMISSAS!$C$16)&lt;0,Y551=""),0,(Y551-13/12*AB551)*(1+PREMISSAS!$C$16))</f>
        <v>0</v>
      </c>
      <c r="Z552" s="100">
        <f ca="1">IF(OR((Z551-13/12*AC551)*(1+PREMISSAS!$C$16)&lt;0,Z551=""),0,(Z551-13/12*AC551)*(1+PREMISSAS!$C$16))</f>
        <v>0</v>
      </c>
      <c r="AA552" s="100">
        <f t="shared" ca="1" si="85"/>
        <v>0</v>
      </c>
      <c r="AB552" s="119">
        <f t="shared" ca="1" si="86"/>
        <v>0</v>
      </c>
      <c r="AC552" s="119">
        <f t="shared" ca="1" si="80"/>
        <v>0</v>
      </c>
    </row>
    <row r="553" spans="2:29" x14ac:dyDescent="0.25">
      <c r="B553" s="20" t="str">
        <f t="shared" ca="1" si="76"/>
        <v/>
      </c>
      <c r="C553" s="21" t="str">
        <f ca="1">IF(B553="","",IF(MONTH(B553)=1,C552*(1+PREMISSAS!$C$58),C552))</f>
        <v/>
      </c>
      <c r="D553" s="21" t="str">
        <f ca="1">IF(B553="","",IF(RESULTADOS!$C$17="Normal",IFERROR(MAX(C553-PREMISSAS!$C$13,0),0),MAX(10*PREMISSAS!$C$39,IF(MONTH(B553)=1,D552*(1+PREMISSAS!$C$58),D552))))</f>
        <v/>
      </c>
      <c r="E553" s="4">
        <f ca="1">IFERROR(D553*IF(RESULTADOS!$C$17="Normal",$D$3,0),0)</f>
        <v>0</v>
      </c>
      <c r="F553" s="4">
        <f>IF(AND(Painel!$I$47="Sim",Painel!$I$49=PREMISSAS!$O$23),Painel!$I$51,0)</f>
        <v>0</v>
      </c>
      <c r="G553" s="100">
        <f>IF(AND(Painel!$I$47="Sim",Painel!$I$49=PREMISSAS!$O$22),IF(MOD(MONTH(B553),6)=0,Painel!$I$51,0),0)</f>
        <v>0</v>
      </c>
      <c r="H553" s="100">
        <f>IF(AND(Painel!$I$47="Sim",Painel!$I$49=PREMISSAS!$O$21),IF(MOD(MONTH(B553),12)=0,Painel!$I$51,0),0)</f>
        <v>0</v>
      </c>
      <c r="I553" s="4">
        <f ca="1">IFERROR(IF(RESULTADOS!$C$17="Normal",0,D553)*IF(RESULTADOS!$C$17="Normal",0,$D$3),0)</f>
        <v>0</v>
      </c>
      <c r="J553" s="4">
        <f>IF(RESULTADOS!$C$17="Normal",E553,0)</f>
        <v>0</v>
      </c>
      <c r="K553" s="4">
        <f ca="1">(E553+J553+I553)*PREMISSAS!$C$61</f>
        <v>0</v>
      </c>
      <c r="L553" s="4">
        <f ca="1">IFERROR(D553*IF(RESULTADOS!$C$17="Normal",IF(Painel!$G$8=PREMISSAS!$M$18,PREMISSAS!$C$63,PREMISSAS!$D$63),0),0)</f>
        <v>0</v>
      </c>
      <c r="M553" s="85">
        <f ca="1">IFERROR(M552*(1+$E$2)+(E553+J553-IF(RESULTADOS!$C$17="Normal",K553,0)-L553)*IF(MONTH(B553)=12,2,1),0)</f>
        <v>0</v>
      </c>
      <c r="N553" s="85">
        <f ca="1">IFERROR(N552*(1+$E$2)+(F553+I553-IF(RESULTADOS!$C$17="Normal",0,K553))*IF(MONTH(B553)=12,2,1)+G553+H553,0)</f>
        <v>0</v>
      </c>
      <c r="P553" s="43">
        <f t="shared" ca="1" si="73"/>
        <v>0</v>
      </c>
      <c r="R553" s="116" t="str">
        <f t="shared" ca="1" si="81"/>
        <v/>
      </c>
      <c r="S553" s="100" t="str">
        <f ca="1">IF(C553="","",S552+(E553+J553-IF(RESULTADOS!$C$17="Normal",K553,0)-L553)/2+(F553+G553+H553+I553-IF(RESULTADOS!$C$17="Normal",0,K553)))</f>
        <v/>
      </c>
      <c r="T553" s="100" t="str">
        <f ca="1">IF(C553="","",T552+(E553+J553-IF(RESULTADOS!$C$17="Normal",K553,0)-L553)/2)</f>
        <v/>
      </c>
      <c r="U553" s="100">
        <f t="shared" ca="1" si="82"/>
        <v>0</v>
      </c>
      <c r="W553" s="116" t="str">
        <f t="shared" ca="1" si="83"/>
        <v/>
      </c>
      <c r="X553" s="116" t="str">
        <f t="shared" ca="1" si="84"/>
        <v/>
      </c>
      <c r="Y553" s="100">
        <f ca="1">IF(OR((Y552-13/12*AB552)*(1+PREMISSAS!$C$16)&lt;0,Y552=""),0,(Y552-13/12*AB552)*(1+PREMISSAS!$C$16))</f>
        <v>0</v>
      </c>
      <c r="Z553" s="100">
        <f ca="1">IF(OR((Z552-13/12*AC552)*(1+PREMISSAS!$C$16)&lt;0,Z552=""),0,(Z552-13/12*AC552)*(1+PREMISSAS!$C$16))</f>
        <v>0</v>
      </c>
      <c r="AA553" s="100">
        <f t="shared" ca="1" si="85"/>
        <v>0</v>
      </c>
      <c r="AB553" s="119">
        <f t="shared" ca="1" si="86"/>
        <v>0</v>
      </c>
      <c r="AC553" s="119">
        <f t="shared" ca="1" si="80"/>
        <v>0</v>
      </c>
    </row>
    <row r="554" spans="2:29" x14ac:dyDescent="0.25">
      <c r="B554" s="20" t="str">
        <f t="shared" ca="1" si="76"/>
        <v/>
      </c>
      <c r="C554" s="21" t="str">
        <f ca="1">IF(B554="","",IF(MONTH(B554)=1,C553*(1+PREMISSAS!$C$58),C553))</f>
        <v/>
      </c>
      <c r="D554" s="21" t="str">
        <f ca="1">IF(B554="","",IF(RESULTADOS!$C$17="Normal",IFERROR(MAX(C554-PREMISSAS!$C$13,0),0),MAX(10*PREMISSAS!$C$39,IF(MONTH(B554)=1,D553*(1+PREMISSAS!$C$58),D553))))</f>
        <v/>
      </c>
      <c r="E554" s="4">
        <f ca="1">IFERROR(D554*IF(RESULTADOS!$C$17="Normal",$D$3,0),0)</f>
        <v>0</v>
      </c>
      <c r="F554" s="4">
        <f>IF(AND(Painel!$I$47="Sim",Painel!$I$49=PREMISSAS!$O$23),Painel!$I$51,0)</f>
        <v>0</v>
      </c>
      <c r="G554" s="100">
        <f>IF(AND(Painel!$I$47="Sim",Painel!$I$49=PREMISSAS!$O$22),IF(MOD(MONTH(B554),6)=0,Painel!$I$51,0),0)</f>
        <v>0</v>
      </c>
      <c r="H554" s="100">
        <f>IF(AND(Painel!$I$47="Sim",Painel!$I$49=PREMISSAS!$O$21),IF(MOD(MONTH(B554),12)=0,Painel!$I$51,0),0)</f>
        <v>0</v>
      </c>
      <c r="I554" s="4">
        <f ca="1">IFERROR(IF(RESULTADOS!$C$17="Normal",0,D554)*IF(RESULTADOS!$C$17="Normal",0,$D$3),0)</f>
        <v>0</v>
      </c>
      <c r="J554" s="4">
        <f>IF(RESULTADOS!$C$17="Normal",E554,0)</f>
        <v>0</v>
      </c>
      <c r="K554" s="4">
        <f ca="1">(E554+J554+I554)*PREMISSAS!$C$61</f>
        <v>0</v>
      </c>
      <c r="L554" s="4">
        <f ca="1">IFERROR(D554*IF(RESULTADOS!$C$17="Normal",IF(Painel!$G$8=PREMISSAS!$M$18,PREMISSAS!$C$63,PREMISSAS!$D$63),0),0)</f>
        <v>0</v>
      </c>
      <c r="M554" s="85">
        <f ca="1">IFERROR(M553*(1+$E$2)+(E554+J554-IF(RESULTADOS!$C$17="Normal",K554,0)-L554)*IF(MONTH(B554)=12,2,1),0)</f>
        <v>0</v>
      </c>
      <c r="N554" s="85">
        <f ca="1">IFERROR(N553*(1+$E$2)+(F554+I554-IF(RESULTADOS!$C$17="Normal",0,K554))*IF(MONTH(B554)=12,2,1)+G554+H554,0)</f>
        <v>0</v>
      </c>
      <c r="P554" s="43">
        <f t="shared" ca="1" si="73"/>
        <v>0</v>
      </c>
      <c r="R554" s="116" t="str">
        <f t="shared" ca="1" si="81"/>
        <v/>
      </c>
      <c r="S554" s="100" t="str">
        <f ca="1">IF(C554="","",S553+(E554+J554-IF(RESULTADOS!$C$17="Normal",K554,0)-L554)/2+(F554+G554+H554+I554-IF(RESULTADOS!$C$17="Normal",0,K554)))</f>
        <v/>
      </c>
      <c r="T554" s="100" t="str">
        <f ca="1">IF(C554="","",T553+(E554+J554-IF(RESULTADOS!$C$17="Normal",K554,0)-L554)/2)</f>
        <v/>
      </c>
      <c r="U554" s="100">
        <f t="shared" ca="1" si="82"/>
        <v>0</v>
      </c>
      <c r="W554" s="116" t="str">
        <f t="shared" ca="1" si="83"/>
        <v/>
      </c>
      <c r="X554" s="116" t="str">
        <f t="shared" ca="1" si="84"/>
        <v/>
      </c>
      <c r="Y554" s="100">
        <f ca="1">IF(OR((Y553-13/12*AB553)*(1+PREMISSAS!$C$16)&lt;0,Y553=""),0,(Y553-13/12*AB553)*(1+PREMISSAS!$C$16))</f>
        <v>0</v>
      </c>
      <c r="Z554" s="100">
        <f ca="1">IF(OR((Z553-13/12*AC553)*(1+PREMISSAS!$C$16)&lt;0,Z553=""),0,(Z553-13/12*AC553)*(1+PREMISSAS!$C$16))</f>
        <v>0</v>
      </c>
      <c r="AA554" s="100">
        <f t="shared" ca="1" si="85"/>
        <v>0</v>
      </c>
      <c r="AB554" s="119">
        <f t="shared" ca="1" si="86"/>
        <v>0</v>
      </c>
      <c r="AC554" s="119">
        <f t="shared" ca="1" si="80"/>
        <v>0</v>
      </c>
    </row>
    <row r="555" spans="2:29" x14ac:dyDescent="0.25">
      <c r="B555" s="20" t="str">
        <f t="shared" ca="1" si="76"/>
        <v/>
      </c>
      <c r="C555" s="21" t="str">
        <f ca="1">IF(B555="","",IF(MONTH(B555)=1,C554*(1+PREMISSAS!$C$58),C554))</f>
        <v/>
      </c>
      <c r="D555" s="21" t="str">
        <f ca="1">IF(B555="","",IF(RESULTADOS!$C$17="Normal",IFERROR(MAX(C555-PREMISSAS!$C$13,0),0),MAX(10*PREMISSAS!$C$39,IF(MONTH(B555)=1,D554*(1+PREMISSAS!$C$58),D554))))</f>
        <v/>
      </c>
      <c r="E555" s="4">
        <f ca="1">IFERROR(D555*IF(RESULTADOS!$C$17="Normal",$D$3,0),0)</f>
        <v>0</v>
      </c>
      <c r="F555" s="4">
        <f>IF(AND(Painel!$I$47="Sim",Painel!$I$49=PREMISSAS!$O$23),Painel!$I$51,0)</f>
        <v>0</v>
      </c>
      <c r="G555" s="100">
        <f>IF(AND(Painel!$I$47="Sim",Painel!$I$49=PREMISSAS!$O$22),IF(MOD(MONTH(B555),6)=0,Painel!$I$51,0),0)</f>
        <v>0</v>
      </c>
      <c r="H555" s="100">
        <f>IF(AND(Painel!$I$47="Sim",Painel!$I$49=PREMISSAS!$O$21),IF(MOD(MONTH(B555),12)=0,Painel!$I$51,0),0)</f>
        <v>0</v>
      </c>
      <c r="I555" s="4">
        <f ca="1">IFERROR(IF(RESULTADOS!$C$17="Normal",0,D555)*IF(RESULTADOS!$C$17="Normal",0,$D$3),0)</f>
        <v>0</v>
      </c>
      <c r="J555" s="4">
        <f>IF(RESULTADOS!$C$17="Normal",E555,0)</f>
        <v>0</v>
      </c>
      <c r="K555" s="4">
        <f ca="1">(E555+J555+I555)*PREMISSAS!$C$61</f>
        <v>0</v>
      </c>
      <c r="L555" s="4">
        <f ca="1">IFERROR(D555*IF(RESULTADOS!$C$17="Normal",IF(Painel!$G$8=PREMISSAS!$M$18,PREMISSAS!$C$63,PREMISSAS!$D$63),0),0)</f>
        <v>0</v>
      </c>
      <c r="M555" s="85">
        <f ca="1">IFERROR(M554*(1+$E$2)+(E555+J555-IF(RESULTADOS!$C$17="Normal",K555,0)-L555)*IF(MONTH(B555)=12,2,1),0)</f>
        <v>0</v>
      </c>
      <c r="N555" s="85">
        <f ca="1">IFERROR(N554*(1+$E$2)+(F555+I555-IF(RESULTADOS!$C$17="Normal",0,K555))*IF(MONTH(B555)=12,2,1)+G555+H555,0)</f>
        <v>0</v>
      </c>
      <c r="P555" s="43">
        <f t="shared" ca="1" si="73"/>
        <v>0</v>
      </c>
      <c r="R555" s="116" t="str">
        <f t="shared" ca="1" si="81"/>
        <v/>
      </c>
      <c r="S555" s="100" t="str">
        <f ca="1">IF(C555="","",S554+(E555+J555-IF(RESULTADOS!$C$17="Normal",K555,0)-L555)/2+(F555+G555+H555+I555-IF(RESULTADOS!$C$17="Normal",0,K555)))</f>
        <v/>
      </c>
      <c r="T555" s="100" t="str">
        <f ca="1">IF(C555="","",T554+(E555+J555-IF(RESULTADOS!$C$17="Normal",K555,0)-L555)/2)</f>
        <v/>
      </c>
      <c r="U555" s="100">
        <f t="shared" ca="1" si="82"/>
        <v>0</v>
      </c>
      <c r="W555" s="116" t="str">
        <f t="shared" ca="1" si="83"/>
        <v/>
      </c>
      <c r="X555" s="116" t="str">
        <f t="shared" ca="1" si="84"/>
        <v/>
      </c>
      <c r="Y555" s="100">
        <f ca="1">IF(OR((Y554-13/12*AB554)*(1+PREMISSAS!$C$16)&lt;0,Y554=""),0,(Y554-13/12*AB554)*(1+PREMISSAS!$C$16))</f>
        <v>0</v>
      </c>
      <c r="Z555" s="100">
        <f ca="1">IF(OR((Z554-13/12*AC554)*(1+PREMISSAS!$C$16)&lt;0,Z554=""),0,(Z554-13/12*AC554)*(1+PREMISSAS!$C$16))</f>
        <v>0</v>
      </c>
      <c r="AA555" s="100">
        <f t="shared" ca="1" si="85"/>
        <v>0</v>
      </c>
      <c r="AB555" s="119">
        <f t="shared" ca="1" si="86"/>
        <v>0</v>
      </c>
      <c r="AC555" s="119">
        <f t="shared" ca="1" si="80"/>
        <v>0</v>
      </c>
    </row>
    <row r="556" spans="2:29" x14ac:dyDescent="0.25">
      <c r="B556" s="20" t="str">
        <f t="shared" ca="1" si="76"/>
        <v/>
      </c>
      <c r="C556" s="21" t="str">
        <f ca="1">IF(B556="","",IF(MONTH(B556)=1,C555*(1+PREMISSAS!$C$58),C555))</f>
        <v/>
      </c>
      <c r="D556" s="21" t="str">
        <f ca="1">IF(B556="","",IF(RESULTADOS!$C$17="Normal",IFERROR(MAX(C556-PREMISSAS!$C$13,0),0),MAX(10*PREMISSAS!$C$39,IF(MONTH(B556)=1,D555*(1+PREMISSAS!$C$58),D555))))</f>
        <v/>
      </c>
      <c r="E556" s="4">
        <f ca="1">IFERROR(D556*IF(RESULTADOS!$C$17="Normal",$D$3,0),0)</f>
        <v>0</v>
      </c>
      <c r="F556" s="4">
        <f>IF(AND(Painel!$I$47="Sim",Painel!$I$49=PREMISSAS!$O$23),Painel!$I$51,0)</f>
        <v>0</v>
      </c>
      <c r="G556" s="100">
        <f>IF(AND(Painel!$I$47="Sim",Painel!$I$49=PREMISSAS!$O$22),IF(MOD(MONTH(B556),6)=0,Painel!$I$51,0),0)</f>
        <v>0</v>
      </c>
      <c r="H556" s="100">
        <f>IF(AND(Painel!$I$47="Sim",Painel!$I$49=PREMISSAS!$O$21),IF(MOD(MONTH(B556),12)=0,Painel!$I$51,0),0)</f>
        <v>0</v>
      </c>
      <c r="I556" s="4">
        <f ca="1">IFERROR(IF(RESULTADOS!$C$17="Normal",0,D556)*IF(RESULTADOS!$C$17="Normal",0,$D$3),0)</f>
        <v>0</v>
      </c>
      <c r="J556" s="4">
        <f>IF(RESULTADOS!$C$17="Normal",E556,0)</f>
        <v>0</v>
      </c>
      <c r="K556" s="4">
        <f ca="1">(E556+J556+I556)*PREMISSAS!$C$61</f>
        <v>0</v>
      </c>
      <c r="L556" s="4">
        <f ca="1">IFERROR(D556*IF(RESULTADOS!$C$17="Normal",IF(Painel!$G$8=PREMISSAS!$M$18,PREMISSAS!$C$63,PREMISSAS!$D$63),0),0)</f>
        <v>0</v>
      </c>
      <c r="M556" s="85">
        <f ca="1">IFERROR(M555*(1+$E$2)+(E556+J556-IF(RESULTADOS!$C$17="Normal",K556,0)-L556)*IF(MONTH(B556)=12,2,1),0)</f>
        <v>0</v>
      </c>
      <c r="N556" s="85">
        <f ca="1">IFERROR(N555*(1+$E$2)+(F556+I556-IF(RESULTADOS!$C$17="Normal",0,K556))*IF(MONTH(B556)=12,2,1)+G556+H556,0)</f>
        <v>0</v>
      </c>
      <c r="P556" s="43">
        <f t="shared" ca="1" si="73"/>
        <v>0</v>
      </c>
      <c r="R556" s="116" t="str">
        <f t="shared" ca="1" si="81"/>
        <v/>
      </c>
      <c r="S556" s="100" t="str">
        <f ca="1">IF(C556="","",S555+(E556+J556-IF(RESULTADOS!$C$17="Normal",K556,0)-L556)/2+(F556+G556+H556+I556-IF(RESULTADOS!$C$17="Normal",0,K556)))</f>
        <v/>
      </c>
      <c r="T556" s="100" t="str">
        <f ca="1">IF(C556="","",T555+(E556+J556-IF(RESULTADOS!$C$17="Normal",K556,0)-L556)/2)</f>
        <v/>
      </c>
      <c r="U556" s="100">
        <f t="shared" ca="1" si="82"/>
        <v>0</v>
      </c>
      <c r="W556" s="116" t="str">
        <f t="shared" ca="1" si="83"/>
        <v/>
      </c>
      <c r="X556" s="116" t="str">
        <f t="shared" ca="1" si="84"/>
        <v/>
      </c>
      <c r="Y556" s="100">
        <f ca="1">IF(OR((Y555-13/12*AB555)*(1+PREMISSAS!$C$16)&lt;0,Y555=""),0,(Y555-13/12*AB555)*(1+PREMISSAS!$C$16))</f>
        <v>0</v>
      </c>
      <c r="Z556" s="100">
        <f ca="1">IF(OR((Z555-13/12*AC555)*(1+PREMISSAS!$C$16)&lt;0,Z555=""),0,(Z555-13/12*AC555)*(1+PREMISSAS!$C$16))</f>
        <v>0</v>
      </c>
      <c r="AA556" s="100">
        <f t="shared" ca="1" si="85"/>
        <v>0</v>
      </c>
      <c r="AB556" s="119">
        <f t="shared" ca="1" si="86"/>
        <v>0</v>
      </c>
      <c r="AC556" s="119">
        <f t="shared" ca="1" si="80"/>
        <v>0</v>
      </c>
    </row>
    <row r="557" spans="2:29" x14ac:dyDescent="0.25">
      <c r="B557" s="20" t="str">
        <f t="shared" ca="1" si="76"/>
        <v/>
      </c>
      <c r="C557" s="21" t="str">
        <f ca="1">IF(B557="","",IF(MONTH(B557)=1,C556*(1+PREMISSAS!$C$58),C556))</f>
        <v/>
      </c>
      <c r="D557" s="21" t="str">
        <f ca="1">IF(B557="","",IF(RESULTADOS!$C$17="Normal",IFERROR(MAX(C557-PREMISSAS!$C$13,0),0),MAX(10*PREMISSAS!$C$39,IF(MONTH(B557)=1,D556*(1+PREMISSAS!$C$58),D556))))</f>
        <v/>
      </c>
      <c r="E557" s="4">
        <f ca="1">IFERROR(D557*IF(RESULTADOS!$C$17="Normal",$D$3,0),0)</f>
        <v>0</v>
      </c>
      <c r="F557" s="4">
        <f>IF(AND(Painel!$I$47="Sim",Painel!$I$49=PREMISSAS!$O$23),Painel!$I$51,0)</f>
        <v>0</v>
      </c>
      <c r="G557" s="100">
        <f>IF(AND(Painel!$I$47="Sim",Painel!$I$49=PREMISSAS!$O$22),IF(MOD(MONTH(B557),6)=0,Painel!$I$51,0),0)</f>
        <v>0</v>
      </c>
      <c r="H557" s="100">
        <f>IF(AND(Painel!$I$47="Sim",Painel!$I$49=PREMISSAS!$O$21),IF(MOD(MONTH(B557),12)=0,Painel!$I$51,0),0)</f>
        <v>0</v>
      </c>
      <c r="I557" s="4">
        <f ca="1">IFERROR(IF(RESULTADOS!$C$17="Normal",0,D557)*IF(RESULTADOS!$C$17="Normal",0,$D$3),0)</f>
        <v>0</v>
      </c>
      <c r="J557" s="4">
        <f>IF(RESULTADOS!$C$17="Normal",E557,0)</f>
        <v>0</v>
      </c>
      <c r="K557" s="4">
        <f ca="1">(E557+J557+I557)*PREMISSAS!$C$61</f>
        <v>0</v>
      </c>
      <c r="L557" s="4">
        <f ca="1">IFERROR(D557*IF(RESULTADOS!$C$17="Normal",IF(Painel!$G$8=PREMISSAS!$M$18,PREMISSAS!$C$63,PREMISSAS!$D$63),0),0)</f>
        <v>0</v>
      </c>
      <c r="M557" s="85">
        <f ca="1">IFERROR(M556*(1+$E$2)+(E557+J557-IF(RESULTADOS!$C$17="Normal",K557,0)-L557)*IF(MONTH(B557)=12,2,1),0)</f>
        <v>0</v>
      </c>
      <c r="N557" s="85">
        <f ca="1">IFERROR(N556*(1+$E$2)+(F557+I557-IF(RESULTADOS!$C$17="Normal",0,K557))*IF(MONTH(B557)=12,2,1)+G557+H557,0)</f>
        <v>0</v>
      </c>
      <c r="P557" s="43">
        <f t="shared" ca="1" si="73"/>
        <v>0</v>
      </c>
      <c r="R557" s="116" t="str">
        <f t="shared" ca="1" si="81"/>
        <v/>
      </c>
      <c r="S557" s="100" t="str">
        <f ca="1">IF(C557="","",S556+(E557+J557-IF(RESULTADOS!$C$17="Normal",K557,0)-L557)/2+(F557+G557+H557+I557-IF(RESULTADOS!$C$17="Normal",0,K557)))</f>
        <v/>
      </c>
      <c r="T557" s="100" t="str">
        <f ca="1">IF(C557="","",T556+(E557+J557-IF(RESULTADOS!$C$17="Normal",K557,0)-L557)/2)</f>
        <v/>
      </c>
      <c r="U557" s="100">
        <f t="shared" ca="1" si="82"/>
        <v>0</v>
      </c>
      <c r="W557" s="116" t="str">
        <f t="shared" ca="1" si="83"/>
        <v/>
      </c>
      <c r="X557" s="116" t="str">
        <f t="shared" ca="1" si="84"/>
        <v/>
      </c>
      <c r="Y557" s="100">
        <f ca="1">IF(OR((Y556-13/12*AB556)*(1+PREMISSAS!$C$16)&lt;0,Y556=""),0,(Y556-13/12*AB556)*(1+PREMISSAS!$C$16))</f>
        <v>0</v>
      </c>
      <c r="Z557" s="100">
        <f ca="1">IF(OR((Z556-13/12*AC556)*(1+PREMISSAS!$C$16)&lt;0,Z556=""),0,(Z556-13/12*AC556)*(1+PREMISSAS!$C$16))</f>
        <v>0</v>
      </c>
      <c r="AA557" s="100">
        <f t="shared" ca="1" si="85"/>
        <v>0</v>
      </c>
      <c r="AB557" s="119">
        <f t="shared" ca="1" si="86"/>
        <v>0</v>
      </c>
      <c r="AC557" s="119">
        <f t="shared" ca="1" si="80"/>
        <v>0</v>
      </c>
    </row>
    <row r="558" spans="2:29" x14ac:dyDescent="0.25">
      <c r="B558" s="20" t="str">
        <f t="shared" ca="1" si="76"/>
        <v/>
      </c>
      <c r="C558" s="21" t="str">
        <f ca="1">IF(B558="","",IF(MONTH(B558)=1,C557*(1+PREMISSAS!$C$58),C557))</f>
        <v/>
      </c>
      <c r="D558" s="21" t="str">
        <f ca="1">IF(B558="","",IF(RESULTADOS!$C$17="Normal",IFERROR(MAX(C558-PREMISSAS!$C$13,0),0),MAX(10*PREMISSAS!$C$39,IF(MONTH(B558)=1,D557*(1+PREMISSAS!$C$58),D557))))</f>
        <v/>
      </c>
      <c r="E558" s="4">
        <f ca="1">IFERROR(D558*IF(RESULTADOS!$C$17="Normal",$D$3,0),0)</f>
        <v>0</v>
      </c>
      <c r="F558" s="4">
        <f>IF(AND(Painel!$I$47="Sim",Painel!$I$49=PREMISSAS!$O$23),Painel!$I$51,0)</f>
        <v>0</v>
      </c>
      <c r="G558" s="100">
        <f>IF(AND(Painel!$I$47="Sim",Painel!$I$49=PREMISSAS!$O$22),IF(MOD(MONTH(B558),6)=0,Painel!$I$51,0),0)</f>
        <v>0</v>
      </c>
      <c r="H558" s="100">
        <f>IF(AND(Painel!$I$47="Sim",Painel!$I$49=PREMISSAS!$O$21),IF(MOD(MONTH(B558),12)=0,Painel!$I$51,0),0)</f>
        <v>0</v>
      </c>
      <c r="I558" s="4">
        <f ca="1">IFERROR(IF(RESULTADOS!$C$17="Normal",0,D558)*IF(RESULTADOS!$C$17="Normal",0,$D$3),0)</f>
        <v>0</v>
      </c>
      <c r="J558" s="4">
        <f>IF(RESULTADOS!$C$17="Normal",E558,0)</f>
        <v>0</v>
      </c>
      <c r="K558" s="4">
        <f ca="1">(E558+J558+I558)*PREMISSAS!$C$61</f>
        <v>0</v>
      </c>
      <c r="L558" s="4">
        <f ca="1">IFERROR(D558*IF(RESULTADOS!$C$17="Normal",IF(Painel!$G$8=PREMISSAS!$M$18,PREMISSAS!$C$63,PREMISSAS!$D$63),0),0)</f>
        <v>0</v>
      </c>
      <c r="M558" s="85">
        <f ca="1">IFERROR(M557*(1+$E$2)+(E558+J558-IF(RESULTADOS!$C$17="Normal",K558,0)-L558)*IF(MONTH(B558)=12,2,1),0)</f>
        <v>0</v>
      </c>
      <c r="N558" s="85">
        <f ca="1">IFERROR(N557*(1+$E$2)+(F558+I558-IF(RESULTADOS!$C$17="Normal",0,K558))*IF(MONTH(B558)=12,2,1)+G558+H558,0)</f>
        <v>0</v>
      </c>
      <c r="P558" s="43">
        <f t="shared" ca="1" si="73"/>
        <v>0</v>
      </c>
      <c r="R558" s="116" t="str">
        <f t="shared" ca="1" si="81"/>
        <v/>
      </c>
      <c r="S558" s="100" t="str">
        <f ca="1">IF(C558="","",S557+(E558+J558-IF(RESULTADOS!$C$17="Normal",K558,0)-L558)/2+(F558+G558+H558+I558-IF(RESULTADOS!$C$17="Normal",0,K558)))</f>
        <v/>
      </c>
      <c r="T558" s="100" t="str">
        <f ca="1">IF(C558="","",T557+(E558+J558-IF(RESULTADOS!$C$17="Normal",K558,0)-L558)/2)</f>
        <v/>
      </c>
      <c r="U558" s="100">
        <f t="shared" ca="1" si="82"/>
        <v>0</v>
      </c>
      <c r="W558" s="116" t="str">
        <f t="shared" ca="1" si="83"/>
        <v/>
      </c>
      <c r="X558" s="116" t="str">
        <f t="shared" ca="1" si="84"/>
        <v/>
      </c>
      <c r="Y558" s="100">
        <f ca="1">IF(OR((Y557-13/12*AB557)*(1+PREMISSAS!$C$16)&lt;0,Y557=""),0,(Y557-13/12*AB557)*(1+PREMISSAS!$C$16))</f>
        <v>0</v>
      </c>
      <c r="Z558" s="100">
        <f ca="1">IF(OR((Z557-13/12*AC557)*(1+PREMISSAS!$C$16)&lt;0,Z557=""),0,(Z557-13/12*AC557)*(1+PREMISSAS!$C$16))</f>
        <v>0</v>
      </c>
      <c r="AA558" s="100">
        <f t="shared" ca="1" si="85"/>
        <v>0</v>
      </c>
      <c r="AB558" s="119">
        <f t="shared" ca="1" si="86"/>
        <v>0</v>
      </c>
      <c r="AC558" s="119">
        <f t="shared" ca="1" si="80"/>
        <v>0</v>
      </c>
    </row>
    <row r="559" spans="2:29" x14ac:dyDescent="0.25">
      <c r="B559" s="20" t="str">
        <f t="shared" ca="1" si="76"/>
        <v/>
      </c>
      <c r="C559" s="21" t="str">
        <f ca="1">IF(B559="","",IF(MONTH(B559)=1,C558*(1+PREMISSAS!$C$58),C558))</f>
        <v/>
      </c>
      <c r="D559" s="21" t="str">
        <f ca="1">IF(B559="","",IF(RESULTADOS!$C$17="Normal",IFERROR(MAX(C559-PREMISSAS!$C$13,0),0),MAX(10*PREMISSAS!$C$39,IF(MONTH(B559)=1,D558*(1+PREMISSAS!$C$58),D558))))</f>
        <v/>
      </c>
      <c r="E559" s="4">
        <f ca="1">IFERROR(D559*IF(RESULTADOS!$C$17="Normal",$D$3,0),0)</f>
        <v>0</v>
      </c>
      <c r="F559" s="4">
        <f>IF(AND(Painel!$I$47="Sim",Painel!$I$49=PREMISSAS!$O$23),Painel!$I$51,0)</f>
        <v>0</v>
      </c>
      <c r="G559" s="100">
        <f>IF(AND(Painel!$I$47="Sim",Painel!$I$49=PREMISSAS!$O$22),IF(MOD(MONTH(B559),6)=0,Painel!$I$51,0),0)</f>
        <v>0</v>
      </c>
      <c r="H559" s="100">
        <f>IF(AND(Painel!$I$47="Sim",Painel!$I$49=PREMISSAS!$O$21),IF(MOD(MONTH(B559),12)=0,Painel!$I$51,0),0)</f>
        <v>0</v>
      </c>
      <c r="I559" s="4">
        <f ca="1">IFERROR(IF(RESULTADOS!$C$17="Normal",0,D559)*IF(RESULTADOS!$C$17="Normal",0,$D$3),0)</f>
        <v>0</v>
      </c>
      <c r="J559" s="4">
        <f>IF(RESULTADOS!$C$17="Normal",E559,0)</f>
        <v>0</v>
      </c>
      <c r="K559" s="4">
        <f ca="1">(E559+J559+I559)*PREMISSAS!$C$61</f>
        <v>0</v>
      </c>
      <c r="L559" s="4">
        <f ca="1">IFERROR(D559*IF(RESULTADOS!$C$17="Normal",IF(Painel!$G$8=PREMISSAS!$M$18,PREMISSAS!$C$63,PREMISSAS!$D$63),0),0)</f>
        <v>0</v>
      </c>
      <c r="M559" s="85">
        <f ca="1">IFERROR(M558*(1+$E$2)+(E559+J559-IF(RESULTADOS!$C$17="Normal",K559,0)-L559)*IF(MONTH(B559)=12,2,1),0)</f>
        <v>0</v>
      </c>
      <c r="N559" s="85">
        <f ca="1">IFERROR(N558*(1+$E$2)+(F559+I559-IF(RESULTADOS!$C$17="Normal",0,K559))*IF(MONTH(B559)=12,2,1)+G559+H559,0)</f>
        <v>0</v>
      </c>
      <c r="P559" s="43">
        <f t="shared" ca="1" si="73"/>
        <v>0</v>
      </c>
      <c r="R559" s="116" t="str">
        <f t="shared" ca="1" si="81"/>
        <v/>
      </c>
      <c r="S559" s="100" t="str">
        <f ca="1">IF(C559="","",S558+(E559+J559-IF(RESULTADOS!$C$17="Normal",K559,0)-L559)/2+(F559+G559+H559+I559-IF(RESULTADOS!$C$17="Normal",0,K559)))</f>
        <v/>
      </c>
      <c r="T559" s="100" t="str">
        <f ca="1">IF(C559="","",T558+(E559+J559-IF(RESULTADOS!$C$17="Normal",K559,0)-L559)/2)</f>
        <v/>
      </c>
      <c r="U559" s="100">
        <f t="shared" ca="1" si="82"/>
        <v>0</v>
      </c>
      <c r="W559" s="116" t="str">
        <f t="shared" ca="1" si="83"/>
        <v/>
      </c>
      <c r="X559" s="116" t="str">
        <f t="shared" ca="1" si="84"/>
        <v/>
      </c>
      <c r="Y559" s="100">
        <f ca="1">IF(OR((Y558-13/12*AB558)*(1+PREMISSAS!$C$16)&lt;0,Y558=""),0,(Y558-13/12*AB558)*(1+PREMISSAS!$C$16))</f>
        <v>0</v>
      </c>
      <c r="Z559" s="100">
        <f ca="1">IF(OR((Z558-13/12*AC558)*(1+PREMISSAS!$C$16)&lt;0,Z558=""),0,(Z558-13/12*AC558)*(1+PREMISSAS!$C$16))</f>
        <v>0</v>
      </c>
      <c r="AA559" s="100">
        <f t="shared" ca="1" si="85"/>
        <v>0</v>
      </c>
      <c r="AB559" s="119">
        <f t="shared" ca="1" si="86"/>
        <v>0</v>
      </c>
      <c r="AC559" s="119">
        <f t="shared" ca="1" si="80"/>
        <v>0</v>
      </c>
    </row>
    <row r="560" spans="2:29" x14ac:dyDescent="0.25">
      <c r="B560" s="20" t="str">
        <f t="shared" ca="1" si="76"/>
        <v/>
      </c>
      <c r="C560" s="21" t="str">
        <f ca="1">IF(B560="","",IF(MONTH(B560)=1,C559*(1+PREMISSAS!$C$58),C559))</f>
        <v/>
      </c>
      <c r="D560" s="21" t="str">
        <f ca="1">IF(B560="","",IF(RESULTADOS!$C$17="Normal",IFERROR(MAX(C560-PREMISSAS!$C$13,0),0),MAX(10*PREMISSAS!$C$39,IF(MONTH(B560)=1,D559*(1+PREMISSAS!$C$58),D559))))</f>
        <v/>
      </c>
      <c r="E560" s="4">
        <f ca="1">IFERROR(D560*IF(RESULTADOS!$C$17="Normal",$D$3,0),0)</f>
        <v>0</v>
      </c>
      <c r="F560" s="4">
        <f>IF(AND(Painel!$I$47="Sim",Painel!$I$49=PREMISSAS!$O$23),Painel!$I$51,0)</f>
        <v>0</v>
      </c>
      <c r="G560" s="100">
        <f>IF(AND(Painel!$I$47="Sim",Painel!$I$49=PREMISSAS!$O$22),IF(MOD(MONTH(B560),6)=0,Painel!$I$51,0),0)</f>
        <v>0</v>
      </c>
      <c r="H560" s="100">
        <f>IF(AND(Painel!$I$47="Sim",Painel!$I$49=PREMISSAS!$O$21),IF(MOD(MONTH(B560),12)=0,Painel!$I$51,0),0)</f>
        <v>0</v>
      </c>
      <c r="I560" s="4">
        <f ca="1">IFERROR(IF(RESULTADOS!$C$17="Normal",0,D560)*IF(RESULTADOS!$C$17="Normal",0,$D$3),0)</f>
        <v>0</v>
      </c>
      <c r="J560" s="4">
        <f>IF(RESULTADOS!$C$17="Normal",E560,0)</f>
        <v>0</v>
      </c>
      <c r="K560" s="4">
        <f ca="1">(E560+J560+I560)*PREMISSAS!$C$61</f>
        <v>0</v>
      </c>
      <c r="L560" s="4">
        <f ca="1">IFERROR(D560*IF(RESULTADOS!$C$17="Normal",IF(Painel!$G$8=PREMISSAS!$M$18,PREMISSAS!$C$63,PREMISSAS!$D$63),0),0)</f>
        <v>0</v>
      </c>
      <c r="M560" s="85">
        <f ca="1">IFERROR(M559*(1+$E$2)+(E560+J560-IF(RESULTADOS!$C$17="Normal",K560,0)-L560)*IF(MONTH(B560)=12,2,1),0)</f>
        <v>0</v>
      </c>
      <c r="N560" s="85">
        <f ca="1">IFERROR(N559*(1+$E$2)+(F560+I560-IF(RESULTADOS!$C$17="Normal",0,K560))*IF(MONTH(B560)=12,2,1)+G560+H560,0)</f>
        <v>0</v>
      </c>
      <c r="P560" s="43">
        <f t="shared" ca="1" si="73"/>
        <v>0</v>
      </c>
      <c r="R560" s="116" t="str">
        <f t="shared" ca="1" si="81"/>
        <v/>
      </c>
      <c r="S560" s="100" t="str">
        <f ca="1">IF(C560="","",S559+(E560+J560-IF(RESULTADOS!$C$17="Normal",K560,0)-L560)/2+(F560+G560+H560+I560-IF(RESULTADOS!$C$17="Normal",0,K560)))</f>
        <v/>
      </c>
      <c r="T560" s="100" t="str">
        <f ca="1">IF(C560="","",T559+(E560+J560-IF(RESULTADOS!$C$17="Normal",K560,0)-L560)/2)</f>
        <v/>
      </c>
      <c r="U560" s="100">
        <f t="shared" ca="1" si="82"/>
        <v>0</v>
      </c>
      <c r="W560" s="116" t="str">
        <f t="shared" ca="1" si="83"/>
        <v/>
      </c>
      <c r="X560" s="116" t="str">
        <f t="shared" ca="1" si="84"/>
        <v/>
      </c>
      <c r="Y560" s="100">
        <f ca="1">IF(OR((Y559-13/12*AB559)*(1+PREMISSAS!$C$16)&lt;0,Y559=""),0,(Y559-13/12*AB559)*(1+PREMISSAS!$C$16))</f>
        <v>0</v>
      </c>
      <c r="Z560" s="100">
        <f ca="1">IF(OR((Z559-13/12*AC559)*(1+PREMISSAS!$C$16)&lt;0,Z559=""),0,(Z559-13/12*AC559)*(1+PREMISSAS!$C$16))</f>
        <v>0</v>
      </c>
      <c r="AA560" s="100">
        <f t="shared" ca="1" si="85"/>
        <v>0</v>
      </c>
      <c r="AB560" s="119">
        <f t="shared" ca="1" si="86"/>
        <v>0</v>
      </c>
      <c r="AC560" s="119">
        <f t="shared" ca="1" si="80"/>
        <v>0</v>
      </c>
    </row>
    <row r="561" spans="2:29" x14ac:dyDescent="0.25">
      <c r="B561" s="20" t="str">
        <f t="shared" ca="1" si="76"/>
        <v/>
      </c>
      <c r="C561" s="21" t="str">
        <f ca="1">IF(B561="","",IF(MONTH(B561)=1,C560*(1+PREMISSAS!$C$58),C560))</f>
        <v/>
      </c>
      <c r="D561" s="21" t="str">
        <f ca="1">IF(B561="","",IF(RESULTADOS!$C$17="Normal",IFERROR(MAX(C561-PREMISSAS!$C$13,0),0),MAX(10*PREMISSAS!$C$39,IF(MONTH(B561)=1,D560*(1+PREMISSAS!$C$58),D560))))</f>
        <v/>
      </c>
      <c r="E561" s="4">
        <f ca="1">IFERROR(D561*IF(RESULTADOS!$C$17="Normal",$D$3,0),0)</f>
        <v>0</v>
      </c>
      <c r="F561" s="4">
        <f>IF(AND(Painel!$I$47="Sim",Painel!$I$49=PREMISSAS!$O$23),Painel!$I$51,0)</f>
        <v>0</v>
      </c>
      <c r="G561" s="100">
        <f>IF(AND(Painel!$I$47="Sim",Painel!$I$49=PREMISSAS!$O$22),IF(MOD(MONTH(B561),6)=0,Painel!$I$51,0),0)</f>
        <v>0</v>
      </c>
      <c r="H561" s="100">
        <f>IF(AND(Painel!$I$47="Sim",Painel!$I$49=PREMISSAS!$O$21),IF(MOD(MONTH(B561),12)=0,Painel!$I$51,0),0)</f>
        <v>0</v>
      </c>
      <c r="I561" s="4">
        <f ca="1">IFERROR(IF(RESULTADOS!$C$17="Normal",0,D561)*IF(RESULTADOS!$C$17="Normal",0,$D$3),0)</f>
        <v>0</v>
      </c>
      <c r="J561" s="4">
        <f>IF(RESULTADOS!$C$17="Normal",E561,0)</f>
        <v>0</v>
      </c>
      <c r="K561" s="4">
        <f ca="1">(E561+J561+I561)*PREMISSAS!$C$61</f>
        <v>0</v>
      </c>
      <c r="L561" s="4">
        <f ca="1">IFERROR(D561*IF(RESULTADOS!$C$17="Normal",IF(Painel!$G$8=PREMISSAS!$M$18,PREMISSAS!$C$63,PREMISSAS!$D$63),0),0)</f>
        <v>0</v>
      </c>
      <c r="M561" s="85">
        <f ca="1">IFERROR(M560*(1+$E$2)+(E561+J561-IF(RESULTADOS!$C$17="Normal",K561,0)-L561)*IF(MONTH(B561)=12,2,1),0)</f>
        <v>0</v>
      </c>
      <c r="N561" s="85">
        <f ca="1">IFERROR(N560*(1+$E$2)+(F561+I561-IF(RESULTADOS!$C$17="Normal",0,K561))*IF(MONTH(B561)=12,2,1)+G561+H561,0)</f>
        <v>0</v>
      </c>
      <c r="P561" s="43">
        <f t="shared" ca="1" si="73"/>
        <v>0</v>
      </c>
      <c r="R561" s="116" t="str">
        <f t="shared" ca="1" si="81"/>
        <v/>
      </c>
      <c r="S561" s="100" t="str">
        <f ca="1">IF(C561="","",S560+(E561+J561-IF(RESULTADOS!$C$17="Normal",K561,0)-L561)/2+(F561+G561+H561+I561-IF(RESULTADOS!$C$17="Normal",0,K561)))</f>
        <v/>
      </c>
      <c r="T561" s="100" t="str">
        <f ca="1">IF(C561="","",T560+(E561+J561-IF(RESULTADOS!$C$17="Normal",K561,0)-L561)/2)</f>
        <v/>
      </c>
      <c r="U561" s="100">
        <f t="shared" ca="1" si="82"/>
        <v>0</v>
      </c>
      <c r="W561" s="116" t="str">
        <f t="shared" ca="1" si="83"/>
        <v/>
      </c>
      <c r="X561" s="116" t="str">
        <f t="shared" ca="1" si="84"/>
        <v/>
      </c>
      <c r="Y561" s="100">
        <f ca="1">IF(OR((Y560-13/12*AB560)*(1+PREMISSAS!$C$16)&lt;0,Y560=""),0,(Y560-13/12*AB560)*(1+PREMISSAS!$C$16))</f>
        <v>0</v>
      </c>
      <c r="Z561" s="100">
        <f ca="1">IF(OR((Z560-13/12*AC560)*(1+PREMISSAS!$C$16)&lt;0,Z560=""),0,(Z560-13/12*AC560)*(1+PREMISSAS!$C$16))</f>
        <v>0</v>
      </c>
      <c r="AA561" s="100">
        <f t="shared" ca="1" si="85"/>
        <v>0</v>
      </c>
      <c r="AB561" s="119">
        <f t="shared" ca="1" si="86"/>
        <v>0</v>
      </c>
      <c r="AC561" s="119">
        <f t="shared" ca="1" si="80"/>
        <v>0</v>
      </c>
    </row>
    <row r="562" spans="2:29" x14ac:dyDescent="0.25">
      <c r="B562" s="20" t="str">
        <f t="shared" ca="1" si="76"/>
        <v/>
      </c>
      <c r="C562" s="21" t="str">
        <f ca="1">IF(B562="","",IF(MONTH(B562)=1,C561*(1+PREMISSAS!$C$58),C561))</f>
        <v/>
      </c>
      <c r="D562" s="21" t="str">
        <f ca="1">IF(B562="","",IF(RESULTADOS!$C$17="Normal",IFERROR(MAX(C562-PREMISSAS!$C$13,0),0),MAX(10*PREMISSAS!$C$39,IF(MONTH(B562)=1,D561*(1+PREMISSAS!$C$58),D561))))</f>
        <v/>
      </c>
      <c r="E562" s="4">
        <f ca="1">IFERROR(D562*IF(RESULTADOS!$C$17="Normal",$D$3,0),0)</f>
        <v>0</v>
      </c>
      <c r="F562" s="4">
        <f>IF(AND(Painel!$I$47="Sim",Painel!$I$49=PREMISSAS!$O$23),Painel!$I$51,0)</f>
        <v>0</v>
      </c>
      <c r="G562" s="100">
        <f>IF(AND(Painel!$I$47="Sim",Painel!$I$49=PREMISSAS!$O$22),IF(MOD(MONTH(B562),6)=0,Painel!$I$51,0),0)</f>
        <v>0</v>
      </c>
      <c r="H562" s="100">
        <f>IF(AND(Painel!$I$47="Sim",Painel!$I$49=PREMISSAS!$O$21),IF(MOD(MONTH(B562),12)=0,Painel!$I$51,0),0)</f>
        <v>0</v>
      </c>
      <c r="I562" s="4">
        <f ca="1">IFERROR(IF(RESULTADOS!$C$17="Normal",0,D562)*IF(RESULTADOS!$C$17="Normal",0,$D$3),0)</f>
        <v>0</v>
      </c>
      <c r="J562" s="4">
        <f>IF(RESULTADOS!$C$17="Normal",E562,0)</f>
        <v>0</v>
      </c>
      <c r="K562" s="4">
        <f ca="1">(E562+J562+I562)*PREMISSAS!$C$61</f>
        <v>0</v>
      </c>
      <c r="L562" s="4">
        <f ca="1">IFERROR(D562*IF(RESULTADOS!$C$17="Normal",IF(Painel!$G$8=PREMISSAS!$M$18,PREMISSAS!$C$63,PREMISSAS!$D$63),0),0)</f>
        <v>0</v>
      </c>
      <c r="M562" s="85">
        <f ca="1">IFERROR(M561*(1+$E$2)+(E562+J562-IF(RESULTADOS!$C$17="Normal",K562,0)-L562)*IF(MONTH(B562)=12,2,1),0)</f>
        <v>0</v>
      </c>
      <c r="N562" s="85">
        <f ca="1">IFERROR(N561*(1+$E$2)+(F562+I562-IF(RESULTADOS!$C$17="Normal",0,K562))*IF(MONTH(B562)=12,2,1)+G562+H562,0)</f>
        <v>0</v>
      </c>
      <c r="P562" s="43">
        <f t="shared" ca="1" si="73"/>
        <v>0</v>
      </c>
      <c r="R562" s="116" t="str">
        <f t="shared" ca="1" si="81"/>
        <v/>
      </c>
      <c r="S562" s="100" t="str">
        <f ca="1">IF(C562="","",S561+(E562+J562-IF(RESULTADOS!$C$17="Normal",K562,0)-L562)/2+(F562+G562+H562+I562-IF(RESULTADOS!$C$17="Normal",0,K562)))</f>
        <v/>
      </c>
      <c r="T562" s="100" t="str">
        <f ca="1">IF(C562="","",T561+(E562+J562-IF(RESULTADOS!$C$17="Normal",K562,0)-L562)/2)</f>
        <v/>
      </c>
      <c r="U562" s="100">
        <f t="shared" ca="1" si="82"/>
        <v>0</v>
      </c>
      <c r="W562" s="116" t="str">
        <f t="shared" ca="1" si="83"/>
        <v/>
      </c>
      <c r="X562" s="116" t="str">
        <f t="shared" ca="1" si="84"/>
        <v/>
      </c>
      <c r="Y562" s="100">
        <f ca="1">IF(OR((Y561-13/12*AB561)*(1+PREMISSAS!$C$16)&lt;0,Y561=""),0,(Y561-13/12*AB561)*(1+PREMISSAS!$C$16))</f>
        <v>0</v>
      </c>
      <c r="Z562" s="100">
        <f ca="1">IF(OR((Z561-13/12*AC561)*(1+PREMISSAS!$C$16)&lt;0,Z561=""),0,(Z561-13/12*AC561)*(1+PREMISSAS!$C$16))</f>
        <v>0</v>
      </c>
      <c r="AA562" s="100">
        <f t="shared" ca="1" si="85"/>
        <v>0</v>
      </c>
      <c r="AB562" s="119">
        <f t="shared" ca="1" si="86"/>
        <v>0</v>
      </c>
      <c r="AC562" s="119">
        <f t="shared" ca="1" si="80"/>
        <v>0</v>
      </c>
    </row>
    <row r="563" spans="2:29" x14ac:dyDescent="0.25">
      <c r="B563" s="20" t="str">
        <f t="shared" ca="1" si="76"/>
        <v/>
      </c>
      <c r="C563" s="21" t="str">
        <f ca="1">IF(B563="","",IF(MONTH(B563)=1,C562*(1+PREMISSAS!$C$58),C562))</f>
        <v/>
      </c>
      <c r="D563" s="21" t="str">
        <f ca="1">IF(B563="","",IF(RESULTADOS!$C$17="Normal",IFERROR(MAX(C563-PREMISSAS!$C$13,0),0),MAX(10*PREMISSAS!$C$39,IF(MONTH(B563)=1,D562*(1+PREMISSAS!$C$58),D562))))</f>
        <v/>
      </c>
      <c r="E563" s="4">
        <f ca="1">IFERROR(D563*IF(RESULTADOS!$C$17="Normal",$D$3,0),0)</f>
        <v>0</v>
      </c>
      <c r="F563" s="4">
        <f>IF(AND(Painel!$I$47="Sim",Painel!$I$49=PREMISSAS!$O$23),Painel!$I$51,0)</f>
        <v>0</v>
      </c>
      <c r="G563" s="100">
        <f>IF(AND(Painel!$I$47="Sim",Painel!$I$49=PREMISSAS!$O$22),IF(MOD(MONTH(B563),6)=0,Painel!$I$51,0),0)</f>
        <v>0</v>
      </c>
      <c r="H563" s="100">
        <f>IF(AND(Painel!$I$47="Sim",Painel!$I$49=PREMISSAS!$O$21),IF(MOD(MONTH(B563),12)=0,Painel!$I$51,0),0)</f>
        <v>0</v>
      </c>
      <c r="I563" s="4">
        <f ca="1">IFERROR(IF(RESULTADOS!$C$17="Normal",0,D563)*IF(RESULTADOS!$C$17="Normal",0,$D$3),0)</f>
        <v>0</v>
      </c>
      <c r="J563" s="4">
        <f>IF(RESULTADOS!$C$17="Normal",E563,0)</f>
        <v>0</v>
      </c>
      <c r="K563" s="4">
        <f ca="1">(E563+J563+I563)*PREMISSAS!$C$61</f>
        <v>0</v>
      </c>
      <c r="L563" s="4">
        <f ca="1">IFERROR(D563*IF(RESULTADOS!$C$17="Normal",IF(Painel!$G$8=PREMISSAS!$M$18,PREMISSAS!$C$63,PREMISSAS!$D$63),0),0)</f>
        <v>0</v>
      </c>
      <c r="M563" s="85">
        <f ca="1">IFERROR(M562*(1+$E$2)+(E563+J563-IF(RESULTADOS!$C$17="Normal",K563,0)-L563)*IF(MONTH(B563)=12,2,1),0)</f>
        <v>0</v>
      </c>
      <c r="N563" s="85">
        <f ca="1">IFERROR(N562*(1+$E$2)+(F563+I563-IF(RESULTADOS!$C$17="Normal",0,K563))*IF(MONTH(B563)=12,2,1)+G563+H563,0)</f>
        <v>0</v>
      </c>
      <c r="P563" s="43">
        <f t="shared" ca="1" si="73"/>
        <v>0</v>
      </c>
      <c r="R563" s="116" t="str">
        <f t="shared" ca="1" si="81"/>
        <v/>
      </c>
      <c r="S563" s="100" t="str">
        <f ca="1">IF(C563="","",S562+(E563+J563-IF(RESULTADOS!$C$17="Normal",K563,0)-L563)/2+(F563+G563+H563+I563-IF(RESULTADOS!$C$17="Normal",0,K563)))</f>
        <v/>
      </c>
      <c r="T563" s="100" t="str">
        <f ca="1">IF(C563="","",T562+(E563+J563-IF(RESULTADOS!$C$17="Normal",K563,0)-L563)/2)</f>
        <v/>
      </c>
      <c r="U563" s="100">
        <f t="shared" ca="1" si="82"/>
        <v>0</v>
      </c>
      <c r="W563" s="116" t="str">
        <f t="shared" ca="1" si="83"/>
        <v/>
      </c>
      <c r="X563" s="116" t="str">
        <f t="shared" ca="1" si="84"/>
        <v/>
      </c>
      <c r="Y563" s="100">
        <f ca="1">IF(OR((Y562-13/12*AB562)*(1+PREMISSAS!$C$16)&lt;0,Y562=""),0,(Y562-13/12*AB562)*(1+PREMISSAS!$C$16))</f>
        <v>0</v>
      </c>
      <c r="Z563" s="100">
        <f ca="1">IF(OR((Z562-13/12*AC562)*(1+PREMISSAS!$C$16)&lt;0,Z562=""),0,(Z562-13/12*AC562)*(1+PREMISSAS!$C$16))</f>
        <v>0</v>
      </c>
      <c r="AA563" s="100">
        <f t="shared" ca="1" si="85"/>
        <v>0</v>
      </c>
      <c r="AB563" s="119">
        <f t="shared" ca="1" si="86"/>
        <v>0</v>
      </c>
      <c r="AC563" s="119">
        <f t="shared" ca="1" si="80"/>
        <v>0</v>
      </c>
    </row>
    <row r="564" spans="2:29" x14ac:dyDescent="0.25">
      <c r="B564" s="20" t="str">
        <f t="shared" ca="1" si="76"/>
        <v/>
      </c>
      <c r="C564" s="21" t="str">
        <f ca="1">IF(B564="","",IF(MONTH(B564)=1,C563*(1+PREMISSAS!$C$58),C563))</f>
        <v/>
      </c>
      <c r="D564" s="21" t="str">
        <f ca="1">IF(B564="","",IF(RESULTADOS!$C$17="Normal",IFERROR(MAX(C564-PREMISSAS!$C$13,0),0),MAX(10*PREMISSAS!$C$39,IF(MONTH(B564)=1,D563*(1+PREMISSAS!$C$58),D563))))</f>
        <v/>
      </c>
      <c r="E564" s="4">
        <f ca="1">IFERROR(D564*IF(RESULTADOS!$C$17="Normal",$D$3,0),0)</f>
        <v>0</v>
      </c>
      <c r="F564" s="4">
        <f>IF(AND(Painel!$I$47="Sim",Painel!$I$49=PREMISSAS!$O$23),Painel!$I$51,0)</f>
        <v>0</v>
      </c>
      <c r="G564" s="100">
        <f>IF(AND(Painel!$I$47="Sim",Painel!$I$49=PREMISSAS!$O$22),IF(MOD(MONTH(B564),6)=0,Painel!$I$51,0),0)</f>
        <v>0</v>
      </c>
      <c r="H564" s="100">
        <f>IF(AND(Painel!$I$47="Sim",Painel!$I$49=PREMISSAS!$O$21),IF(MOD(MONTH(B564),12)=0,Painel!$I$51,0),0)</f>
        <v>0</v>
      </c>
      <c r="I564" s="4">
        <f ca="1">IFERROR(IF(RESULTADOS!$C$17="Normal",0,D564)*IF(RESULTADOS!$C$17="Normal",0,$D$3),0)</f>
        <v>0</v>
      </c>
      <c r="J564" s="4">
        <f>IF(RESULTADOS!$C$17="Normal",E564,0)</f>
        <v>0</v>
      </c>
      <c r="K564" s="4">
        <f ca="1">(E564+J564+I564)*PREMISSAS!$C$61</f>
        <v>0</v>
      </c>
      <c r="L564" s="4">
        <f ca="1">IFERROR(D564*IF(RESULTADOS!$C$17="Normal",IF(Painel!$G$8=PREMISSAS!$M$18,PREMISSAS!$C$63,PREMISSAS!$D$63),0),0)</f>
        <v>0</v>
      </c>
      <c r="M564" s="85">
        <f ca="1">IFERROR(M563*(1+$E$2)+(E564+J564-IF(RESULTADOS!$C$17="Normal",K564,0)-L564)*IF(MONTH(B564)=12,2,1),0)</f>
        <v>0</v>
      </c>
      <c r="N564" s="85">
        <f ca="1">IFERROR(N563*(1+$E$2)+(F564+I564-IF(RESULTADOS!$C$17="Normal",0,K564))*IF(MONTH(B564)=12,2,1)+G564+H564,0)</f>
        <v>0</v>
      </c>
      <c r="P564" s="43">
        <f t="shared" ca="1" si="73"/>
        <v>0</v>
      </c>
      <c r="R564" s="116" t="str">
        <f t="shared" ca="1" si="81"/>
        <v/>
      </c>
      <c r="S564" s="100" t="str">
        <f ca="1">IF(C564="","",S563+(E564+J564-IF(RESULTADOS!$C$17="Normal",K564,0)-L564)/2+(F564+G564+H564+I564-IF(RESULTADOS!$C$17="Normal",0,K564)))</f>
        <v/>
      </c>
      <c r="T564" s="100" t="str">
        <f ca="1">IF(C564="","",T563+(E564+J564-IF(RESULTADOS!$C$17="Normal",K564,0)-L564)/2)</f>
        <v/>
      </c>
      <c r="U564" s="100">
        <f t="shared" ca="1" si="82"/>
        <v>0</v>
      </c>
      <c r="W564" s="116" t="str">
        <f t="shared" ca="1" si="83"/>
        <v/>
      </c>
      <c r="X564" s="116" t="str">
        <f t="shared" ca="1" si="84"/>
        <v/>
      </c>
      <c r="Y564" s="100">
        <f ca="1">IF(OR((Y563-13/12*AB563)*(1+PREMISSAS!$C$16)&lt;0,Y563=""),0,(Y563-13/12*AB563)*(1+PREMISSAS!$C$16))</f>
        <v>0</v>
      </c>
      <c r="Z564" s="100">
        <f ca="1">IF(OR((Z563-13/12*AC563)*(1+PREMISSAS!$C$16)&lt;0,Z563=""),0,(Z563-13/12*AC563)*(1+PREMISSAS!$C$16))</f>
        <v>0</v>
      </c>
      <c r="AA564" s="100">
        <f t="shared" ca="1" si="85"/>
        <v>0</v>
      </c>
      <c r="AB564" s="119">
        <f t="shared" ca="1" si="86"/>
        <v>0</v>
      </c>
      <c r="AC564" s="119">
        <f t="shared" ca="1" si="80"/>
        <v>0</v>
      </c>
    </row>
    <row r="565" spans="2:29" x14ac:dyDescent="0.25">
      <c r="B565" s="20" t="str">
        <f t="shared" ca="1" si="76"/>
        <v/>
      </c>
      <c r="C565" s="21" t="str">
        <f ca="1">IF(B565="","",IF(MONTH(B565)=1,C564*(1+PREMISSAS!$C$58),C564))</f>
        <v/>
      </c>
      <c r="D565" s="21" t="str">
        <f ca="1">IF(B565="","",IF(RESULTADOS!$C$17="Normal",IFERROR(MAX(C565-PREMISSAS!$C$13,0),0),MAX(10*PREMISSAS!$C$39,IF(MONTH(B565)=1,D564*(1+PREMISSAS!$C$58),D564))))</f>
        <v/>
      </c>
      <c r="E565" s="4">
        <f ca="1">IFERROR(D565*IF(RESULTADOS!$C$17="Normal",$D$3,0),0)</f>
        <v>0</v>
      </c>
      <c r="F565" s="4">
        <f>IF(AND(Painel!$I$47="Sim",Painel!$I$49=PREMISSAS!$O$23),Painel!$I$51,0)</f>
        <v>0</v>
      </c>
      <c r="G565" s="100">
        <f>IF(AND(Painel!$I$47="Sim",Painel!$I$49=PREMISSAS!$O$22),IF(MOD(MONTH(B565),6)=0,Painel!$I$51,0),0)</f>
        <v>0</v>
      </c>
      <c r="H565" s="100">
        <f>IF(AND(Painel!$I$47="Sim",Painel!$I$49=PREMISSAS!$O$21),IF(MOD(MONTH(B565),12)=0,Painel!$I$51,0),0)</f>
        <v>0</v>
      </c>
      <c r="I565" s="4">
        <f ca="1">IFERROR(IF(RESULTADOS!$C$17="Normal",0,D565)*IF(RESULTADOS!$C$17="Normal",0,$D$3),0)</f>
        <v>0</v>
      </c>
      <c r="J565" s="4">
        <f>IF(RESULTADOS!$C$17="Normal",E565,0)</f>
        <v>0</v>
      </c>
      <c r="K565" s="4">
        <f ca="1">(E565+J565+I565)*PREMISSAS!$C$61</f>
        <v>0</v>
      </c>
      <c r="L565" s="4">
        <f ca="1">IFERROR(D565*IF(RESULTADOS!$C$17="Normal",IF(Painel!$G$8=PREMISSAS!$M$18,PREMISSAS!$C$63,PREMISSAS!$D$63),0),0)</f>
        <v>0</v>
      </c>
      <c r="M565" s="85">
        <f ca="1">IFERROR(M564*(1+$E$2)+(E565+J565-IF(RESULTADOS!$C$17="Normal",K565,0)-L565)*IF(MONTH(B565)=12,2,1),0)</f>
        <v>0</v>
      </c>
      <c r="N565" s="85">
        <f ca="1">IFERROR(N564*(1+$E$2)+(F565+I565-IF(RESULTADOS!$C$17="Normal",0,K565))*IF(MONTH(B565)=12,2,1)+G565+H565,0)</f>
        <v>0</v>
      </c>
      <c r="P565" s="43">
        <f t="shared" ca="1" si="73"/>
        <v>0</v>
      </c>
      <c r="R565" s="116" t="str">
        <f t="shared" ca="1" si="81"/>
        <v/>
      </c>
      <c r="S565" s="100" t="str">
        <f ca="1">IF(C565="","",S564+(E565+J565-IF(RESULTADOS!$C$17="Normal",K565,0)-L565)/2+(F565+G565+H565+I565-IF(RESULTADOS!$C$17="Normal",0,K565)))</f>
        <v/>
      </c>
      <c r="T565" s="100" t="str">
        <f ca="1">IF(C565="","",T564+(E565+J565-IF(RESULTADOS!$C$17="Normal",K565,0)-L565)/2)</f>
        <v/>
      </c>
      <c r="U565" s="100">
        <f t="shared" ca="1" si="82"/>
        <v>0</v>
      </c>
      <c r="W565" s="116" t="str">
        <f t="shared" ca="1" si="83"/>
        <v/>
      </c>
      <c r="X565" s="116" t="str">
        <f t="shared" ca="1" si="84"/>
        <v/>
      </c>
      <c r="Y565" s="100">
        <f ca="1">IF(OR((Y564-13/12*AB564)*(1+PREMISSAS!$C$16)&lt;0,Y564=""),0,(Y564-13/12*AB564)*(1+PREMISSAS!$C$16))</f>
        <v>0</v>
      </c>
      <c r="Z565" s="100">
        <f ca="1">IF(OR((Z564-13/12*AC564)*(1+PREMISSAS!$C$16)&lt;0,Z564=""),0,(Z564-13/12*AC564)*(1+PREMISSAS!$C$16))</f>
        <v>0</v>
      </c>
      <c r="AA565" s="100">
        <f t="shared" ca="1" si="85"/>
        <v>0</v>
      </c>
      <c r="AB565" s="119">
        <f t="shared" ca="1" si="86"/>
        <v>0</v>
      </c>
      <c r="AC565" s="119">
        <f t="shared" ca="1" si="80"/>
        <v>0</v>
      </c>
    </row>
    <row r="566" spans="2:29" x14ac:dyDescent="0.25">
      <c r="B566" s="20" t="str">
        <f t="shared" ca="1" si="76"/>
        <v/>
      </c>
      <c r="C566" s="21" t="str">
        <f ca="1">IF(B566="","",IF(MONTH(B566)=1,C565*(1+PREMISSAS!$C$58),C565))</f>
        <v/>
      </c>
      <c r="D566" s="21" t="str">
        <f ca="1">IF(B566="","",IF(RESULTADOS!$C$17="Normal",IFERROR(MAX(C566-PREMISSAS!$C$13,0),0),MAX(10*PREMISSAS!$C$39,IF(MONTH(B566)=1,D565*(1+PREMISSAS!$C$58),D565))))</f>
        <v/>
      </c>
      <c r="E566" s="4">
        <f ca="1">IFERROR(D566*IF(RESULTADOS!$C$17="Normal",$D$3,0),0)</f>
        <v>0</v>
      </c>
      <c r="F566" s="4">
        <f>IF(AND(Painel!$I$47="Sim",Painel!$I$49=PREMISSAS!$O$23),Painel!$I$51,0)</f>
        <v>0</v>
      </c>
      <c r="G566" s="100">
        <f>IF(AND(Painel!$I$47="Sim",Painel!$I$49=PREMISSAS!$O$22),IF(MOD(MONTH(B566),6)=0,Painel!$I$51,0),0)</f>
        <v>0</v>
      </c>
      <c r="H566" s="100">
        <f>IF(AND(Painel!$I$47="Sim",Painel!$I$49=PREMISSAS!$O$21),IF(MOD(MONTH(B566),12)=0,Painel!$I$51,0),0)</f>
        <v>0</v>
      </c>
      <c r="I566" s="4">
        <f ca="1">IFERROR(IF(RESULTADOS!$C$17="Normal",0,D566)*IF(RESULTADOS!$C$17="Normal",0,$D$3),0)</f>
        <v>0</v>
      </c>
      <c r="J566" s="4">
        <f>IF(RESULTADOS!$C$17="Normal",E566,0)</f>
        <v>0</v>
      </c>
      <c r="K566" s="4">
        <f ca="1">(E566+J566+I566)*PREMISSAS!$C$61</f>
        <v>0</v>
      </c>
      <c r="L566" s="4">
        <f ca="1">IFERROR(D566*IF(RESULTADOS!$C$17="Normal",IF(Painel!$G$8=PREMISSAS!$M$18,PREMISSAS!$C$63,PREMISSAS!$D$63),0),0)</f>
        <v>0</v>
      </c>
      <c r="M566" s="85">
        <f ca="1">IFERROR(M565*(1+$E$2)+(E566+J566-IF(RESULTADOS!$C$17="Normal",K566,0)-L566)*IF(MONTH(B566)=12,2,1),0)</f>
        <v>0</v>
      </c>
      <c r="N566" s="85">
        <f ca="1">IFERROR(N565*(1+$E$2)+(F566+I566-IF(RESULTADOS!$C$17="Normal",0,K566))*IF(MONTH(B566)=12,2,1)+G566+H566,0)</f>
        <v>0</v>
      </c>
      <c r="P566" s="43">
        <f t="shared" ca="1" si="73"/>
        <v>0</v>
      </c>
      <c r="R566" s="116" t="str">
        <f t="shared" ca="1" si="81"/>
        <v/>
      </c>
      <c r="S566" s="100" t="str">
        <f ca="1">IF(C566="","",S565+(E566+J566-IF(RESULTADOS!$C$17="Normal",K566,0)-L566)/2+(F566+G566+H566+I566-IF(RESULTADOS!$C$17="Normal",0,K566)))</f>
        <v/>
      </c>
      <c r="T566" s="100" t="str">
        <f ca="1">IF(C566="","",T565+(E566+J566-IF(RESULTADOS!$C$17="Normal",K566,0)-L566)/2)</f>
        <v/>
      </c>
      <c r="U566" s="100">
        <f t="shared" ca="1" si="82"/>
        <v>0</v>
      </c>
      <c r="W566" s="116" t="str">
        <f t="shared" ca="1" si="83"/>
        <v/>
      </c>
      <c r="X566" s="116" t="str">
        <f t="shared" ca="1" si="84"/>
        <v/>
      </c>
      <c r="Y566" s="100">
        <f ca="1">IF(OR((Y565-13/12*AB565)*(1+PREMISSAS!$C$16)&lt;0,Y565=""),0,(Y565-13/12*AB565)*(1+PREMISSAS!$C$16))</f>
        <v>0</v>
      </c>
      <c r="Z566" s="100">
        <f ca="1">IF(OR((Z565-13/12*AC565)*(1+PREMISSAS!$C$16)&lt;0,Z565=""),0,(Z565-13/12*AC565)*(1+PREMISSAS!$C$16))</f>
        <v>0</v>
      </c>
      <c r="AA566" s="100">
        <f t="shared" ca="1" si="85"/>
        <v>0</v>
      </c>
      <c r="AB566" s="119">
        <f t="shared" ca="1" si="86"/>
        <v>0</v>
      </c>
      <c r="AC566" s="119">
        <f t="shared" ca="1" si="80"/>
        <v>0</v>
      </c>
    </row>
    <row r="567" spans="2:29" x14ac:dyDescent="0.25">
      <c r="B567" s="20" t="str">
        <f t="shared" ca="1" si="76"/>
        <v/>
      </c>
      <c r="C567" s="21" t="str">
        <f ca="1">IF(B567="","",IF(MONTH(B567)=1,C566*(1+PREMISSAS!$C$58),C566))</f>
        <v/>
      </c>
      <c r="D567" s="21" t="str">
        <f ca="1">IF(B567="","",IF(RESULTADOS!$C$17="Normal",IFERROR(MAX(C567-PREMISSAS!$C$13,0),0),MAX(10*PREMISSAS!$C$39,IF(MONTH(B567)=1,D566*(1+PREMISSAS!$C$58),D566))))</f>
        <v/>
      </c>
      <c r="E567" s="4">
        <f ca="1">IFERROR(D567*IF(RESULTADOS!$C$17="Normal",$D$3,0),0)</f>
        <v>0</v>
      </c>
      <c r="F567" s="4">
        <f>IF(AND(Painel!$I$47="Sim",Painel!$I$49=PREMISSAS!$O$23),Painel!$I$51,0)</f>
        <v>0</v>
      </c>
      <c r="G567" s="100">
        <f>IF(AND(Painel!$I$47="Sim",Painel!$I$49=PREMISSAS!$O$22),IF(MOD(MONTH(B567),6)=0,Painel!$I$51,0),0)</f>
        <v>0</v>
      </c>
      <c r="H567" s="100">
        <f>IF(AND(Painel!$I$47="Sim",Painel!$I$49=PREMISSAS!$O$21),IF(MOD(MONTH(B567),12)=0,Painel!$I$51,0),0)</f>
        <v>0</v>
      </c>
      <c r="I567" s="4">
        <f ca="1">IFERROR(IF(RESULTADOS!$C$17="Normal",0,D567)*IF(RESULTADOS!$C$17="Normal",0,$D$3),0)</f>
        <v>0</v>
      </c>
      <c r="J567" s="4">
        <f>IF(RESULTADOS!$C$17="Normal",E567,0)</f>
        <v>0</v>
      </c>
      <c r="K567" s="4">
        <f ca="1">(E567+J567+I567)*PREMISSAS!$C$61</f>
        <v>0</v>
      </c>
      <c r="L567" s="4">
        <f ca="1">IFERROR(D567*IF(RESULTADOS!$C$17="Normal",IF(Painel!$G$8=PREMISSAS!$M$18,PREMISSAS!$C$63,PREMISSAS!$D$63),0),0)</f>
        <v>0</v>
      </c>
      <c r="M567" s="85">
        <f ca="1">IFERROR(M566*(1+$E$2)+(E567+J567-IF(RESULTADOS!$C$17="Normal",K567,0)-L567)*IF(MONTH(B567)=12,2,1),0)</f>
        <v>0</v>
      </c>
      <c r="N567" s="85">
        <f ca="1">IFERROR(N566*(1+$E$2)+(F567+I567-IF(RESULTADOS!$C$17="Normal",0,K567))*IF(MONTH(B567)=12,2,1)+G567+H567,0)</f>
        <v>0</v>
      </c>
      <c r="P567" s="43">
        <f t="shared" ca="1" si="73"/>
        <v>0</v>
      </c>
      <c r="R567" s="116" t="str">
        <f t="shared" ca="1" si="81"/>
        <v/>
      </c>
      <c r="S567" s="100" t="str">
        <f ca="1">IF(C567="","",S566+(E567+J567-IF(RESULTADOS!$C$17="Normal",K567,0)-L567)/2+(F567+G567+H567+I567-IF(RESULTADOS!$C$17="Normal",0,K567)))</f>
        <v/>
      </c>
      <c r="T567" s="100" t="str">
        <f ca="1">IF(C567="","",T566+(E567+J567-IF(RESULTADOS!$C$17="Normal",K567,0)-L567)/2)</f>
        <v/>
      </c>
      <c r="U567" s="100">
        <f t="shared" ca="1" si="82"/>
        <v>0</v>
      </c>
      <c r="W567" s="116" t="str">
        <f t="shared" ca="1" si="83"/>
        <v/>
      </c>
      <c r="X567" s="116" t="str">
        <f t="shared" ca="1" si="84"/>
        <v/>
      </c>
      <c r="Y567" s="100">
        <f ca="1">IF(OR((Y566-13/12*AB566)*(1+PREMISSAS!$C$16)&lt;0,Y566=""),0,(Y566-13/12*AB566)*(1+PREMISSAS!$C$16))</f>
        <v>0</v>
      </c>
      <c r="Z567" s="100">
        <f ca="1">IF(OR((Z566-13/12*AC566)*(1+PREMISSAS!$C$16)&lt;0,Z566=""),0,(Z566-13/12*AC566)*(1+PREMISSAS!$C$16))</f>
        <v>0</v>
      </c>
      <c r="AA567" s="100">
        <f t="shared" ca="1" si="85"/>
        <v>0</v>
      </c>
      <c r="AB567" s="119">
        <f t="shared" ca="1" si="86"/>
        <v>0</v>
      </c>
      <c r="AC567" s="119">
        <f t="shared" ca="1" si="80"/>
        <v>0</v>
      </c>
    </row>
    <row r="568" spans="2:29" x14ac:dyDescent="0.25">
      <c r="B568" s="20" t="str">
        <f t="shared" ca="1" si="76"/>
        <v/>
      </c>
      <c r="C568" s="21" t="str">
        <f ca="1">IF(B568="","",IF(MONTH(B568)=1,C567*(1+PREMISSAS!$C$58),C567))</f>
        <v/>
      </c>
      <c r="D568" s="21" t="str">
        <f ca="1">IF(B568="","",IF(RESULTADOS!$C$17="Normal",IFERROR(MAX(C568-PREMISSAS!$C$13,0),0),MAX(10*PREMISSAS!$C$39,IF(MONTH(B568)=1,D567*(1+PREMISSAS!$C$58),D567))))</f>
        <v/>
      </c>
      <c r="E568" s="4">
        <f ca="1">IFERROR(D568*IF(RESULTADOS!$C$17="Normal",$D$3,0),0)</f>
        <v>0</v>
      </c>
      <c r="F568" s="4">
        <f>IF(AND(Painel!$I$47="Sim",Painel!$I$49=PREMISSAS!$O$23),Painel!$I$51,0)</f>
        <v>0</v>
      </c>
      <c r="G568" s="100">
        <f>IF(AND(Painel!$I$47="Sim",Painel!$I$49=PREMISSAS!$O$22),IF(MOD(MONTH(B568),6)=0,Painel!$I$51,0),0)</f>
        <v>0</v>
      </c>
      <c r="H568" s="100">
        <f>IF(AND(Painel!$I$47="Sim",Painel!$I$49=PREMISSAS!$O$21),IF(MOD(MONTH(B568),12)=0,Painel!$I$51,0),0)</f>
        <v>0</v>
      </c>
      <c r="I568" s="4">
        <f ca="1">IFERROR(IF(RESULTADOS!$C$17="Normal",0,D568)*IF(RESULTADOS!$C$17="Normal",0,$D$3),0)</f>
        <v>0</v>
      </c>
      <c r="J568" s="4">
        <f>IF(RESULTADOS!$C$17="Normal",E568,0)</f>
        <v>0</v>
      </c>
      <c r="K568" s="4">
        <f ca="1">(E568+J568+I568)*PREMISSAS!$C$61</f>
        <v>0</v>
      </c>
      <c r="L568" s="4">
        <f ca="1">IFERROR(D568*IF(RESULTADOS!$C$17="Normal",IF(Painel!$G$8=PREMISSAS!$M$18,PREMISSAS!$C$63,PREMISSAS!$D$63),0),0)</f>
        <v>0</v>
      </c>
      <c r="M568" s="85">
        <f ca="1">IFERROR(M567*(1+$E$2)+(E568+J568-IF(RESULTADOS!$C$17="Normal",K568,0)-L568)*IF(MONTH(B568)=12,2,1),0)</f>
        <v>0</v>
      </c>
      <c r="N568" s="85">
        <f ca="1">IFERROR(N567*(1+$E$2)+(F568+I568-IF(RESULTADOS!$C$17="Normal",0,K568))*IF(MONTH(B568)=12,2,1)+G568+H568,0)</f>
        <v>0</v>
      </c>
      <c r="P568" s="43">
        <f t="shared" ca="1" si="73"/>
        <v>0</v>
      </c>
      <c r="R568" s="116" t="str">
        <f t="shared" ca="1" si="81"/>
        <v/>
      </c>
      <c r="S568" s="100" t="str">
        <f ca="1">IF(C568="","",S567+(E568+J568-IF(RESULTADOS!$C$17="Normal",K568,0)-L568)/2+(F568+G568+H568+I568-IF(RESULTADOS!$C$17="Normal",0,K568)))</f>
        <v/>
      </c>
      <c r="T568" s="100" t="str">
        <f ca="1">IF(C568="","",T567+(E568+J568-IF(RESULTADOS!$C$17="Normal",K568,0)-L568)/2)</f>
        <v/>
      </c>
      <c r="U568" s="100">
        <f t="shared" ca="1" si="82"/>
        <v>0</v>
      </c>
      <c r="W568" s="116" t="str">
        <f t="shared" ca="1" si="83"/>
        <v/>
      </c>
      <c r="X568" s="116" t="str">
        <f t="shared" ca="1" si="84"/>
        <v/>
      </c>
      <c r="Y568" s="100">
        <f ca="1">IF(OR((Y567-13/12*AB567)*(1+PREMISSAS!$C$16)&lt;0,Y567=""),0,(Y567-13/12*AB567)*(1+PREMISSAS!$C$16))</f>
        <v>0</v>
      </c>
      <c r="Z568" s="100">
        <f ca="1">IF(OR((Z567-13/12*AC567)*(1+PREMISSAS!$C$16)&lt;0,Z567=""),0,(Z567-13/12*AC567)*(1+PREMISSAS!$C$16))</f>
        <v>0</v>
      </c>
      <c r="AA568" s="100">
        <f t="shared" ca="1" si="85"/>
        <v>0</v>
      </c>
      <c r="AB568" s="119">
        <f t="shared" ca="1" si="86"/>
        <v>0</v>
      </c>
      <c r="AC568" s="119">
        <f t="shared" ca="1" si="80"/>
        <v>0</v>
      </c>
    </row>
    <row r="569" spans="2:29" x14ac:dyDescent="0.25">
      <c r="B569" s="20" t="str">
        <f t="shared" ca="1" si="76"/>
        <v/>
      </c>
      <c r="C569" s="21" t="str">
        <f ca="1">IF(B569="","",IF(MONTH(B569)=1,C568*(1+PREMISSAS!$C$58),C568))</f>
        <v/>
      </c>
      <c r="D569" s="21" t="str">
        <f ca="1">IF(B569="","",IF(RESULTADOS!$C$17="Normal",IFERROR(MAX(C569-PREMISSAS!$C$13,0),0),MAX(10*PREMISSAS!$C$39,IF(MONTH(B569)=1,D568*(1+PREMISSAS!$C$58),D568))))</f>
        <v/>
      </c>
      <c r="E569" s="4">
        <f ca="1">IFERROR(D569*IF(RESULTADOS!$C$17="Normal",$D$3,0),0)</f>
        <v>0</v>
      </c>
      <c r="F569" s="4">
        <f>IF(AND(Painel!$I$47="Sim",Painel!$I$49=PREMISSAS!$O$23),Painel!$I$51,0)</f>
        <v>0</v>
      </c>
      <c r="G569" s="100">
        <f>IF(AND(Painel!$I$47="Sim",Painel!$I$49=PREMISSAS!$O$22),IF(MOD(MONTH(B569),6)=0,Painel!$I$51,0),0)</f>
        <v>0</v>
      </c>
      <c r="H569" s="100">
        <f>IF(AND(Painel!$I$47="Sim",Painel!$I$49=PREMISSAS!$O$21),IF(MOD(MONTH(B569),12)=0,Painel!$I$51,0),0)</f>
        <v>0</v>
      </c>
      <c r="I569" s="4">
        <f ca="1">IFERROR(IF(RESULTADOS!$C$17="Normal",0,D569)*IF(RESULTADOS!$C$17="Normal",0,$D$3),0)</f>
        <v>0</v>
      </c>
      <c r="J569" s="4">
        <f>IF(RESULTADOS!$C$17="Normal",E569,0)</f>
        <v>0</v>
      </c>
      <c r="K569" s="4">
        <f ca="1">(E569+J569+I569)*PREMISSAS!$C$61</f>
        <v>0</v>
      </c>
      <c r="L569" s="4">
        <f ca="1">IFERROR(D569*IF(RESULTADOS!$C$17="Normal",IF(Painel!$G$8=PREMISSAS!$M$18,PREMISSAS!$C$63,PREMISSAS!$D$63),0),0)</f>
        <v>0</v>
      </c>
      <c r="M569" s="85">
        <f ca="1">IFERROR(M568*(1+$E$2)+(E569+J569-IF(RESULTADOS!$C$17="Normal",K569,0)-L569)*IF(MONTH(B569)=12,2,1),0)</f>
        <v>0</v>
      </c>
      <c r="N569" s="85">
        <f ca="1">IFERROR(N568*(1+$E$2)+(F569+I569-IF(RESULTADOS!$C$17="Normal",0,K569))*IF(MONTH(B569)=12,2,1)+G569+H569,0)</f>
        <v>0</v>
      </c>
      <c r="P569" s="43">
        <f t="shared" ca="1" si="73"/>
        <v>0</v>
      </c>
      <c r="R569" s="116" t="str">
        <f t="shared" ca="1" si="81"/>
        <v/>
      </c>
      <c r="S569" s="100" t="str">
        <f ca="1">IF(C569="","",S568+(E569+J569-IF(RESULTADOS!$C$17="Normal",K569,0)-L569)/2+(F569+G569+H569+I569-IF(RESULTADOS!$C$17="Normal",0,K569)))</f>
        <v/>
      </c>
      <c r="T569" s="100" t="str">
        <f ca="1">IF(C569="","",T568+(E569+J569-IF(RESULTADOS!$C$17="Normal",K569,0)-L569)/2)</f>
        <v/>
      </c>
      <c r="U569" s="100">
        <f t="shared" ca="1" si="82"/>
        <v>0</v>
      </c>
      <c r="W569" s="116" t="str">
        <f t="shared" ca="1" si="83"/>
        <v/>
      </c>
      <c r="X569" s="116" t="str">
        <f t="shared" ca="1" si="84"/>
        <v/>
      </c>
      <c r="Y569" s="100">
        <f ca="1">IF(OR((Y568-13/12*AB568)*(1+PREMISSAS!$C$16)&lt;0,Y568=""),0,(Y568-13/12*AB568)*(1+PREMISSAS!$C$16))</f>
        <v>0</v>
      </c>
      <c r="Z569" s="100">
        <f ca="1">IF(OR((Z568-13/12*AC568)*(1+PREMISSAS!$C$16)&lt;0,Z568=""),0,(Z568-13/12*AC568)*(1+PREMISSAS!$C$16))</f>
        <v>0</v>
      </c>
      <c r="AA569" s="100">
        <f t="shared" ca="1" si="85"/>
        <v>0</v>
      </c>
      <c r="AB569" s="119">
        <f t="shared" ca="1" si="86"/>
        <v>0</v>
      </c>
      <c r="AC569" s="119">
        <f t="shared" ca="1" si="80"/>
        <v>0</v>
      </c>
    </row>
    <row r="570" spans="2:29" x14ac:dyDescent="0.25">
      <c r="B570" s="20" t="str">
        <f t="shared" ca="1" si="76"/>
        <v/>
      </c>
      <c r="C570" s="21" t="str">
        <f ca="1">IF(B570="","",IF(MONTH(B570)=1,C569*(1+PREMISSAS!$C$58),C569))</f>
        <v/>
      </c>
      <c r="D570" s="21" t="str">
        <f ca="1">IF(B570="","",IF(RESULTADOS!$C$17="Normal",IFERROR(MAX(C570-PREMISSAS!$C$13,0),0),MAX(10*PREMISSAS!$C$39,IF(MONTH(B570)=1,D569*(1+PREMISSAS!$C$58),D569))))</f>
        <v/>
      </c>
      <c r="E570" s="4">
        <f ca="1">IFERROR(D570*IF(RESULTADOS!$C$17="Normal",$D$3,0),0)</f>
        <v>0</v>
      </c>
      <c r="F570" s="4">
        <f>IF(AND(Painel!$I$47="Sim",Painel!$I$49=PREMISSAS!$O$23),Painel!$I$51,0)</f>
        <v>0</v>
      </c>
      <c r="G570" s="100">
        <f>IF(AND(Painel!$I$47="Sim",Painel!$I$49=PREMISSAS!$O$22),IF(MOD(MONTH(B570),6)=0,Painel!$I$51,0),0)</f>
        <v>0</v>
      </c>
      <c r="H570" s="100">
        <f>IF(AND(Painel!$I$47="Sim",Painel!$I$49=PREMISSAS!$O$21),IF(MOD(MONTH(B570),12)=0,Painel!$I$51,0),0)</f>
        <v>0</v>
      </c>
      <c r="I570" s="4">
        <f ca="1">IFERROR(IF(RESULTADOS!$C$17="Normal",0,D570)*IF(RESULTADOS!$C$17="Normal",0,$D$3),0)</f>
        <v>0</v>
      </c>
      <c r="J570" s="4">
        <f>IF(RESULTADOS!$C$17="Normal",E570,0)</f>
        <v>0</v>
      </c>
      <c r="K570" s="4">
        <f ca="1">(E570+J570+I570)*PREMISSAS!$C$61</f>
        <v>0</v>
      </c>
      <c r="L570" s="4">
        <f ca="1">IFERROR(D570*IF(RESULTADOS!$C$17="Normal",IF(Painel!$G$8=PREMISSAS!$M$18,PREMISSAS!$C$63,PREMISSAS!$D$63),0),0)</f>
        <v>0</v>
      </c>
      <c r="M570" s="85">
        <f ca="1">IFERROR(M569*(1+$E$2)+(E570+J570-IF(RESULTADOS!$C$17="Normal",K570,0)-L570)*IF(MONTH(B570)=12,2,1),0)</f>
        <v>0</v>
      </c>
      <c r="N570" s="85">
        <f ca="1">IFERROR(N569*(1+$E$2)+(F570+I570-IF(RESULTADOS!$C$17="Normal",0,K570))*IF(MONTH(B570)=12,2,1)+G570+H570,0)</f>
        <v>0</v>
      </c>
      <c r="P570" s="43">
        <f t="shared" ca="1" si="73"/>
        <v>0</v>
      </c>
      <c r="R570" s="116" t="str">
        <f t="shared" ca="1" si="81"/>
        <v/>
      </c>
      <c r="S570" s="100" t="str">
        <f ca="1">IF(C570="","",S569+(E570+J570-IF(RESULTADOS!$C$17="Normal",K570,0)-L570)/2+(F570+G570+H570+I570-IF(RESULTADOS!$C$17="Normal",0,K570)))</f>
        <v/>
      </c>
      <c r="T570" s="100" t="str">
        <f ca="1">IF(C570="","",T569+(E570+J570-IF(RESULTADOS!$C$17="Normal",K570,0)-L570)/2)</f>
        <v/>
      </c>
      <c r="U570" s="100">
        <f t="shared" ca="1" si="82"/>
        <v>0</v>
      </c>
      <c r="W570" s="116" t="str">
        <f t="shared" ca="1" si="83"/>
        <v/>
      </c>
      <c r="X570" s="116" t="str">
        <f t="shared" ca="1" si="84"/>
        <v/>
      </c>
      <c r="Y570" s="100">
        <f ca="1">IF(OR((Y569-13/12*AB569)*(1+PREMISSAS!$C$16)&lt;0,Y569=""),0,(Y569-13/12*AB569)*(1+PREMISSAS!$C$16))</f>
        <v>0</v>
      </c>
      <c r="Z570" s="100">
        <f ca="1">IF(OR((Z569-13/12*AC569)*(1+PREMISSAS!$C$16)&lt;0,Z569=""),0,(Z569-13/12*AC569)*(1+PREMISSAS!$C$16))</f>
        <v>0</v>
      </c>
      <c r="AA570" s="100">
        <f t="shared" ca="1" si="85"/>
        <v>0</v>
      </c>
      <c r="AB570" s="119">
        <f t="shared" ca="1" si="86"/>
        <v>0</v>
      </c>
      <c r="AC570" s="119">
        <f t="shared" ca="1" si="80"/>
        <v>0</v>
      </c>
    </row>
    <row r="571" spans="2:29" x14ac:dyDescent="0.25">
      <c r="B571" s="20" t="str">
        <f t="shared" ca="1" si="76"/>
        <v/>
      </c>
      <c r="C571" s="21" t="str">
        <f ca="1">IF(B571="","",IF(MONTH(B571)=1,C570*(1+PREMISSAS!$C$58),C570))</f>
        <v/>
      </c>
      <c r="D571" s="21" t="str">
        <f ca="1">IF(B571="","",IF(RESULTADOS!$C$17="Normal",IFERROR(MAX(C571-PREMISSAS!$C$13,0),0),MAX(10*PREMISSAS!$C$39,IF(MONTH(B571)=1,D570*(1+PREMISSAS!$C$58),D570))))</f>
        <v/>
      </c>
      <c r="E571" s="4">
        <f ca="1">IFERROR(D571*IF(RESULTADOS!$C$17="Normal",$D$3,0),0)</f>
        <v>0</v>
      </c>
      <c r="F571" s="4">
        <f>IF(AND(Painel!$I$47="Sim",Painel!$I$49=PREMISSAS!$O$23),Painel!$I$51,0)</f>
        <v>0</v>
      </c>
      <c r="G571" s="100">
        <f>IF(AND(Painel!$I$47="Sim",Painel!$I$49=PREMISSAS!$O$22),IF(MOD(MONTH(B571),6)=0,Painel!$I$51,0),0)</f>
        <v>0</v>
      </c>
      <c r="H571" s="100">
        <f>IF(AND(Painel!$I$47="Sim",Painel!$I$49=PREMISSAS!$O$21),IF(MOD(MONTH(B571),12)=0,Painel!$I$51,0),0)</f>
        <v>0</v>
      </c>
      <c r="I571" s="4">
        <f ca="1">IFERROR(IF(RESULTADOS!$C$17="Normal",0,D571)*IF(RESULTADOS!$C$17="Normal",0,$D$3),0)</f>
        <v>0</v>
      </c>
      <c r="J571" s="4">
        <f>IF(RESULTADOS!$C$17="Normal",E571,0)</f>
        <v>0</v>
      </c>
      <c r="K571" s="4">
        <f ca="1">(E571+J571+I571)*PREMISSAS!$C$61</f>
        <v>0</v>
      </c>
      <c r="L571" s="4">
        <f ca="1">IFERROR(D571*IF(RESULTADOS!$C$17="Normal",IF(Painel!$G$8=PREMISSAS!$M$18,PREMISSAS!$C$63,PREMISSAS!$D$63),0),0)</f>
        <v>0</v>
      </c>
      <c r="M571" s="85">
        <f ca="1">IFERROR(M570*(1+$E$2)+(E571+J571-IF(RESULTADOS!$C$17="Normal",K571,0)-L571)*IF(MONTH(B571)=12,2,1),0)</f>
        <v>0</v>
      </c>
      <c r="N571" s="85">
        <f ca="1">IFERROR(N570*(1+$E$2)+(F571+I571-IF(RESULTADOS!$C$17="Normal",0,K571))*IF(MONTH(B571)=12,2,1)+G571+H571,0)</f>
        <v>0</v>
      </c>
      <c r="P571" s="43">
        <f t="shared" ca="1" si="73"/>
        <v>0</v>
      </c>
      <c r="R571" s="116" t="str">
        <f t="shared" ca="1" si="81"/>
        <v/>
      </c>
      <c r="S571" s="100" t="str">
        <f ca="1">IF(C571="","",S570+(E571+J571-IF(RESULTADOS!$C$17="Normal",K571,0)-L571)/2+(F571+G571+H571+I571-IF(RESULTADOS!$C$17="Normal",0,K571)))</f>
        <v/>
      </c>
      <c r="T571" s="100" t="str">
        <f ca="1">IF(C571="","",T570+(E571+J571-IF(RESULTADOS!$C$17="Normal",K571,0)-L571)/2)</f>
        <v/>
      </c>
      <c r="U571" s="100">
        <f t="shared" ca="1" si="82"/>
        <v>0</v>
      </c>
      <c r="W571" s="116" t="str">
        <f t="shared" ca="1" si="83"/>
        <v/>
      </c>
      <c r="X571" s="116" t="str">
        <f t="shared" ca="1" si="84"/>
        <v/>
      </c>
      <c r="Y571" s="100">
        <f ca="1">IF(OR((Y570-13/12*AB570)*(1+PREMISSAS!$C$16)&lt;0,Y570=""),0,(Y570-13/12*AB570)*(1+PREMISSAS!$C$16))</f>
        <v>0</v>
      </c>
      <c r="Z571" s="100">
        <f ca="1">IF(OR((Z570-13/12*AC570)*(1+PREMISSAS!$C$16)&lt;0,Z570=""),0,(Z570-13/12*AC570)*(1+PREMISSAS!$C$16))</f>
        <v>0</v>
      </c>
      <c r="AA571" s="100">
        <f t="shared" ca="1" si="85"/>
        <v>0</v>
      </c>
      <c r="AB571" s="119">
        <f t="shared" ca="1" si="86"/>
        <v>0</v>
      </c>
      <c r="AC571" s="119">
        <f t="shared" ca="1" si="80"/>
        <v>0</v>
      </c>
    </row>
    <row r="572" spans="2:29" x14ac:dyDescent="0.25">
      <c r="B572" s="20" t="str">
        <f t="shared" ca="1" si="76"/>
        <v/>
      </c>
      <c r="C572" s="21" t="str">
        <f ca="1">IF(B572="","",IF(MONTH(B572)=1,C571*(1+PREMISSAS!$C$58),C571))</f>
        <v/>
      </c>
      <c r="D572" s="21" t="str">
        <f ca="1">IF(B572="","",IF(RESULTADOS!$C$17="Normal",IFERROR(MAX(C572-PREMISSAS!$C$13,0),0),MAX(10*PREMISSAS!$C$39,IF(MONTH(B572)=1,D571*(1+PREMISSAS!$C$58),D571))))</f>
        <v/>
      </c>
      <c r="E572" s="4">
        <f ca="1">IFERROR(D572*IF(RESULTADOS!$C$17="Normal",$D$3,0),0)</f>
        <v>0</v>
      </c>
      <c r="F572" s="4">
        <f>IF(AND(Painel!$I$47="Sim",Painel!$I$49=PREMISSAS!$O$23),Painel!$I$51,0)</f>
        <v>0</v>
      </c>
      <c r="G572" s="100">
        <f>IF(AND(Painel!$I$47="Sim",Painel!$I$49=PREMISSAS!$O$22),IF(MOD(MONTH(B572),6)=0,Painel!$I$51,0),0)</f>
        <v>0</v>
      </c>
      <c r="H572" s="100">
        <f>IF(AND(Painel!$I$47="Sim",Painel!$I$49=PREMISSAS!$O$21),IF(MOD(MONTH(B572),12)=0,Painel!$I$51,0),0)</f>
        <v>0</v>
      </c>
      <c r="I572" s="4">
        <f ca="1">IFERROR(IF(RESULTADOS!$C$17="Normal",0,D572)*IF(RESULTADOS!$C$17="Normal",0,$D$3),0)</f>
        <v>0</v>
      </c>
      <c r="J572" s="4">
        <f>IF(RESULTADOS!$C$17="Normal",E572,0)</f>
        <v>0</v>
      </c>
      <c r="K572" s="4">
        <f ca="1">(E572+J572+I572)*PREMISSAS!$C$61</f>
        <v>0</v>
      </c>
      <c r="L572" s="4">
        <f ca="1">IFERROR(D572*IF(RESULTADOS!$C$17="Normal",IF(Painel!$G$8=PREMISSAS!$M$18,PREMISSAS!$C$63,PREMISSAS!$D$63),0),0)</f>
        <v>0</v>
      </c>
      <c r="M572" s="85">
        <f ca="1">IFERROR(M571*(1+$E$2)+(E572+J572-IF(RESULTADOS!$C$17="Normal",K572,0)-L572)*IF(MONTH(B572)=12,2,1),0)</f>
        <v>0</v>
      </c>
      <c r="N572" s="85">
        <f ca="1">IFERROR(N571*(1+$E$2)+(F572+I572-IF(RESULTADOS!$C$17="Normal",0,K572))*IF(MONTH(B572)=12,2,1)+G572+H572,0)</f>
        <v>0</v>
      </c>
      <c r="P572" s="43">
        <f t="shared" ca="1" si="73"/>
        <v>0</v>
      </c>
      <c r="R572" s="116" t="str">
        <f t="shared" ca="1" si="81"/>
        <v/>
      </c>
      <c r="S572" s="100" t="str">
        <f ca="1">IF(C572="","",S571+(E572+J572-IF(RESULTADOS!$C$17="Normal",K572,0)-L572)/2+(F572+G572+H572+I572-IF(RESULTADOS!$C$17="Normal",0,K572)))</f>
        <v/>
      </c>
      <c r="T572" s="100" t="str">
        <f ca="1">IF(C572="","",T571+(E572+J572-IF(RESULTADOS!$C$17="Normal",K572,0)-L572)/2)</f>
        <v/>
      </c>
      <c r="U572" s="100">
        <f t="shared" ca="1" si="82"/>
        <v>0</v>
      </c>
      <c r="W572" s="116" t="str">
        <f t="shared" ca="1" si="83"/>
        <v/>
      </c>
      <c r="X572" s="116" t="str">
        <f t="shared" ca="1" si="84"/>
        <v/>
      </c>
      <c r="Y572" s="100">
        <f ca="1">IF(OR((Y571-13/12*AB571)*(1+PREMISSAS!$C$16)&lt;0,Y571=""),0,(Y571-13/12*AB571)*(1+PREMISSAS!$C$16))</f>
        <v>0</v>
      </c>
      <c r="Z572" s="100">
        <f ca="1">IF(OR((Z571-13/12*AC571)*(1+PREMISSAS!$C$16)&lt;0,Z571=""),0,(Z571-13/12*AC571)*(1+PREMISSAS!$C$16))</f>
        <v>0</v>
      </c>
      <c r="AA572" s="100">
        <f t="shared" ca="1" si="85"/>
        <v>0</v>
      </c>
      <c r="AB572" s="119">
        <f t="shared" ca="1" si="86"/>
        <v>0</v>
      </c>
      <c r="AC572" s="119">
        <f t="shared" ca="1" si="80"/>
        <v>0</v>
      </c>
    </row>
    <row r="573" spans="2:29" x14ac:dyDescent="0.25">
      <c r="B573" s="20" t="str">
        <f t="shared" ca="1" si="76"/>
        <v/>
      </c>
      <c r="C573" s="21" t="str">
        <f ca="1">IF(B573="","",IF(MONTH(B573)=1,C572*(1+PREMISSAS!$C$58),C572))</f>
        <v/>
      </c>
      <c r="D573" s="21" t="str">
        <f ca="1">IF(B573="","",IF(RESULTADOS!$C$17="Normal",IFERROR(MAX(C573-PREMISSAS!$C$13,0),0),MAX(10*PREMISSAS!$C$39,IF(MONTH(B573)=1,D572*(1+PREMISSAS!$C$58),D572))))</f>
        <v/>
      </c>
      <c r="E573" s="4">
        <f ca="1">IFERROR(D573*IF(RESULTADOS!$C$17="Normal",$D$3,0),0)</f>
        <v>0</v>
      </c>
      <c r="F573" s="4">
        <f>IF(AND(Painel!$I$47="Sim",Painel!$I$49=PREMISSAS!$O$23),Painel!$I$51,0)</f>
        <v>0</v>
      </c>
      <c r="G573" s="100">
        <f>IF(AND(Painel!$I$47="Sim",Painel!$I$49=PREMISSAS!$O$22),IF(MOD(MONTH(B573),6)=0,Painel!$I$51,0),0)</f>
        <v>0</v>
      </c>
      <c r="H573" s="100">
        <f>IF(AND(Painel!$I$47="Sim",Painel!$I$49=PREMISSAS!$O$21),IF(MOD(MONTH(B573),12)=0,Painel!$I$51,0),0)</f>
        <v>0</v>
      </c>
      <c r="I573" s="4">
        <f ca="1">IFERROR(IF(RESULTADOS!$C$17="Normal",0,D573)*IF(RESULTADOS!$C$17="Normal",0,$D$3),0)</f>
        <v>0</v>
      </c>
      <c r="J573" s="4">
        <f>IF(RESULTADOS!$C$17="Normal",E573,0)</f>
        <v>0</v>
      </c>
      <c r="K573" s="4">
        <f ca="1">(E573+J573+I573)*PREMISSAS!$C$61</f>
        <v>0</v>
      </c>
      <c r="L573" s="4">
        <f ca="1">IFERROR(D573*IF(RESULTADOS!$C$17="Normal",IF(Painel!$G$8=PREMISSAS!$M$18,PREMISSAS!$C$63,PREMISSAS!$D$63),0),0)</f>
        <v>0</v>
      </c>
      <c r="M573" s="85">
        <f ca="1">IFERROR(M572*(1+$E$2)+(E573+J573-IF(RESULTADOS!$C$17="Normal",K573,0)-L573)*IF(MONTH(B573)=12,2,1),0)</f>
        <v>0</v>
      </c>
      <c r="N573" s="85">
        <f ca="1">IFERROR(N572*(1+$E$2)+(F573+I573-IF(RESULTADOS!$C$17="Normal",0,K573))*IF(MONTH(B573)=12,2,1)+G573+H573,0)</f>
        <v>0</v>
      </c>
      <c r="P573" s="43">
        <f t="shared" ca="1" si="73"/>
        <v>0</v>
      </c>
      <c r="R573" s="116" t="str">
        <f t="shared" ca="1" si="81"/>
        <v/>
      </c>
      <c r="S573" s="100" t="str">
        <f ca="1">IF(C573="","",S572+(E573+J573-IF(RESULTADOS!$C$17="Normal",K573,0)-L573)/2+(F573+G573+H573+I573-IF(RESULTADOS!$C$17="Normal",0,K573)))</f>
        <v/>
      </c>
      <c r="T573" s="100" t="str">
        <f ca="1">IF(C573="","",T572+(E573+J573-IF(RESULTADOS!$C$17="Normal",K573,0)-L573)/2)</f>
        <v/>
      </c>
      <c r="U573" s="100">
        <f t="shared" ca="1" si="82"/>
        <v>0</v>
      </c>
      <c r="W573" s="116" t="str">
        <f t="shared" ca="1" si="83"/>
        <v/>
      </c>
      <c r="X573" s="116" t="str">
        <f t="shared" ca="1" si="84"/>
        <v/>
      </c>
      <c r="Y573" s="100">
        <f ca="1">IF(OR((Y572-13/12*AB572)*(1+PREMISSAS!$C$16)&lt;0,Y572=""),0,(Y572-13/12*AB572)*(1+PREMISSAS!$C$16))</f>
        <v>0</v>
      </c>
      <c r="Z573" s="100">
        <f ca="1">IF(OR((Z572-13/12*AC572)*(1+PREMISSAS!$C$16)&lt;0,Z572=""),0,(Z572-13/12*AC572)*(1+PREMISSAS!$C$16))</f>
        <v>0</v>
      </c>
      <c r="AA573" s="100">
        <f t="shared" ca="1" si="85"/>
        <v>0</v>
      </c>
      <c r="AB573" s="119">
        <f t="shared" ca="1" si="86"/>
        <v>0</v>
      </c>
      <c r="AC573" s="119">
        <f t="shared" ca="1" si="80"/>
        <v>0</v>
      </c>
    </row>
    <row r="574" spans="2:29" x14ac:dyDescent="0.25">
      <c r="B574" s="20" t="str">
        <f t="shared" ca="1" si="76"/>
        <v/>
      </c>
      <c r="C574" s="21" t="str">
        <f ca="1">IF(B574="","",IF(MONTH(B574)=1,C573*(1+PREMISSAS!$C$58),C573))</f>
        <v/>
      </c>
      <c r="D574" s="21" t="str">
        <f ca="1">IF(B574="","",IF(RESULTADOS!$C$17="Normal",IFERROR(MAX(C574-PREMISSAS!$C$13,0),0),MAX(10*PREMISSAS!$C$39,IF(MONTH(B574)=1,D573*(1+PREMISSAS!$C$58),D573))))</f>
        <v/>
      </c>
      <c r="E574" s="4">
        <f ca="1">IFERROR(D574*IF(RESULTADOS!$C$17="Normal",$D$3,0),0)</f>
        <v>0</v>
      </c>
      <c r="F574" s="4">
        <f>IF(AND(Painel!$I$47="Sim",Painel!$I$49=PREMISSAS!$O$23),Painel!$I$51,0)</f>
        <v>0</v>
      </c>
      <c r="G574" s="100">
        <f>IF(AND(Painel!$I$47="Sim",Painel!$I$49=PREMISSAS!$O$22),IF(MOD(MONTH(B574),6)=0,Painel!$I$51,0),0)</f>
        <v>0</v>
      </c>
      <c r="H574" s="100">
        <f>IF(AND(Painel!$I$47="Sim",Painel!$I$49=PREMISSAS!$O$21),IF(MOD(MONTH(B574),12)=0,Painel!$I$51,0),0)</f>
        <v>0</v>
      </c>
      <c r="I574" s="4">
        <f ca="1">IFERROR(IF(RESULTADOS!$C$17="Normal",0,D574)*IF(RESULTADOS!$C$17="Normal",0,$D$3),0)</f>
        <v>0</v>
      </c>
      <c r="J574" s="4">
        <f>IF(RESULTADOS!$C$17="Normal",E574,0)</f>
        <v>0</v>
      </c>
      <c r="K574" s="4">
        <f ca="1">(E574+J574+I574)*PREMISSAS!$C$61</f>
        <v>0</v>
      </c>
      <c r="L574" s="4">
        <f ca="1">IFERROR(D574*IF(RESULTADOS!$C$17="Normal",IF(Painel!$G$8=PREMISSAS!$M$18,PREMISSAS!$C$63,PREMISSAS!$D$63),0),0)</f>
        <v>0</v>
      </c>
      <c r="M574" s="85">
        <f ca="1">IFERROR(M573*(1+$E$2)+(E574+J574-IF(RESULTADOS!$C$17="Normal",K574,0)-L574)*IF(MONTH(B574)=12,2,1),0)</f>
        <v>0</v>
      </c>
      <c r="N574" s="85">
        <f ca="1">IFERROR(N573*(1+$E$2)+(F574+I574-IF(RESULTADOS!$C$17="Normal",0,K574))*IF(MONTH(B574)=12,2,1)+G574+H574,0)</f>
        <v>0</v>
      </c>
      <c r="P574" s="43">
        <f t="shared" ca="1" si="73"/>
        <v>0</v>
      </c>
      <c r="R574" s="116" t="str">
        <f t="shared" ca="1" si="81"/>
        <v/>
      </c>
      <c r="S574" s="100" t="str">
        <f ca="1">IF(C574="","",S573+(E574+J574-IF(RESULTADOS!$C$17="Normal",K574,0)-L574)/2+(F574+G574+H574+I574-IF(RESULTADOS!$C$17="Normal",0,K574)))</f>
        <v/>
      </c>
      <c r="T574" s="100" t="str">
        <f ca="1">IF(C574="","",T573+(E574+J574-IF(RESULTADOS!$C$17="Normal",K574,0)-L574)/2)</f>
        <v/>
      </c>
      <c r="U574" s="100">
        <f t="shared" ca="1" si="82"/>
        <v>0</v>
      </c>
      <c r="W574" s="116" t="str">
        <f t="shared" ca="1" si="83"/>
        <v/>
      </c>
      <c r="X574" s="116" t="str">
        <f t="shared" ca="1" si="84"/>
        <v/>
      </c>
      <c r="Y574" s="100">
        <f ca="1">IF(OR((Y573-13/12*AB573)*(1+PREMISSAS!$C$16)&lt;0,Y573=""),0,(Y573-13/12*AB573)*(1+PREMISSAS!$C$16))</f>
        <v>0</v>
      </c>
      <c r="Z574" s="100">
        <f ca="1">IF(OR((Z573-13/12*AC573)*(1+PREMISSAS!$C$16)&lt;0,Z573=""),0,(Z573-13/12*AC573)*(1+PREMISSAS!$C$16))</f>
        <v>0</v>
      </c>
      <c r="AA574" s="100">
        <f t="shared" ca="1" si="85"/>
        <v>0</v>
      </c>
      <c r="AB574" s="119">
        <f t="shared" ca="1" si="86"/>
        <v>0</v>
      </c>
      <c r="AC574" s="119">
        <f t="shared" ca="1" si="80"/>
        <v>0</v>
      </c>
    </row>
    <row r="575" spans="2:29" x14ac:dyDescent="0.25">
      <c r="B575" s="20" t="str">
        <f t="shared" ca="1" si="76"/>
        <v/>
      </c>
      <c r="C575" s="21" t="str">
        <f ca="1">IF(B575="","",IF(MONTH(B575)=1,C574*(1+PREMISSAS!$C$58),C574))</f>
        <v/>
      </c>
      <c r="D575" s="21" t="str">
        <f ca="1">IF(B575="","",IF(RESULTADOS!$C$17="Normal",IFERROR(MAX(C575-PREMISSAS!$C$13,0),0),MAX(10*PREMISSAS!$C$39,IF(MONTH(B575)=1,D574*(1+PREMISSAS!$C$58),D574))))</f>
        <v/>
      </c>
      <c r="E575" s="4">
        <f ca="1">IFERROR(D575*IF(RESULTADOS!$C$17="Normal",$D$3,0),0)</f>
        <v>0</v>
      </c>
      <c r="F575" s="4">
        <f>IF(AND(Painel!$I$47="Sim",Painel!$I$49=PREMISSAS!$O$23),Painel!$I$51,0)</f>
        <v>0</v>
      </c>
      <c r="G575" s="100">
        <f>IF(AND(Painel!$I$47="Sim",Painel!$I$49=PREMISSAS!$O$22),IF(MOD(MONTH(B575),6)=0,Painel!$I$51,0),0)</f>
        <v>0</v>
      </c>
      <c r="H575" s="100">
        <f>IF(AND(Painel!$I$47="Sim",Painel!$I$49=PREMISSAS!$O$21),IF(MOD(MONTH(B575),12)=0,Painel!$I$51,0),0)</f>
        <v>0</v>
      </c>
      <c r="I575" s="4">
        <f ca="1">IFERROR(IF(RESULTADOS!$C$17="Normal",0,D575)*IF(RESULTADOS!$C$17="Normal",0,$D$3),0)</f>
        <v>0</v>
      </c>
      <c r="J575" s="4">
        <f>IF(RESULTADOS!$C$17="Normal",E575,0)</f>
        <v>0</v>
      </c>
      <c r="K575" s="4">
        <f ca="1">(E575+J575+I575)*PREMISSAS!$C$61</f>
        <v>0</v>
      </c>
      <c r="L575" s="4">
        <f ca="1">IFERROR(D575*IF(RESULTADOS!$C$17="Normal",IF(Painel!$G$8=PREMISSAS!$M$18,PREMISSAS!$C$63,PREMISSAS!$D$63),0),0)</f>
        <v>0</v>
      </c>
      <c r="M575" s="85">
        <f ca="1">IFERROR(M574*(1+$E$2)+(E575+J575-IF(RESULTADOS!$C$17="Normal",K575,0)-L575)*IF(MONTH(B575)=12,2,1),0)</f>
        <v>0</v>
      </c>
      <c r="N575" s="85">
        <f ca="1">IFERROR(N574*(1+$E$2)+(F575+I575-IF(RESULTADOS!$C$17="Normal",0,K575))*IF(MONTH(B575)=12,2,1)+G575+H575,0)</f>
        <v>0</v>
      </c>
      <c r="P575" s="43">
        <f t="shared" ca="1" si="73"/>
        <v>0</v>
      </c>
      <c r="R575" s="116" t="str">
        <f t="shared" ca="1" si="81"/>
        <v/>
      </c>
      <c r="S575" s="100" t="str">
        <f ca="1">IF(C575="","",S574+(E575+J575-IF(RESULTADOS!$C$17="Normal",K575,0)-L575)/2+(F575+G575+H575+I575-IF(RESULTADOS!$C$17="Normal",0,K575)))</f>
        <v/>
      </c>
      <c r="T575" s="100" t="str">
        <f ca="1">IF(C575="","",T574+(E575+J575-IF(RESULTADOS!$C$17="Normal",K575,0)-L575)/2)</f>
        <v/>
      </c>
      <c r="U575" s="100">
        <f t="shared" ca="1" si="82"/>
        <v>0</v>
      </c>
      <c r="W575" s="116" t="str">
        <f t="shared" ca="1" si="83"/>
        <v/>
      </c>
      <c r="X575" s="116" t="str">
        <f t="shared" ca="1" si="84"/>
        <v/>
      </c>
      <c r="Y575" s="100">
        <f ca="1">IF(OR((Y574-13/12*AB574)*(1+PREMISSAS!$C$16)&lt;0,Y574=""),0,(Y574-13/12*AB574)*(1+PREMISSAS!$C$16))</f>
        <v>0</v>
      </c>
      <c r="Z575" s="100">
        <f ca="1">IF(OR((Z574-13/12*AC574)*(1+PREMISSAS!$C$16)&lt;0,Z574=""),0,(Z574-13/12*AC574)*(1+PREMISSAS!$C$16))</f>
        <v>0</v>
      </c>
      <c r="AA575" s="100">
        <f t="shared" ca="1" si="85"/>
        <v>0</v>
      </c>
      <c r="AB575" s="119">
        <f t="shared" ca="1" si="86"/>
        <v>0</v>
      </c>
      <c r="AC575" s="119">
        <f t="shared" ca="1" si="80"/>
        <v>0</v>
      </c>
    </row>
    <row r="576" spans="2:29" x14ac:dyDescent="0.25">
      <c r="B576" s="20" t="str">
        <f t="shared" ca="1" si="76"/>
        <v/>
      </c>
      <c r="C576" s="21" t="str">
        <f ca="1">IF(B576="","",IF(MONTH(B576)=1,C575*(1+PREMISSAS!$C$58),C575))</f>
        <v/>
      </c>
      <c r="D576" s="21" t="str">
        <f ca="1">IF(B576="","",IF(RESULTADOS!$C$17="Normal",IFERROR(MAX(C576-PREMISSAS!$C$13,0),0),MAX(10*PREMISSAS!$C$39,IF(MONTH(B576)=1,D575*(1+PREMISSAS!$C$58),D575))))</f>
        <v/>
      </c>
      <c r="E576" s="4">
        <f ca="1">IFERROR(D576*IF(RESULTADOS!$C$17="Normal",$D$3,0),0)</f>
        <v>0</v>
      </c>
      <c r="F576" s="4">
        <f>IF(AND(Painel!$I$47="Sim",Painel!$I$49=PREMISSAS!$O$23),Painel!$I$51,0)</f>
        <v>0</v>
      </c>
      <c r="G576" s="100">
        <f>IF(AND(Painel!$I$47="Sim",Painel!$I$49=PREMISSAS!$O$22),IF(MOD(MONTH(B576),6)=0,Painel!$I$51,0),0)</f>
        <v>0</v>
      </c>
      <c r="H576" s="100">
        <f>IF(AND(Painel!$I$47="Sim",Painel!$I$49=PREMISSAS!$O$21),IF(MOD(MONTH(B576),12)=0,Painel!$I$51,0),0)</f>
        <v>0</v>
      </c>
      <c r="I576" s="4">
        <f ca="1">IFERROR(IF(RESULTADOS!$C$17="Normal",0,D576)*IF(RESULTADOS!$C$17="Normal",0,$D$3),0)</f>
        <v>0</v>
      </c>
      <c r="J576" s="4">
        <f>IF(RESULTADOS!$C$17="Normal",E576,0)</f>
        <v>0</v>
      </c>
      <c r="K576" s="4">
        <f ca="1">(E576+J576+I576)*PREMISSAS!$C$61</f>
        <v>0</v>
      </c>
      <c r="L576" s="4">
        <f ca="1">IFERROR(D576*IF(RESULTADOS!$C$17="Normal",IF(Painel!$G$8=PREMISSAS!$M$18,PREMISSAS!$C$63,PREMISSAS!$D$63),0),0)</f>
        <v>0</v>
      </c>
      <c r="M576" s="85">
        <f ca="1">IFERROR(M575*(1+$E$2)+(E576+J576-IF(RESULTADOS!$C$17="Normal",K576,0)-L576)*IF(MONTH(B576)=12,2,1),0)</f>
        <v>0</v>
      </c>
      <c r="N576" s="85">
        <f ca="1">IFERROR(N575*(1+$E$2)+(F576+I576-IF(RESULTADOS!$C$17="Normal",0,K576))*IF(MONTH(B576)=12,2,1)+G576+H576,0)</f>
        <v>0</v>
      </c>
      <c r="P576" s="43">
        <f t="shared" ca="1" si="73"/>
        <v>0</v>
      </c>
      <c r="R576" s="116" t="str">
        <f t="shared" ca="1" si="81"/>
        <v/>
      </c>
      <c r="S576" s="100" t="str">
        <f ca="1">IF(C576="","",S575+(E576+J576-IF(RESULTADOS!$C$17="Normal",K576,0)-L576)/2+(F576+G576+H576+I576-IF(RESULTADOS!$C$17="Normal",0,K576)))</f>
        <v/>
      </c>
      <c r="T576" s="100" t="str">
        <f ca="1">IF(C576="","",T575+(E576+J576-IF(RESULTADOS!$C$17="Normal",K576,0)-L576)/2)</f>
        <v/>
      </c>
      <c r="U576" s="100">
        <f t="shared" ca="1" si="82"/>
        <v>0</v>
      </c>
      <c r="W576" s="116" t="str">
        <f t="shared" ca="1" si="83"/>
        <v/>
      </c>
      <c r="X576" s="116" t="str">
        <f t="shared" ca="1" si="84"/>
        <v/>
      </c>
      <c r="Y576" s="100">
        <f ca="1">IF(OR((Y575-13/12*AB575)*(1+PREMISSAS!$C$16)&lt;0,Y575=""),0,(Y575-13/12*AB575)*(1+PREMISSAS!$C$16))</f>
        <v>0</v>
      </c>
      <c r="Z576" s="100">
        <f ca="1">IF(OR((Z575-13/12*AC575)*(1+PREMISSAS!$C$16)&lt;0,Z575=""),0,(Z575-13/12*AC575)*(1+PREMISSAS!$C$16))</f>
        <v>0</v>
      </c>
      <c r="AA576" s="100">
        <f t="shared" ca="1" si="85"/>
        <v>0</v>
      </c>
      <c r="AB576" s="119">
        <f t="shared" ca="1" si="86"/>
        <v>0</v>
      </c>
      <c r="AC576" s="119">
        <f t="shared" ca="1" si="80"/>
        <v>0</v>
      </c>
    </row>
    <row r="577" spans="2:29" x14ac:dyDescent="0.25">
      <c r="B577" s="20" t="str">
        <f t="shared" ca="1" si="76"/>
        <v/>
      </c>
      <c r="C577" s="21" t="str">
        <f ca="1">IF(B577="","",IF(MONTH(B577)=1,C576*(1+PREMISSAS!$C$58),C576))</f>
        <v/>
      </c>
      <c r="D577" s="21" t="str">
        <f ca="1">IF(B577="","",IF(RESULTADOS!$C$17="Normal",IFERROR(MAX(C577-PREMISSAS!$C$13,0),0),MAX(10*PREMISSAS!$C$39,IF(MONTH(B577)=1,D576*(1+PREMISSAS!$C$58),D576))))</f>
        <v/>
      </c>
      <c r="E577" s="4">
        <f ca="1">IFERROR(D577*IF(RESULTADOS!$C$17="Normal",$D$3,0),0)</f>
        <v>0</v>
      </c>
      <c r="F577" s="4">
        <f>IF(AND(Painel!$I$47="Sim",Painel!$I$49=PREMISSAS!$O$23),Painel!$I$51,0)</f>
        <v>0</v>
      </c>
      <c r="G577" s="100">
        <f>IF(AND(Painel!$I$47="Sim",Painel!$I$49=PREMISSAS!$O$22),IF(MOD(MONTH(B577),6)=0,Painel!$I$51,0),0)</f>
        <v>0</v>
      </c>
      <c r="H577" s="100">
        <f>IF(AND(Painel!$I$47="Sim",Painel!$I$49=PREMISSAS!$O$21),IF(MOD(MONTH(B577),12)=0,Painel!$I$51,0),0)</f>
        <v>0</v>
      </c>
      <c r="I577" s="4">
        <f ca="1">IFERROR(IF(RESULTADOS!$C$17="Normal",0,D577)*IF(RESULTADOS!$C$17="Normal",0,$D$3),0)</f>
        <v>0</v>
      </c>
      <c r="J577" s="4">
        <f>IF(RESULTADOS!$C$17="Normal",E577,0)</f>
        <v>0</v>
      </c>
      <c r="K577" s="4">
        <f ca="1">(E577+J577+I577)*PREMISSAS!$C$61</f>
        <v>0</v>
      </c>
      <c r="L577" s="4">
        <f ca="1">IFERROR(D577*IF(RESULTADOS!$C$17="Normal",IF(Painel!$G$8=PREMISSAS!$M$18,PREMISSAS!$C$63,PREMISSAS!$D$63),0),0)</f>
        <v>0</v>
      </c>
      <c r="M577" s="85">
        <f ca="1">IFERROR(M576*(1+$E$2)+(E577+J577-IF(RESULTADOS!$C$17="Normal",K577,0)-L577)*IF(MONTH(B577)=12,2,1),0)</f>
        <v>0</v>
      </c>
      <c r="N577" s="85">
        <f ca="1">IFERROR(N576*(1+$E$2)+(F577+I577-IF(RESULTADOS!$C$17="Normal",0,K577))*IF(MONTH(B577)=12,2,1)+G577+H577,0)</f>
        <v>0</v>
      </c>
      <c r="P577" s="43">
        <f t="shared" ca="1" si="73"/>
        <v>0</v>
      </c>
      <c r="R577" s="116" t="str">
        <f t="shared" ca="1" si="81"/>
        <v/>
      </c>
      <c r="S577" s="100" t="str">
        <f ca="1">IF(C577="","",S576+(E577+J577-IF(RESULTADOS!$C$17="Normal",K577,0)-L577)/2+(F577+G577+H577+I577-IF(RESULTADOS!$C$17="Normal",0,K577)))</f>
        <v/>
      </c>
      <c r="T577" s="100" t="str">
        <f ca="1">IF(C577="","",T576+(E577+J577-IF(RESULTADOS!$C$17="Normal",K577,0)-L577)/2)</f>
        <v/>
      </c>
      <c r="U577" s="100">
        <f t="shared" ca="1" si="82"/>
        <v>0</v>
      </c>
      <c r="W577" s="116" t="str">
        <f t="shared" ca="1" si="83"/>
        <v/>
      </c>
      <c r="X577" s="116" t="str">
        <f t="shared" ca="1" si="84"/>
        <v/>
      </c>
      <c r="Y577" s="100">
        <f ca="1">IF(OR((Y576-13/12*AB576)*(1+PREMISSAS!$C$16)&lt;0,Y576=""),0,(Y576-13/12*AB576)*(1+PREMISSAS!$C$16))</f>
        <v>0</v>
      </c>
      <c r="Z577" s="100">
        <f ca="1">IF(OR((Z576-13/12*AC576)*(1+PREMISSAS!$C$16)&lt;0,Z576=""),0,(Z576-13/12*AC576)*(1+PREMISSAS!$C$16))</f>
        <v>0</v>
      </c>
      <c r="AA577" s="100">
        <f t="shared" ca="1" si="85"/>
        <v>0</v>
      </c>
      <c r="AB577" s="119">
        <f t="shared" ca="1" si="86"/>
        <v>0</v>
      </c>
      <c r="AC577" s="119">
        <f t="shared" ca="1" si="80"/>
        <v>0</v>
      </c>
    </row>
    <row r="578" spans="2:29" x14ac:dyDescent="0.25">
      <c r="B578" s="20" t="str">
        <f t="shared" ca="1" si="76"/>
        <v/>
      </c>
      <c r="C578" s="21" t="str">
        <f ca="1">IF(B578="","",IF(MONTH(B578)=1,C577*(1+PREMISSAS!$C$58),C577))</f>
        <v/>
      </c>
      <c r="D578" s="21" t="str">
        <f ca="1">IF(B578="","",IF(RESULTADOS!$C$17="Normal",IFERROR(MAX(C578-PREMISSAS!$C$13,0),0),MAX(10*PREMISSAS!$C$39,IF(MONTH(B578)=1,D577*(1+PREMISSAS!$C$58),D577))))</f>
        <v/>
      </c>
      <c r="E578" s="4">
        <f ca="1">IFERROR(D578*IF(RESULTADOS!$C$17="Normal",$D$3,0),0)</f>
        <v>0</v>
      </c>
      <c r="F578" s="4">
        <f>IF(AND(Painel!$I$47="Sim",Painel!$I$49=PREMISSAS!$O$23),Painel!$I$51,0)</f>
        <v>0</v>
      </c>
      <c r="G578" s="100">
        <f>IF(AND(Painel!$I$47="Sim",Painel!$I$49=PREMISSAS!$O$22),IF(MOD(MONTH(B578),6)=0,Painel!$I$51,0),0)</f>
        <v>0</v>
      </c>
      <c r="H578" s="100">
        <f>IF(AND(Painel!$I$47="Sim",Painel!$I$49=PREMISSAS!$O$21),IF(MOD(MONTH(B578),12)=0,Painel!$I$51,0),0)</f>
        <v>0</v>
      </c>
      <c r="I578" s="4">
        <f ca="1">IFERROR(IF(RESULTADOS!$C$17="Normal",0,D578)*IF(RESULTADOS!$C$17="Normal",0,$D$3),0)</f>
        <v>0</v>
      </c>
      <c r="J578" s="4">
        <f>IF(RESULTADOS!$C$17="Normal",E578,0)</f>
        <v>0</v>
      </c>
      <c r="K578" s="4">
        <f ca="1">(E578+J578+I578)*PREMISSAS!$C$61</f>
        <v>0</v>
      </c>
      <c r="L578" s="4">
        <f ca="1">IFERROR(D578*IF(RESULTADOS!$C$17="Normal",IF(Painel!$G$8=PREMISSAS!$M$18,PREMISSAS!$C$63,PREMISSAS!$D$63),0),0)</f>
        <v>0</v>
      </c>
      <c r="M578" s="85">
        <f ca="1">IFERROR(M577*(1+$E$2)+(E578+J578-IF(RESULTADOS!$C$17="Normal",K578,0)-L578)*IF(MONTH(B578)=12,2,1),0)</f>
        <v>0</v>
      </c>
      <c r="N578" s="85">
        <f ca="1">IFERROR(N577*(1+$E$2)+(F578+I578-IF(RESULTADOS!$C$17="Normal",0,K578))*IF(MONTH(B578)=12,2,1)+G578+H578,0)</f>
        <v>0</v>
      </c>
      <c r="P578" s="43">
        <f t="shared" ca="1" si="73"/>
        <v>0</v>
      </c>
      <c r="R578" s="116" t="str">
        <f t="shared" ca="1" si="81"/>
        <v/>
      </c>
      <c r="S578" s="100" t="str">
        <f ca="1">IF(C578="","",S577+(E578+J578-IF(RESULTADOS!$C$17="Normal",K578,0)-L578)/2+(F578+G578+H578+I578-IF(RESULTADOS!$C$17="Normal",0,K578)))</f>
        <v/>
      </c>
      <c r="T578" s="100" t="str">
        <f ca="1">IF(C578="","",T577+(E578+J578-IF(RESULTADOS!$C$17="Normal",K578,0)-L578)/2)</f>
        <v/>
      </c>
      <c r="U578" s="100">
        <f t="shared" ca="1" si="82"/>
        <v>0</v>
      </c>
      <c r="W578" s="116" t="str">
        <f t="shared" ca="1" si="83"/>
        <v/>
      </c>
      <c r="X578" s="116" t="str">
        <f t="shared" ca="1" si="84"/>
        <v/>
      </c>
      <c r="Y578" s="100">
        <f ca="1">IF(OR((Y577-13/12*AB577)*(1+PREMISSAS!$C$16)&lt;0,Y577=""),0,(Y577-13/12*AB577)*(1+PREMISSAS!$C$16))</f>
        <v>0</v>
      </c>
      <c r="Z578" s="100">
        <f ca="1">IF(OR((Z577-13/12*AC577)*(1+PREMISSAS!$C$16)&lt;0,Z577=""),0,(Z577-13/12*AC577)*(1+PREMISSAS!$C$16))</f>
        <v>0</v>
      </c>
      <c r="AA578" s="100">
        <f t="shared" ca="1" si="85"/>
        <v>0</v>
      </c>
      <c r="AB578" s="119">
        <f t="shared" ca="1" si="86"/>
        <v>0</v>
      </c>
      <c r="AC578" s="119">
        <f t="shared" ca="1" si="80"/>
        <v>0</v>
      </c>
    </row>
    <row r="579" spans="2:29" x14ac:dyDescent="0.25">
      <c r="B579" s="20" t="str">
        <f t="shared" ca="1" si="76"/>
        <v/>
      </c>
      <c r="C579" s="21" t="str">
        <f ca="1">IF(B579="","",IF(MONTH(B579)=1,C578*(1+PREMISSAS!$C$58),C578))</f>
        <v/>
      </c>
      <c r="D579" s="21" t="str">
        <f ca="1">IF(B579="","",IF(RESULTADOS!$C$17="Normal",IFERROR(MAX(C579-PREMISSAS!$C$13,0),0),MAX(10*PREMISSAS!$C$39,IF(MONTH(B579)=1,D578*(1+PREMISSAS!$C$58),D578))))</f>
        <v/>
      </c>
      <c r="E579" s="4">
        <f ca="1">IFERROR(D579*IF(RESULTADOS!$C$17="Normal",$D$3,0),0)</f>
        <v>0</v>
      </c>
      <c r="F579" s="4">
        <f>IF(AND(Painel!$I$47="Sim",Painel!$I$49=PREMISSAS!$O$23),Painel!$I$51,0)</f>
        <v>0</v>
      </c>
      <c r="G579" s="100">
        <f>IF(AND(Painel!$I$47="Sim",Painel!$I$49=PREMISSAS!$O$22),IF(MOD(MONTH(B579),6)=0,Painel!$I$51,0),0)</f>
        <v>0</v>
      </c>
      <c r="H579" s="100">
        <f>IF(AND(Painel!$I$47="Sim",Painel!$I$49=PREMISSAS!$O$21),IF(MOD(MONTH(B579),12)=0,Painel!$I$51,0),0)</f>
        <v>0</v>
      </c>
      <c r="I579" s="4">
        <f ca="1">IFERROR(IF(RESULTADOS!$C$17="Normal",0,D579)*IF(RESULTADOS!$C$17="Normal",0,$D$3),0)</f>
        <v>0</v>
      </c>
      <c r="J579" s="4">
        <f>IF(RESULTADOS!$C$17="Normal",E579,0)</f>
        <v>0</v>
      </c>
      <c r="K579" s="4">
        <f ca="1">(E579+J579+I579)*PREMISSAS!$C$61</f>
        <v>0</v>
      </c>
      <c r="L579" s="4">
        <f ca="1">IFERROR(D579*IF(RESULTADOS!$C$17="Normal",IF(Painel!$G$8=PREMISSAS!$M$18,PREMISSAS!$C$63,PREMISSAS!$D$63),0),0)</f>
        <v>0</v>
      </c>
      <c r="M579" s="85">
        <f ca="1">IFERROR(M578*(1+$E$2)+(E579+J579-IF(RESULTADOS!$C$17="Normal",K579,0)-L579)*IF(MONTH(B579)=12,2,1),0)</f>
        <v>0</v>
      </c>
      <c r="N579" s="85">
        <f ca="1">IFERROR(N578*(1+$E$2)+(F579+I579-IF(RESULTADOS!$C$17="Normal",0,K579))*IF(MONTH(B579)=12,2,1)+G579+H579,0)</f>
        <v>0</v>
      </c>
      <c r="P579" s="43">
        <f t="shared" ca="1" si="73"/>
        <v>0</v>
      </c>
      <c r="R579" s="116" t="str">
        <f t="shared" ca="1" si="81"/>
        <v/>
      </c>
      <c r="S579" s="100" t="str">
        <f ca="1">IF(C579="","",S578+(E579+J579-IF(RESULTADOS!$C$17="Normal",K579,0)-L579)/2+(F579+G579+H579+I579-IF(RESULTADOS!$C$17="Normal",0,K579)))</f>
        <v/>
      </c>
      <c r="T579" s="100" t="str">
        <f ca="1">IF(C579="","",T578+(E579+J579-IF(RESULTADOS!$C$17="Normal",K579,0)-L579)/2)</f>
        <v/>
      </c>
      <c r="U579" s="100">
        <f t="shared" ca="1" si="82"/>
        <v>0</v>
      </c>
      <c r="W579" s="116" t="str">
        <f t="shared" ca="1" si="83"/>
        <v/>
      </c>
      <c r="X579" s="116" t="str">
        <f t="shared" ca="1" si="84"/>
        <v/>
      </c>
      <c r="Y579" s="100">
        <f ca="1">IF(OR((Y578-13/12*AB578)*(1+PREMISSAS!$C$16)&lt;0,Y578=""),0,(Y578-13/12*AB578)*(1+PREMISSAS!$C$16))</f>
        <v>0</v>
      </c>
      <c r="Z579" s="100">
        <f ca="1">IF(OR((Z578-13/12*AC578)*(1+PREMISSAS!$C$16)&lt;0,Z578=""),0,(Z578-13/12*AC578)*(1+PREMISSAS!$C$16))</f>
        <v>0</v>
      </c>
      <c r="AA579" s="100">
        <f t="shared" ca="1" si="85"/>
        <v>0</v>
      </c>
      <c r="AB579" s="119">
        <f t="shared" ca="1" si="86"/>
        <v>0</v>
      </c>
      <c r="AC579" s="119">
        <f t="shared" ca="1" si="80"/>
        <v>0</v>
      </c>
    </row>
    <row r="580" spans="2:29" x14ac:dyDescent="0.25">
      <c r="B580" s="20" t="str">
        <f t="shared" ca="1" si="76"/>
        <v/>
      </c>
      <c r="C580" s="21" t="str">
        <f ca="1">IF(B580="","",IF(MONTH(B580)=1,C579*(1+PREMISSAS!$C$58),C579))</f>
        <v/>
      </c>
      <c r="D580" s="21" t="str">
        <f ca="1">IF(B580="","",IF(RESULTADOS!$C$17="Normal",IFERROR(MAX(C580-PREMISSAS!$C$13,0),0),MAX(10*PREMISSAS!$C$39,IF(MONTH(B580)=1,D579*(1+PREMISSAS!$C$58),D579))))</f>
        <v/>
      </c>
      <c r="E580" s="4">
        <f ca="1">IFERROR(D580*IF(RESULTADOS!$C$17="Normal",$D$3,0),0)</f>
        <v>0</v>
      </c>
      <c r="F580" s="4">
        <f>IF(AND(Painel!$I$47="Sim",Painel!$I$49=PREMISSAS!$O$23),Painel!$I$51,0)</f>
        <v>0</v>
      </c>
      <c r="G580" s="100">
        <f>IF(AND(Painel!$I$47="Sim",Painel!$I$49=PREMISSAS!$O$22),IF(MOD(MONTH(B580),6)=0,Painel!$I$51,0),0)</f>
        <v>0</v>
      </c>
      <c r="H580" s="100">
        <f>IF(AND(Painel!$I$47="Sim",Painel!$I$49=PREMISSAS!$O$21),IF(MOD(MONTH(B580),12)=0,Painel!$I$51,0),0)</f>
        <v>0</v>
      </c>
      <c r="I580" s="4">
        <f ca="1">IFERROR(IF(RESULTADOS!$C$17="Normal",0,D580)*IF(RESULTADOS!$C$17="Normal",0,$D$3),0)</f>
        <v>0</v>
      </c>
      <c r="J580" s="4">
        <f>IF(RESULTADOS!$C$17="Normal",E580,0)</f>
        <v>0</v>
      </c>
      <c r="K580" s="4">
        <f ca="1">(E580+J580+I580)*PREMISSAS!$C$61</f>
        <v>0</v>
      </c>
      <c r="L580" s="4">
        <f ca="1">IFERROR(D580*IF(RESULTADOS!$C$17="Normal",IF(Painel!$G$8=PREMISSAS!$M$18,PREMISSAS!$C$63,PREMISSAS!$D$63),0),0)</f>
        <v>0</v>
      </c>
      <c r="M580" s="85">
        <f ca="1">IFERROR(M579*(1+$E$2)+(E580+J580-IF(RESULTADOS!$C$17="Normal",K580,0)-L580)*IF(MONTH(B580)=12,2,1),0)</f>
        <v>0</v>
      </c>
      <c r="N580" s="85">
        <f ca="1">IFERROR(N579*(1+$E$2)+(F580+I580-IF(RESULTADOS!$C$17="Normal",0,K580))*IF(MONTH(B580)=12,2,1)+G580+H580,0)</f>
        <v>0</v>
      </c>
      <c r="P580" s="43">
        <f t="shared" ca="1" si="73"/>
        <v>0</v>
      </c>
      <c r="R580" s="116" t="str">
        <f t="shared" ca="1" si="81"/>
        <v/>
      </c>
      <c r="S580" s="100" t="str">
        <f ca="1">IF(C580="","",S579+(E580+J580-IF(RESULTADOS!$C$17="Normal",K580,0)-L580)/2+(F580+G580+H580+I580-IF(RESULTADOS!$C$17="Normal",0,K580)))</f>
        <v/>
      </c>
      <c r="T580" s="100" t="str">
        <f ca="1">IF(C580="","",T579+(E580+J580-IF(RESULTADOS!$C$17="Normal",K580,0)-L580)/2)</f>
        <v/>
      </c>
      <c r="U580" s="100">
        <f t="shared" ca="1" si="82"/>
        <v>0</v>
      </c>
      <c r="W580" s="116" t="str">
        <f t="shared" ca="1" si="83"/>
        <v/>
      </c>
      <c r="X580" s="116" t="str">
        <f t="shared" ca="1" si="84"/>
        <v/>
      </c>
      <c r="Y580" s="100">
        <f ca="1">IF(OR((Y579-13/12*AB579)*(1+PREMISSAS!$C$16)&lt;0,Y579=""),0,(Y579-13/12*AB579)*(1+PREMISSAS!$C$16))</f>
        <v>0</v>
      </c>
      <c r="Z580" s="100">
        <f ca="1">IF(OR((Z579-13/12*AC579)*(1+PREMISSAS!$C$16)&lt;0,Z579=""),0,(Z579-13/12*AC579)*(1+PREMISSAS!$C$16))</f>
        <v>0</v>
      </c>
      <c r="AA580" s="100">
        <f t="shared" ca="1" si="85"/>
        <v>0</v>
      </c>
      <c r="AB580" s="119">
        <f t="shared" ca="1" si="86"/>
        <v>0</v>
      </c>
      <c r="AC580" s="119">
        <f t="shared" ca="1" si="80"/>
        <v>0</v>
      </c>
    </row>
    <row r="581" spans="2:29" x14ac:dyDescent="0.25">
      <c r="B581" s="20" t="str">
        <f t="shared" ca="1" si="76"/>
        <v/>
      </c>
      <c r="C581" s="21" t="str">
        <f ca="1">IF(B581="","",IF(MONTH(B581)=1,C580*(1+PREMISSAS!$C$58),C580))</f>
        <v/>
      </c>
      <c r="D581" s="21" t="str">
        <f ca="1">IF(B581="","",IF(RESULTADOS!$C$17="Normal",IFERROR(MAX(C581-PREMISSAS!$C$13,0),0),MAX(10*PREMISSAS!$C$39,IF(MONTH(B581)=1,D580*(1+PREMISSAS!$C$58),D580))))</f>
        <v/>
      </c>
      <c r="E581" s="4">
        <f ca="1">IFERROR(D581*IF(RESULTADOS!$C$17="Normal",$D$3,0),0)</f>
        <v>0</v>
      </c>
      <c r="F581" s="4">
        <f>IF(AND(Painel!$I$47="Sim",Painel!$I$49=PREMISSAS!$O$23),Painel!$I$51,0)</f>
        <v>0</v>
      </c>
      <c r="G581" s="100">
        <f>IF(AND(Painel!$I$47="Sim",Painel!$I$49=PREMISSAS!$O$22),IF(MOD(MONTH(B581),6)=0,Painel!$I$51,0),0)</f>
        <v>0</v>
      </c>
      <c r="H581" s="100">
        <f>IF(AND(Painel!$I$47="Sim",Painel!$I$49=PREMISSAS!$O$21),IF(MOD(MONTH(B581),12)=0,Painel!$I$51,0),0)</f>
        <v>0</v>
      </c>
      <c r="I581" s="4">
        <f ca="1">IFERROR(IF(RESULTADOS!$C$17="Normal",0,D581)*IF(RESULTADOS!$C$17="Normal",0,$D$3),0)</f>
        <v>0</v>
      </c>
      <c r="J581" s="4">
        <f>IF(RESULTADOS!$C$17="Normal",E581,0)</f>
        <v>0</v>
      </c>
      <c r="K581" s="4">
        <f ca="1">(E581+J581+I581)*PREMISSAS!$C$61</f>
        <v>0</v>
      </c>
      <c r="L581" s="4">
        <f ca="1">IFERROR(D581*IF(RESULTADOS!$C$17="Normal",IF(Painel!$G$8=PREMISSAS!$M$18,PREMISSAS!$C$63,PREMISSAS!$D$63),0),0)</f>
        <v>0</v>
      </c>
      <c r="M581" s="85">
        <f ca="1">IFERROR(M580*(1+$E$2)+(E581+J581-IF(RESULTADOS!$C$17="Normal",K581,0)-L581)*IF(MONTH(B581)=12,2,1),0)</f>
        <v>0</v>
      </c>
      <c r="N581" s="85">
        <f ca="1">IFERROR(N580*(1+$E$2)+(F581+I581-IF(RESULTADOS!$C$17="Normal",0,K581))*IF(MONTH(B581)=12,2,1)+G581+H581,0)</f>
        <v>0</v>
      </c>
      <c r="P581" s="43">
        <f t="shared" ca="1" si="73"/>
        <v>0</v>
      </c>
      <c r="R581" s="116" t="str">
        <f t="shared" ca="1" si="81"/>
        <v/>
      </c>
      <c r="S581" s="100" t="str">
        <f ca="1">IF(C581="","",S580+(E581+J581-IF(RESULTADOS!$C$17="Normal",K581,0)-L581)/2+(F581+G581+H581+I581-IF(RESULTADOS!$C$17="Normal",0,K581)))</f>
        <v/>
      </c>
      <c r="T581" s="100" t="str">
        <f ca="1">IF(C581="","",T580+(E581+J581-IF(RESULTADOS!$C$17="Normal",K581,0)-L581)/2)</f>
        <v/>
      </c>
      <c r="U581" s="100">
        <f t="shared" ca="1" si="82"/>
        <v>0</v>
      </c>
      <c r="W581" s="116" t="str">
        <f t="shared" ca="1" si="83"/>
        <v/>
      </c>
      <c r="X581" s="116" t="str">
        <f t="shared" ca="1" si="84"/>
        <v/>
      </c>
      <c r="Y581" s="100">
        <f ca="1">IF(OR((Y580-13/12*AB580)*(1+PREMISSAS!$C$16)&lt;0,Y580=""),0,(Y580-13/12*AB580)*(1+PREMISSAS!$C$16))</f>
        <v>0</v>
      </c>
      <c r="Z581" s="100">
        <f ca="1">IF(OR((Z580-13/12*AC580)*(1+PREMISSAS!$C$16)&lt;0,Z580=""),0,(Z580-13/12*AC580)*(1+PREMISSAS!$C$16))</f>
        <v>0</v>
      </c>
      <c r="AA581" s="100">
        <f t="shared" ca="1" si="85"/>
        <v>0</v>
      </c>
      <c r="AB581" s="119">
        <f t="shared" ca="1" si="86"/>
        <v>0</v>
      </c>
      <c r="AC581" s="119">
        <f t="shared" ca="1" si="80"/>
        <v>0</v>
      </c>
    </row>
    <row r="582" spans="2:29" x14ac:dyDescent="0.25">
      <c r="B582" s="20" t="str">
        <f t="shared" ca="1" si="76"/>
        <v/>
      </c>
      <c r="C582" s="21" t="str">
        <f ca="1">IF(B582="","",IF(MONTH(B582)=1,C581*(1+PREMISSAS!$C$58),C581))</f>
        <v/>
      </c>
      <c r="D582" s="21" t="str">
        <f ca="1">IF(B582="","",IF(RESULTADOS!$C$17="Normal",IFERROR(MAX(C582-PREMISSAS!$C$13,0),0),MAX(10*PREMISSAS!$C$39,IF(MONTH(B582)=1,D581*(1+PREMISSAS!$C$58),D581))))</f>
        <v/>
      </c>
      <c r="E582" s="4">
        <f ca="1">IFERROR(D582*IF(RESULTADOS!$C$17="Normal",$D$3,0),0)</f>
        <v>0</v>
      </c>
      <c r="F582" s="4">
        <f>IF(AND(Painel!$I$47="Sim",Painel!$I$49=PREMISSAS!$O$23),Painel!$I$51,0)</f>
        <v>0</v>
      </c>
      <c r="G582" s="100">
        <f>IF(AND(Painel!$I$47="Sim",Painel!$I$49=PREMISSAS!$O$22),IF(MOD(MONTH(B582),6)=0,Painel!$I$51,0),0)</f>
        <v>0</v>
      </c>
      <c r="H582" s="100">
        <f>IF(AND(Painel!$I$47="Sim",Painel!$I$49=PREMISSAS!$O$21),IF(MOD(MONTH(B582),12)=0,Painel!$I$51,0),0)</f>
        <v>0</v>
      </c>
      <c r="I582" s="4">
        <f ca="1">IFERROR(IF(RESULTADOS!$C$17="Normal",0,D582)*IF(RESULTADOS!$C$17="Normal",0,$D$3),0)</f>
        <v>0</v>
      </c>
      <c r="J582" s="4">
        <f>IF(RESULTADOS!$C$17="Normal",E582,0)</f>
        <v>0</v>
      </c>
      <c r="K582" s="4">
        <f ca="1">(E582+J582+I582)*PREMISSAS!$C$61</f>
        <v>0</v>
      </c>
      <c r="L582" s="4">
        <f ca="1">IFERROR(D582*IF(RESULTADOS!$C$17="Normal",IF(Painel!$G$8=PREMISSAS!$M$18,PREMISSAS!$C$63,PREMISSAS!$D$63),0),0)</f>
        <v>0</v>
      </c>
      <c r="M582" s="85">
        <f ca="1">IFERROR(M581*(1+$E$2)+(E582+J582-IF(RESULTADOS!$C$17="Normal",K582,0)-L582)*IF(MONTH(B582)=12,2,1),0)</f>
        <v>0</v>
      </c>
      <c r="N582" s="85">
        <f ca="1">IFERROR(N581*(1+$E$2)+(F582+I582-IF(RESULTADOS!$C$17="Normal",0,K582))*IF(MONTH(B582)=12,2,1)+G582+H582,0)</f>
        <v>0</v>
      </c>
      <c r="P582" s="43">
        <f t="shared" ca="1" si="73"/>
        <v>0</v>
      </c>
      <c r="R582" s="116" t="str">
        <f t="shared" ca="1" si="81"/>
        <v/>
      </c>
      <c r="S582" s="100" t="str">
        <f ca="1">IF(C582="","",S581+(E582+J582-IF(RESULTADOS!$C$17="Normal",K582,0)-L582)/2+(F582+G582+H582+I582-IF(RESULTADOS!$C$17="Normal",0,K582)))</f>
        <v/>
      </c>
      <c r="T582" s="100" t="str">
        <f ca="1">IF(C582="","",T581+(E582+J582-IF(RESULTADOS!$C$17="Normal",K582,0)-L582)/2)</f>
        <v/>
      </c>
      <c r="U582" s="100">
        <f t="shared" ca="1" si="82"/>
        <v>0</v>
      </c>
      <c r="W582" s="116" t="str">
        <f t="shared" ca="1" si="83"/>
        <v/>
      </c>
      <c r="X582" s="116" t="str">
        <f t="shared" ca="1" si="84"/>
        <v/>
      </c>
      <c r="Y582" s="100">
        <f ca="1">IF(OR((Y581-13/12*AB581)*(1+PREMISSAS!$C$16)&lt;0,Y581=""),0,(Y581-13/12*AB581)*(1+PREMISSAS!$C$16))</f>
        <v>0</v>
      </c>
      <c r="Z582" s="100">
        <f ca="1">IF(OR((Z581-13/12*AC581)*(1+PREMISSAS!$C$16)&lt;0,Z581=""),0,(Z581-13/12*AC581)*(1+PREMISSAS!$C$16))</f>
        <v>0</v>
      </c>
      <c r="AA582" s="100">
        <f t="shared" ca="1" si="85"/>
        <v>0</v>
      </c>
      <c r="AB582" s="119">
        <f t="shared" ca="1" si="86"/>
        <v>0</v>
      </c>
      <c r="AC582" s="119">
        <f t="shared" ca="1" si="80"/>
        <v>0</v>
      </c>
    </row>
    <row r="583" spans="2:29" x14ac:dyDescent="0.25">
      <c r="B583" s="20" t="str">
        <f t="shared" ca="1" si="76"/>
        <v/>
      </c>
      <c r="C583" s="21" t="str">
        <f ca="1">IF(B583="","",IF(MONTH(B583)=1,C582*(1+PREMISSAS!$C$58),C582))</f>
        <v/>
      </c>
      <c r="D583" s="21" t="str">
        <f ca="1">IF(B583="","",IF(RESULTADOS!$C$17="Normal",IFERROR(MAX(C583-PREMISSAS!$C$13,0),0),MAX(10*PREMISSAS!$C$39,IF(MONTH(B583)=1,D582*(1+PREMISSAS!$C$58),D582))))</f>
        <v/>
      </c>
      <c r="E583" s="4">
        <f ca="1">IFERROR(D583*IF(RESULTADOS!$C$17="Normal",$D$3,0),0)</f>
        <v>0</v>
      </c>
      <c r="F583" s="4">
        <f>IF(AND(Painel!$I$47="Sim",Painel!$I$49=PREMISSAS!$O$23),Painel!$I$51,0)</f>
        <v>0</v>
      </c>
      <c r="G583" s="100">
        <f>IF(AND(Painel!$I$47="Sim",Painel!$I$49=PREMISSAS!$O$22),IF(MOD(MONTH(B583),6)=0,Painel!$I$51,0),0)</f>
        <v>0</v>
      </c>
      <c r="H583" s="100">
        <f>IF(AND(Painel!$I$47="Sim",Painel!$I$49=PREMISSAS!$O$21),IF(MOD(MONTH(B583),12)=0,Painel!$I$51,0),0)</f>
        <v>0</v>
      </c>
      <c r="I583" s="4">
        <f ca="1">IFERROR(IF(RESULTADOS!$C$17="Normal",0,D583)*IF(RESULTADOS!$C$17="Normal",0,$D$3),0)</f>
        <v>0</v>
      </c>
      <c r="J583" s="4">
        <f>IF(RESULTADOS!$C$17="Normal",E583,0)</f>
        <v>0</v>
      </c>
      <c r="K583" s="4">
        <f ca="1">(E583+J583+I583)*PREMISSAS!$C$61</f>
        <v>0</v>
      </c>
      <c r="L583" s="4">
        <f ca="1">IFERROR(D583*IF(RESULTADOS!$C$17="Normal",IF(Painel!$G$8=PREMISSAS!$M$18,PREMISSAS!$C$63,PREMISSAS!$D$63),0),0)</f>
        <v>0</v>
      </c>
      <c r="M583" s="85">
        <f ca="1">IFERROR(M582*(1+$E$2)+(E583+J583-IF(RESULTADOS!$C$17="Normal",K583,0)-L583)*IF(MONTH(B583)=12,2,1),0)</f>
        <v>0</v>
      </c>
      <c r="N583" s="85">
        <f ca="1">IFERROR(N582*(1+$E$2)+(F583+I583-IF(RESULTADOS!$C$17="Normal",0,K583))*IF(MONTH(B583)=12,2,1)+G583+H583,0)</f>
        <v>0</v>
      </c>
      <c r="P583" s="43">
        <f t="shared" ca="1" si="73"/>
        <v>0</v>
      </c>
      <c r="R583" s="116" t="str">
        <f t="shared" ca="1" si="81"/>
        <v/>
      </c>
      <c r="S583" s="100" t="str">
        <f ca="1">IF(C583="","",S582+(E583+J583-IF(RESULTADOS!$C$17="Normal",K583,0)-L583)/2+(F583+G583+H583+I583-IF(RESULTADOS!$C$17="Normal",0,K583)))</f>
        <v/>
      </c>
      <c r="T583" s="100" t="str">
        <f ca="1">IF(C583="","",T582+(E583+J583-IF(RESULTADOS!$C$17="Normal",K583,0)-L583)/2)</f>
        <v/>
      </c>
      <c r="U583" s="100">
        <f t="shared" ca="1" si="82"/>
        <v>0</v>
      </c>
      <c r="W583" s="116" t="str">
        <f t="shared" ca="1" si="83"/>
        <v/>
      </c>
      <c r="X583" s="116" t="str">
        <f t="shared" ca="1" si="84"/>
        <v/>
      </c>
      <c r="Y583" s="100">
        <f ca="1">IF(OR((Y582-13/12*AB582)*(1+PREMISSAS!$C$16)&lt;0,Y582=""),0,(Y582-13/12*AB582)*(1+PREMISSAS!$C$16))</f>
        <v>0</v>
      </c>
      <c r="Z583" s="100">
        <f ca="1">IF(OR((Z582-13/12*AC582)*(1+PREMISSAS!$C$16)&lt;0,Z582=""),0,(Z582-13/12*AC582)*(1+PREMISSAS!$C$16))</f>
        <v>0</v>
      </c>
      <c r="AA583" s="100">
        <f t="shared" ca="1" si="85"/>
        <v>0</v>
      </c>
      <c r="AB583" s="119">
        <f t="shared" ca="1" si="86"/>
        <v>0</v>
      </c>
      <c r="AC583" s="119">
        <f t="shared" ca="1" si="80"/>
        <v>0</v>
      </c>
    </row>
    <row r="584" spans="2:29" x14ac:dyDescent="0.25">
      <c r="B584" s="20" t="str">
        <f t="shared" ca="1" si="76"/>
        <v/>
      </c>
      <c r="C584" s="21" t="str">
        <f ca="1">IF(B584="","",IF(MONTH(B584)=1,C583*(1+PREMISSAS!$C$58),C583))</f>
        <v/>
      </c>
      <c r="D584" s="21" t="str">
        <f ca="1">IF(B584="","",IF(RESULTADOS!$C$17="Normal",IFERROR(MAX(C584-PREMISSAS!$C$13,0),0),MAX(10*PREMISSAS!$C$39,IF(MONTH(B584)=1,D583*(1+PREMISSAS!$C$58),D583))))</f>
        <v/>
      </c>
      <c r="E584" s="4">
        <f ca="1">IFERROR(D584*IF(RESULTADOS!$C$17="Normal",$D$3,0),0)</f>
        <v>0</v>
      </c>
      <c r="F584" s="4">
        <f>IF(AND(Painel!$I$47="Sim",Painel!$I$49=PREMISSAS!$O$23),Painel!$I$51,0)</f>
        <v>0</v>
      </c>
      <c r="G584" s="100">
        <f>IF(AND(Painel!$I$47="Sim",Painel!$I$49=PREMISSAS!$O$22),IF(MOD(MONTH(B584),6)=0,Painel!$I$51,0),0)</f>
        <v>0</v>
      </c>
      <c r="H584" s="100">
        <f>IF(AND(Painel!$I$47="Sim",Painel!$I$49=PREMISSAS!$O$21),IF(MOD(MONTH(B584),12)=0,Painel!$I$51,0),0)</f>
        <v>0</v>
      </c>
      <c r="I584" s="4">
        <f ca="1">IFERROR(IF(RESULTADOS!$C$17="Normal",0,D584)*IF(RESULTADOS!$C$17="Normal",0,$D$3),0)</f>
        <v>0</v>
      </c>
      <c r="J584" s="4">
        <f>IF(RESULTADOS!$C$17="Normal",E584,0)</f>
        <v>0</v>
      </c>
      <c r="K584" s="4">
        <f ca="1">(E584+J584+I584)*PREMISSAS!$C$61</f>
        <v>0</v>
      </c>
      <c r="L584" s="4">
        <f ca="1">IFERROR(D584*IF(RESULTADOS!$C$17="Normal",IF(Painel!$G$8=PREMISSAS!$M$18,PREMISSAS!$C$63,PREMISSAS!$D$63),0),0)</f>
        <v>0</v>
      </c>
      <c r="M584" s="85">
        <f ca="1">IFERROR(M583*(1+$E$2)+(E584+J584-IF(RESULTADOS!$C$17="Normal",K584,0)-L584)*IF(MONTH(B584)=12,2,1),0)</f>
        <v>0</v>
      </c>
      <c r="N584" s="85">
        <f ca="1">IFERROR(N583*(1+$E$2)+(F584+I584-IF(RESULTADOS!$C$17="Normal",0,K584))*IF(MONTH(B584)=12,2,1)+G584+H584,0)</f>
        <v>0</v>
      </c>
      <c r="P584" s="43">
        <f t="shared" ca="1" si="73"/>
        <v>0</v>
      </c>
      <c r="R584" s="116" t="str">
        <f t="shared" ca="1" si="81"/>
        <v/>
      </c>
      <c r="S584" s="100" t="str">
        <f ca="1">IF(C584="","",S583+(E584+J584-IF(RESULTADOS!$C$17="Normal",K584,0)-L584)/2+(F584+G584+H584+I584-IF(RESULTADOS!$C$17="Normal",0,K584)))</f>
        <v/>
      </c>
      <c r="T584" s="100" t="str">
        <f ca="1">IF(C584="","",T583+(E584+J584-IF(RESULTADOS!$C$17="Normal",K584,0)-L584)/2)</f>
        <v/>
      </c>
      <c r="U584" s="100">
        <f t="shared" ca="1" si="82"/>
        <v>0</v>
      </c>
      <c r="W584" s="116" t="str">
        <f t="shared" ca="1" si="83"/>
        <v/>
      </c>
      <c r="X584" s="116" t="str">
        <f t="shared" ca="1" si="84"/>
        <v/>
      </c>
      <c r="Y584" s="100">
        <f ca="1">IF(OR((Y583-13/12*AB583)*(1+PREMISSAS!$C$16)&lt;0,Y583=""),0,(Y583-13/12*AB583)*(1+PREMISSAS!$C$16))</f>
        <v>0</v>
      </c>
      <c r="Z584" s="100">
        <f ca="1">IF(OR((Z583-13/12*AC583)*(1+PREMISSAS!$C$16)&lt;0,Z583=""),0,(Z583-13/12*AC583)*(1+PREMISSAS!$C$16))</f>
        <v>0</v>
      </c>
      <c r="AA584" s="100">
        <f t="shared" ca="1" si="85"/>
        <v>0</v>
      </c>
      <c r="AB584" s="119">
        <f t="shared" ca="1" si="86"/>
        <v>0</v>
      </c>
      <c r="AC584" s="119">
        <f t="shared" ca="1" si="80"/>
        <v>0</v>
      </c>
    </row>
    <row r="585" spans="2:29" x14ac:dyDescent="0.25">
      <c r="B585" s="20" t="str">
        <f t="shared" ca="1" si="76"/>
        <v/>
      </c>
      <c r="C585" s="21" t="str">
        <f ca="1">IF(B585="","",IF(MONTH(B585)=1,C584*(1+PREMISSAS!$C$58),C584))</f>
        <v/>
      </c>
      <c r="D585" s="21" t="str">
        <f ca="1">IF(B585="","",IF(RESULTADOS!$C$17="Normal",IFERROR(MAX(C585-PREMISSAS!$C$13,0),0),MAX(10*PREMISSAS!$C$39,IF(MONTH(B585)=1,D584*(1+PREMISSAS!$C$58),D584))))</f>
        <v/>
      </c>
      <c r="E585" s="4">
        <f ca="1">IFERROR(D585*IF(RESULTADOS!$C$17="Normal",$D$3,0),0)</f>
        <v>0</v>
      </c>
      <c r="F585" s="4">
        <f>IF(AND(Painel!$I$47="Sim",Painel!$I$49=PREMISSAS!$O$23),Painel!$I$51,0)</f>
        <v>0</v>
      </c>
      <c r="G585" s="100">
        <f>IF(AND(Painel!$I$47="Sim",Painel!$I$49=PREMISSAS!$O$22),IF(MOD(MONTH(B585),6)=0,Painel!$I$51,0),0)</f>
        <v>0</v>
      </c>
      <c r="H585" s="100">
        <f>IF(AND(Painel!$I$47="Sim",Painel!$I$49=PREMISSAS!$O$21),IF(MOD(MONTH(B585),12)=0,Painel!$I$51,0),0)</f>
        <v>0</v>
      </c>
      <c r="I585" s="4">
        <f ca="1">IFERROR(IF(RESULTADOS!$C$17="Normal",0,D585)*IF(RESULTADOS!$C$17="Normal",0,$D$3),0)</f>
        <v>0</v>
      </c>
      <c r="J585" s="4">
        <f>IF(RESULTADOS!$C$17="Normal",E585,0)</f>
        <v>0</v>
      </c>
      <c r="K585" s="4">
        <f ca="1">(E585+J585+I585)*PREMISSAS!$C$61</f>
        <v>0</v>
      </c>
      <c r="L585" s="4">
        <f ca="1">IFERROR(D585*IF(RESULTADOS!$C$17="Normal",IF(Painel!$G$8=PREMISSAS!$M$18,PREMISSAS!$C$63,PREMISSAS!$D$63),0),0)</f>
        <v>0</v>
      </c>
      <c r="M585" s="85">
        <f ca="1">IFERROR(M584*(1+$E$2)+(E585+J585-IF(RESULTADOS!$C$17="Normal",K585,0)-L585)*IF(MONTH(B585)=12,2,1),0)</f>
        <v>0</v>
      </c>
      <c r="N585" s="85">
        <f ca="1">IFERROR(N584*(1+$E$2)+(F585+I585-IF(RESULTADOS!$C$17="Normal",0,K585))*IF(MONTH(B585)=12,2,1)+G585+H585,0)</f>
        <v>0</v>
      </c>
      <c r="P585" s="43">
        <f t="shared" ref="P585:P648" ca="1" si="87">IFERROR(MIN(SUM(E585:I585)/C585,12%),0)</f>
        <v>0</v>
      </c>
      <c r="R585" s="116" t="str">
        <f t="shared" ca="1" si="81"/>
        <v/>
      </c>
      <c r="S585" s="100" t="str">
        <f ca="1">IF(C585="","",S584+(E585+J585-IF(RESULTADOS!$C$17="Normal",K585,0)-L585)/2+(F585+G585+H585+I585-IF(RESULTADOS!$C$17="Normal",0,K585)))</f>
        <v/>
      </c>
      <c r="T585" s="100" t="str">
        <f ca="1">IF(C585="","",T584+(E585+J585-IF(RESULTADOS!$C$17="Normal",K585,0)-L585)/2)</f>
        <v/>
      </c>
      <c r="U585" s="100">
        <f t="shared" ca="1" si="82"/>
        <v>0</v>
      </c>
      <c r="W585" s="116" t="str">
        <f t="shared" ca="1" si="83"/>
        <v/>
      </c>
      <c r="X585" s="116" t="str">
        <f t="shared" ca="1" si="84"/>
        <v/>
      </c>
      <c r="Y585" s="100">
        <f ca="1">IF(OR((Y584-13/12*AB584)*(1+PREMISSAS!$C$16)&lt;0,Y584=""),0,(Y584-13/12*AB584)*(1+PREMISSAS!$C$16))</f>
        <v>0</v>
      </c>
      <c r="Z585" s="100">
        <f ca="1">IF(OR((Z584-13/12*AC584)*(1+PREMISSAS!$C$16)&lt;0,Z584=""),0,(Z584-13/12*AC584)*(1+PREMISSAS!$C$16))</f>
        <v>0</v>
      </c>
      <c r="AA585" s="100">
        <f t="shared" ca="1" si="85"/>
        <v>0</v>
      </c>
      <c r="AB585" s="119">
        <f t="shared" ca="1" si="86"/>
        <v>0</v>
      </c>
      <c r="AC585" s="119">
        <f t="shared" ca="1" si="80"/>
        <v>0</v>
      </c>
    </row>
    <row r="586" spans="2:29" x14ac:dyDescent="0.25">
      <c r="B586" s="20" t="str">
        <f t="shared" ref="B586:B649" ca="1" si="88">IF(B585="","",IF(EOMONTH(B585,1)&gt;EOMONTH($D$4,0),"",EOMONTH(B585,1)))</f>
        <v/>
      </c>
      <c r="C586" s="21" t="str">
        <f ca="1">IF(B586="","",IF(MONTH(B586)=1,C585*(1+PREMISSAS!$C$58),C585))</f>
        <v/>
      </c>
      <c r="D586" s="21" t="str">
        <f ca="1">IF(B586="","",IF(RESULTADOS!$C$17="Normal",IFERROR(MAX(C586-PREMISSAS!$C$13,0),0),MAX(10*PREMISSAS!$C$39,IF(MONTH(B586)=1,D585*(1+PREMISSAS!$C$58),D585))))</f>
        <v/>
      </c>
      <c r="E586" s="4">
        <f ca="1">IFERROR(D586*IF(RESULTADOS!$C$17="Normal",$D$3,0),0)</f>
        <v>0</v>
      </c>
      <c r="F586" s="4">
        <f>IF(AND(Painel!$I$47="Sim",Painel!$I$49=PREMISSAS!$O$23),Painel!$I$51,0)</f>
        <v>0</v>
      </c>
      <c r="G586" s="100">
        <f>IF(AND(Painel!$I$47="Sim",Painel!$I$49=PREMISSAS!$O$22),IF(MOD(MONTH(B586),6)=0,Painel!$I$51,0),0)</f>
        <v>0</v>
      </c>
      <c r="H586" s="100">
        <f>IF(AND(Painel!$I$47="Sim",Painel!$I$49=PREMISSAS!$O$21),IF(MOD(MONTH(B586),12)=0,Painel!$I$51,0),0)</f>
        <v>0</v>
      </c>
      <c r="I586" s="4">
        <f ca="1">IFERROR(IF(RESULTADOS!$C$17="Normal",0,D586)*IF(RESULTADOS!$C$17="Normal",0,$D$3),0)</f>
        <v>0</v>
      </c>
      <c r="J586" s="4">
        <f>IF(RESULTADOS!$C$17="Normal",E586,0)</f>
        <v>0</v>
      </c>
      <c r="K586" s="4">
        <f ca="1">(E586+J586+I586)*PREMISSAS!$C$61</f>
        <v>0</v>
      </c>
      <c r="L586" s="4">
        <f ca="1">IFERROR(D586*IF(RESULTADOS!$C$17="Normal",IF(Painel!$G$8=PREMISSAS!$M$18,PREMISSAS!$C$63,PREMISSAS!$D$63),0),0)</f>
        <v>0</v>
      </c>
      <c r="M586" s="85">
        <f ca="1">IFERROR(M585*(1+$E$2)+(E586+J586-IF(RESULTADOS!$C$17="Normal",K586,0)-L586)*IF(MONTH(B586)=12,2,1),0)</f>
        <v>0</v>
      </c>
      <c r="N586" s="85">
        <f ca="1">IFERROR(N585*(1+$E$2)+(F586+I586-IF(RESULTADOS!$C$17="Normal",0,K586))*IF(MONTH(B586)=12,2,1)+G586+H586,0)</f>
        <v>0</v>
      </c>
      <c r="P586" s="43">
        <f t="shared" ca="1" si="87"/>
        <v>0</v>
      </c>
      <c r="R586" s="116" t="str">
        <f t="shared" ca="1" si="81"/>
        <v/>
      </c>
      <c r="S586" s="100" t="str">
        <f ca="1">IF(C586="","",S585+(E586+J586-IF(RESULTADOS!$C$17="Normal",K586,0)-L586)/2+(F586+G586+H586+I586-IF(RESULTADOS!$C$17="Normal",0,K586)))</f>
        <v/>
      </c>
      <c r="T586" s="100" t="str">
        <f ca="1">IF(C586="","",T585+(E586+J586-IF(RESULTADOS!$C$17="Normal",K586,0)-L586)/2)</f>
        <v/>
      </c>
      <c r="U586" s="100">
        <f t="shared" ca="1" si="82"/>
        <v>0</v>
      </c>
      <c r="W586" s="116" t="str">
        <f t="shared" ca="1" si="83"/>
        <v/>
      </c>
      <c r="X586" s="116" t="str">
        <f t="shared" ca="1" si="84"/>
        <v/>
      </c>
      <c r="Y586" s="100">
        <f ca="1">IF(OR((Y585-13/12*AB585)*(1+PREMISSAS!$C$16)&lt;0,Y585=""),0,(Y585-13/12*AB585)*(1+PREMISSAS!$C$16))</f>
        <v>0</v>
      </c>
      <c r="Z586" s="100">
        <f ca="1">IF(OR((Z585-13/12*AC585)*(1+PREMISSAS!$C$16)&lt;0,Z585=""),0,(Z585-13/12*AC585)*(1+PREMISSAS!$C$16))</f>
        <v>0</v>
      </c>
      <c r="AA586" s="100">
        <f t="shared" ca="1" si="85"/>
        <v>0</v>
      </c>
      <c r="AB586" s="119">
        <f t="shared" ca="1" si="86"/>
        <v>0</v>
      </c>
      <c r="AC586" s="119">
        <f t="shared" ref="AC586:AC649" ca="1" si="89">IF(Z586&lt;&gt;0,AC585,0)</f>
        <v>0</v>
      </c>
    </row>
    <row r="587" spans="2:29" x14ac:dyDescent="0.25">
      <c r="B587" s="20" t="str">
        <f t="shared" ca="1" si="88"/>
        <v/>
      </c>
      <c r="C587" s="21" t="str">
        <f ca="1">IF(B587="","",IF(MONTH(B587)=1,C586*(1+PREMISSAS!$C$58),C586))</f>
        <v/>
      </c>
      <c r="D587" s="21" t="str">
        <f ca="1">IF(B587="","",IF(RESULTADOS!$C$17="Normal",IFERROR(MAX(C587-PREMISSAS!$C$13,0),0),MAX(10*PREMISSAS!$C$39,IF(MONTH(B587)=1,D586*(1+PREMISSAS!$C$58),D586))))</f>
        <v/>
      </c>
      <c r="E587" s="4">
        <f ca="1">IFERROR(D587*IF(RESULTADOS!$C$17="Normal",$D$3,0),0)</f>
        <v>0</v>
      </c>
      <c r="F587" s="4">
        <f>IF(AND(Painel!$I$47="Sim",Painel!$I$49=PREMISSAS!$O$23),Painel!$I$51,0)</f>
        <v>0</v>
      </c>
      <c r="G587" s="100">
        <f>IF(AND(Painel!$I$47="Sim",Painel!$I$49=PREMISSAS!$O$22),IF(MOD(MONTH(B587),6)=0,Painel!$I$51,0),0)</f>
        <v>0</v>
      </c>
      <c r="H587" s="100">
        <f>IF(AND(Painel!$I$47="Sim",Painel!$I$49=PREMISSAS!$O$21),IF(MOD(MONTH(B587),12)=0,Painel!$I$51,0),0)</f>
        <v>0</v>
      </c>
      <c r="I587" s="4">
        <f ca="1">IFERROR(IF(RESULTADOS!$C$17="Normal",0,D587)*IF(RESULTADOS!$C$17="Normal",0,$D$3),0)</f>
        <v>0</v>
      </c>
      <c r="J587" s="4">
        <f>IF(RESULTADOS!$C$17="Normal",E587,0)</f>
        <v>0</v>
      </c>
      <c r="K587" s="4">
        <f ca="1">(E587+J587+I587)*PREMISSAS!$C$61</f>
        <v>0</v>
      </c>
      <c r="L587" s="4">
        <f ca="1">IFERROR(D587*IF(RESULTADOS!$C$17="Normal",IF(Painel!$G$8=PREMISSAS!$M$18,PREMISSAS!$C$63,PREMISSAS!$D$63),0),0)</f>
        <v>0</v>
      </c>
      <c r="M587" s="85">
        <f ca="1">IFERROR(M586*(1+$E$2)+(E587+J587-IF(RESULTADOS!$C$17="Normal",K587,0)-L587)*IF(MONTH(B587)=12,2,1),0)</f>
        <v>0</v>
      </c>
      <c r="N587" s="85">
        <f ca="1">IFERROR(N586*(1+$E$2)+(F587+I587-IF(RESULTADOS!$C$17="Normal",0,K587))*IF(MONTH(B587)=12,2,1)+G587+H587,0)</f>
        <v>0</v>
      </c>
      <c r="P587" s="43">
        <f t="shared" ca="1" si="87"/>
        <v>0</v>
      </c>
      <c r="R587" s="116" t="str">
        <f t="shared" ca="1" si="81"/>
        <v/>
      </c>
      <c r="S587" s="100" t="str">
        <f ca="1">IF(C587="","",S586+(E587+J587-IF(RESULTADOS!$C$17="Normal",K587,0)-L587)/2+(F587+G587+H587+I587-IF(RESULTADOS!$C$17="Normal",0,K587)))</f>
        <v/>
      </c>
      <c r="T587" s="100" t="str">
        <f ca="1">IF(C587="","",T586+(E587+J587-IF(RESULTADOS!$C$17="Normal",K587,0)-L587)/2)</f>
        <v/>
      </c>
      <c r="U587" s="100">
        <f t="shared" ca="1" si="82"/>
        <v>0</v>
      </c>
      <c r="W587" s="116" t="str">
        <f t="shared" ca="1" si="83"/>
        <v/>
      </c>
      <c r="X587" s="116" t="str">
        <f t="shared" ca="1" si="84"/>
        <v/>
      </c>
      <c r="Y587" s="100">
        <f ca="1">IF(OR((Y586-13/12*AB586)*(1+PREMISSAS!$C$16)&lt;0,Y586=""),0,(Y586-13/12*AB586)*(1+PREMISSAS!$C$16))</f>
        <v>0</v>
      </c>
      <c r="Z587" s="100">
        <f ca="1">IF(OR((Z586-13/12*AC586)*(1+PREMISSAS!$C$16)&lt;0,Z586=""),0,(Z586-13/12*AC586)*(1+PREMISSAS!$C$16))</f>
        <v>0</v>
      </c>
      <c r="AA587" s="100">
        <f t="shared" ca="1" si="85"/>
        <v>0</v>
      </c>
      <c r="AB587" s="119">
        <f t="shared" ca="1" si="86"/>
        <v>0</v>
      </c>
      <c r="AC587" s="119">
        <f t="shared" ca="1" si="89"/>
        <v>0</v>
      </c>
    </row>
    <row r="588" spans="2:29" x14ac:dyDescent="0.25">
      <c r="B588" s="20" t="str">
        <f t="shared" ca="1" si="88"/>
        <v/>
      </c>
      <c r="C588" s="21" t="str">
        <f ca="1">IF(B588="","",IF(MONTH(B588)=1,C587*(1+PREMISSAS!$C$58),C587))</f>
        <v/>
      </c>
      <c r="D588" s="21" t="str">
        <f ca="1">IF(B588="","",IF(RESULTADOS!$C$17="Normal",IFERROR(MAX(C588-PREMISSAS!$C$13,0),0),MAX(10*PREMISSAS!$C$39,IF(MONTH(B588)=1,D587*(1+PREMISSAS!$C$58),D587))))</f>
        <v/>
      </c>
      <c r="E588" s="4">
        <f ca="1">IFERROR(D588*IF(RESULTADOS!$C$17="Normal",$D$3,0),0)</f>
        <v>0</v>
      </c>
      <c r="F588" s="4">
        <f>IF(AND(Painel!$I$47="Sim",Painel!$I$49=PREMISSAS!$O$23),Painel!$I$51,0)</f>
        <v>0</v>
      </c>
      <c r="G588" s="100">
        <f>IF(AND(Painel!$I$47="Sim",Painel!$I$49=PREMISSAS!$O$22),IF(MOD(MONTH(B588),6)=0,Painel!$I$51,0),0)</f>
        <v>0</v>
      </c>
      <c r="H588" s="100">
        <f>IF(AND(Painel!$I$47="Sim",Painel!$I$49=PREMISSAS!$O$21),IF(MOD(MONTH(B588),12)=0,Painel!$I$51,0),0)</f>
        <v>0</v>
      </c>
      <c r="I588" s="4">
        <f ca="1">IFERROR(IF(RESULTADOS!$C$17="Normal",0,D588)*IF(RESULTADOS!$C$17="Normal",0,$D$3),0)</f>
        <v>0</v>
      </c>
      <c r="J588" s="4">
        <f>IF(RESULTADOS!$C$17="Normal",E588,0)</f>
        <v>0</v>
      </c>
      <c r="K588" s="4">
        <f ca="1">(E588+J588+I588)*PREMISSAS!$C$61</f>
        <v>0</v>
      </c>
      <c r="L588" s="4">
        <f ca="1">IFERROR(D588*IF(RESULTADOS!$C$17="Normal",IF(Painel!$G$8=PREMISSAS!$M$18,PREMISSAS!$C$63,PREMISSAS!$D$63),0),0)</f>
        <v>0</v>
      </c>
      <c r="M588" s="85">
        <f ca="1">IFERROR(M587*(1+$E$2)+(E588+J588-IF(RESULTADOS!$C$17="Normal",K588,0)-L588)*IF(MONTH(B588)=12,2,1),0)</f>
        <v>0</v>
      </c>
      <c r="N588" s="85">
        <f ca="1">IFERROR(N587*(1+$E$2)+(F588+I588-IF(RESULTADOS!$C$17="Normal",0,K588))*IF(MONTH(B588)=12,2,1)+G588+H588,0)</f>
        <v>0</v>
      </c>
      <c r="P588" s="43">
        <f t="shared" ca="1" si="87"/>
        <v>0</v>
      </c>
      <c r="R588" s="116" t="str">
        <f t="shared" ca="1" si="81"/>
        <v/>
      </c>
      <c r="S588" s="100" t="str">
        <f ca="1">IF(C588="","",S587+(E588+J588-IF(RESULTADOS!$C$17="Normal",K588,0)-L588)/2+(F588+G588+H588+I588-IF(RESULTADOS!$C$17="Normal",0,K588)))</f>
        <v/>
      </c>
      <c r="T588" s="100" t="str">
        <f ca="1">IF(C588="","",T587+(E588+J588-IF(RESULTADOS!$C$17="Normal",K588,0)-L588)/2)</f>
        <v/>
      </c>
      <c r="U588" s="100">
        <f t="shared" ca="1" si="82"/>
        <v>0</v>
      </c>
      <c r="W588" s="116" t="str">
        <f t="shared" ca="1" si="83"/>
        <v/>
      </c>
      <c r="X588" s="116" t="str">
        <f t="shared" ca="1" si="84"/>
        <v/>
      </c>
      <c r="Y588" s="100">
        <f ca="1">IF(OR((Y587-13/12*AB587)*(1+PREMISSAS!$C$16)&lt;0,Y587=""),0,(Y587-13/12*AB587)*(1+PREMISSAS!$C$16))</f>
        <v>0</v>
      </c>
      <c r="Z588" s="100">
        <f ca="1">IF(OR((Z587-13/12*AC587)*(1+PREMISSAS!$C$16)&lt;0,Z587=""),0,(Z587-13/12*AC587)*(1+PREMISSAS!$C$16))</f>
        <v>0</v>
      </c>
      <c r="AA588" s="100">
        <f t="shared" ca="1" si="85"/>
        <v>0</v>
      </c>
      <c r="AB588" s="119">
        <f t="shared" ca="1" si="86"/>
        <v>0</v>
      </c>
      <c r="AC588" s="119">
        <f t="shared" ca="1" si="89"/>
        <v>0</v>
      </c>
    </row>
    <row r="589" spans="2:29" x14ac:dyDescent="0.25">
      <c r="B589" s="20" t="str">
        <f t="shared" ca="1" si="88"/>
        <v/>
      </c>
      <c r="C589" s="21" t="str">
        <f ca="1">IF(B589="","",IF(MONTH(B589)=1,C588*(1+PREMISSAS!$C$58),C588))</f>
        <v/>
      </c>
      <c r="D589" s="21" t="str">
        <f ca="1">IF(B589="","",IF(RESULTADOS!$C$17="Normal",IFERROR(MAX(C589-PREMISSAS!$C$13,0),0),MAX(10*PREMISSAS!$C$39,IF(MONTH(B589)=1,D588*(1+PREMISSAS!$C$58),D588))))</f>
        <v/>
      </c>
      <c r="E589" s="4">
        <f ca="1">IFERROR(D589*IF(RESULTADOS!$C$17="Normal",$D$3,0),0)</f>
        <v>0</v>
      </c>
      <c r="F589" s="4">
        <f>IF(AND(Painel!$I$47="Sim",Painel!$I$49=PREMISSAS!$O$23),Painel!$I$51,0)</f>
        <v>0</v>
      </c>
      <c r="G589" s="100">
        <f>IF(AND(Painel!$I$47="Sim",Painel!$I$49=PREMISSAS!$O$22),IF(MOD(MONTH(B589),6)=0,Painel!$I$51,0),0)</f>
        <v>0</v>
      </c>
      <c r="H589" s="100">
        <f>IF(AND(Painel!$I$47="Sim",Painel!$I$49=PREMISSAS!$O$21),IF(MOD(MONTH(B589),12)=0,Painel!$I$51,0),0)</f>
        <v>0</v>
      </c>
      <c r="I589" s="4">
        <f ca="1">IFERROR(IF(RESULTADOS!$C$17="Normal",0,D589)*IF(RESULTADOS!$C$17="Normal",0,$D$3),0)</f>
        <v>0</v>
      </c>
      <c r="J589" s="4">
        <f>IF(RESULTADOS!$C$17="Normal",E589,0)</f>
        <v>0</v>
      </c>
      <c r="K589" s="4">
        <f ca="1">(E589+J589+I589)*PREMISSAS!$C$61</f>
        <v>0</v>
      </c>
      <c r="L589" s="4">
        <f ca="1">IFERROR(D589*IF(RESULTADOS!$C$17="Normal",IF(Painel!$G$8=PREMISSAS!$M$18,PREMISSAS!$C$63,PREMISSAS!$D$63),0),0)</f>
        <v>0</v>
      </c>
      <c r="M589" s="85">
        <f ca="1">IFERROR(M588*(1+$E$2)+(E589+J589-IF(RESULTADOS!$C$17="Normal",K589,0)-L589)*IF(MONTH(B589)=12,2,1),0)</f>
        <v>0</v>
      </c>
      <c r="N589" s="85">
        <f ca="1">IFERROR(N588*(1+$E$2)+(F589+I589-IF(RESULTADOS!$C$17="Normal",0,K589))*IF(MONTH(B589)=12,2,1)+G589+H589,0)</f>
        <v>0</v>
      </c>
      <c r="P589" s="43">
        <f t="shared" ca="1" si="87"/>
        <v>0</v>
      </c>
      <c r="R589" s="116" t="str">
        <f t="shared" ca="1" si="81"/>
        <v/>
      </c>
      <c r="S589" s="100" t="str">
        <f ca="1">IF(C589="","",S588+(E589+J589-IF(RESULTADOS!$C$17="Normal",K589,0)-L589)/2+(F589+G589+H589+I589-IF(RESULTADOS!$C$17="Normal",0,K589)))</f>
        <v/>
      </c>
      <c r="T589" s="100" t="str">
        <f ca="1">IF(C589="","",T588+(E589+J589-IF(RESULTADOS!$C$17="Normal",K589,0)-L589)/2)</f>
        <v/>
      </c>
      <c r="U589" s="100">
        <f t="shared" ca="1" si="82"/>
        <v>0</v>
      </c>
      <c r="W589" s="116" t="str">
        <f t="shared" ca="1" si="83"/>
        <v/>
      </c>
      <c r="X589" s="116" t="str">
        <f t="shared" ca="1" si="84"/>
        <v/>
      </c>
      <c r="Y589" s="100">
        <f ca="1">IF(OR((Y588-13/12*AB588)*(1+PREMISSAS!$C$16)&lt;0,Y588=""),0,(Y588-13/12*AB588)*(1+PREMISSAS!$C$16))</f>
        <v>0</v>
      </c>
      <c r="Z589" s="100">
        <f ca="1">IF(OR((Z588-13/12*AC588)*(1+PREMISSAS!$C$16)&lt;0,Z588=""),0,(Z588-13/12*AC588)*(1+PREMISSAS!$C$16))</f>
        <v>0</v>
      </c>
      <c r="AA589" s="100">
        <f t="shared" ca="1" si="85"/>
        <v>0</v>
      </c>
      <c r="AB589" s="119">
        <f t="shared" ca="1" si="86"/>
        <v>0</v>
      </c>
      <c r="AC589" s="119">
        <f t="shared" ca="1" si="89"/>
        <v>0</v>
      </c>
    </row>
    <row r="590" spans="2:29" x14ac:dyDescent="0.25">
      <c r="B590" s="20" t="str">
        <f t="shared" ca="1" si="88"/>
        <v/>
      </c>
      <c r="C590" s="21" t="str">
        <f ca="1">IF(B590="","",IF(MONTH(B590)=1,C589*(1+PREMISSAS!$C$58),C589))</f>
        <v/>
      </c>
      <c r="D590" s="21" t="str">
        <f ca="1">IF(B590="","",IF(RESULTADOS!$C$17="Normal",IFERROR(MAX(C590-PREMISSAS!$C$13,0),0),MAX(10*PREMISSAS!$C$39,IF(MONTH(B590)=1,D589*(1+PREMISSAS!$C$58),D589))))</f>
        <v/>
      </c>
      <c r="E590" s="4">
        <f ca="1">IFERROR(D590*IF(RESULTADOS!$C$17="Normal",$D$3,0),0)</f>
        <v>0</v>
      </c>
      <c r="F590" s="4">
        <f>IF(AND(Painel!$I$47="Sim",Painel!$I$49=PREMISSAS!$O$23),Painel!$I$51,0)</f>
        <v>0</v>
      </c>
      <c r="G590" s="100">
        <f>IF(AND(Painel!$I$47="Sim",Painel!$I$49=PREMISSAS!$O$22),IF(MOD(MONTH(B590),6)=0,Painel!$I$51,0),0)</f>
        <v>0</v>
      </c>
      <c r="H590" s="100">
        <f>IF(AND(Painel!$I$47="Sim",Painel!$I$49=PREMISSAS!$O$21),IF(MOD(MONTH(B590),12)=0,Painel!$I$51,0),0)</f>
        <v>0</v>
      </c>
      <c r="I590" s="4">
        <f ca="1">IFERROR(IF(RESULTADOS!$C$17="Normal",0,D590)*IF(RESULTADOS!$C$17="Normal",0,$D$3),0)</f>
        <v>0</v>
      </c>
      <c r="J590" s="4">
        <f>IF(RESULTADOS!$C$17="Normal",E590,0)</f>
        <v>0</v>
      </c>
      <c r="K590" s="4">
        <f ca="1">(E590+J590+I590)*PREMISSAS!$C$61</f>
        <v>0</v>
      </c>
      <c r="L590" s="4">
        <f ca="1">IFERROR(D590*IF(RESULTADOS!$C$17="Normal",IF(Painel!$G$8=PREMISSAS!$M$18,PREMISSAS!$C$63,PREMISSAS!$D$63),0),0)</f>
        <v>0</v>
      </c>
      <c r="M590" s="85">
        <f ca="1">IFERROR(M589*(1+$E$2)+(E590+J590-IF(RESULTADOS!$C$17="Normal",K590,0)-L590)*IF(MONTH(B590)=12,2,1),0)</f>
        <v>0</v>
      </c>
      <c r="N590" s="85">
        <f ca="1">IFERROR(N589*(1+$E$2)+(F590+I590-IF(RESULTADOS!$C$17="Normal",0,K590))*IF(MONTH(B590)=12,2,1)+G590+H590,0)</f>
        <v>0</v>
      </c>
      <c r="P590" s="43">
        <f t="shared" ca="1" si="87"/>
        <v>0</v>
      </c>
      <c r="R590" s="116" t="str">
        <f t="shared" ca="1" si="81"/>
        <v/>
      </c>
      <c r="S590" s="100" t="str">
        <f ca="1">IF(C590="","",S589+(E590+J590-IF(RESULTADOS!$C$17="Normal",K590,0)-L590)/2+(F590+G590+H590+I590-IF(RESULTADOS!$C$17="Normal",0,K590)))</f>
        <v/>
      </c>
      <c r="T590" s="100" t="str">
        <f ca="1">IF(C590="","",T589+(E590+J590-IF(RESULTADOS!$C$17="Normal",K590,0)-L590)/2)</f>
        <v/>
      </c>
      <c r="U590" s="100">
        <f t="shared" ca="1" si="82"/>
        <v>0</v>
      </c>
      <c r="W590" s="116" t="str">
        <f t="shared" ca="1" si="83"/>
        <v/>
      </c>
      <c r="X590" s="116" t="str">
        <f t="shared" ca="1" si="84"/>
        <v/>
      </c>
      <c r="Y590" s="100">
        <f ca="1">IF(OR((Y589-13/12*AB589)*(1+PREMISSAS!$C$16)&lt;0,Y589=""),0,(Y589-13/12*AB589)*(1+PREMISSAS!$C$16))</f>
        <v>0</v>
      </c>
      <c r="Z590" s="100">
        <f ca="1">IF(OR((Z589-13/12*AC589)*(1+PREMISSAS!$C$16)&lt;0,Z589=""),0,(Z589-13/12*AC589)*(1+PREMISSAS!$C$16))</f>
        <v>0</v>
      </c>
      <c r="AA590" s="100">
        <f t="shared" ca="1" si="85"/>
        <v>0</v>
      </c>
      <c r="AB590" s="119">
        <f t="shared" ca="1" si="86"/>
        <v>0</v>
      </c>
      <c r="AC590" s="119">
        <f t="shared" ca="1" si="89"/>
        <v>0</v>
      </c>
    </row>
    <row r="591" spans="2:29" x14ac:dyDescent="0.25">
      <c r="B591" s="20" t="str">
        <f t="shared" ca="1" si="88"/>
        <v/>
      </c>
      <c r="C591" s="21" t="str">
        <f ca="1">IF(B591="","",IF(MONTH(B591)=1,C590*(1+PREMISSAS!$C$58),C590))</f>
        <v/>
      </c>
      <c r="D591" s="21" t="str">
        <f ca="1">IF(B591="","",IF(RESULTADOS!$C$17="Normal",IFERROR(MAX(C591-PREMISSAS!$C$13,0),0),MAX(10*PREMISSAS!$C$39,IF(MONTH(B591)=1,D590*(1+PREMISSAS!$C$58),D590))))</f>
        <v/>
      </c>
      <c r="E591" s="4">
        <f ca="1">IFERROR(D591*IF(RESULTADOS!$C$17="Normal",$D$3,0),0)</f>
        <v>0</v>
      </c>
      <c r="F591" s="4">
        <f>IF(AND(Painel!$I$47="Sim",Painel!$I$49=PREMISSAS!$O$23),Painel!$I$51,0)</f>
        <v>0</v>
      </c>
      <c r="G591" s="100">
        <f>IF(AND(Painel!$I$47="Sim",Painel!$I$49=PREMISSAS!$O$22),IF(MOD(MONTH(B591),6)=0,Painel!$I$51,0),0)</f>
        <v>0</v>
      </c>
      <c r="H591" s="100">
        <f>IF(AND(Painel!$I$47="Sim",Painel!$I$49=PREMISSAS!$O$21),IF(MOD(MONTH(B591),12)=0,Painel!$I$51,0),0)</f>
        <v>0</v>
      </c>
      <c r="I591" s="4">
        <f ca="1">IFERROR(IF(RESULTADOS!$C$17="Normal",0,D591)*IF(RESULTADOS!$C$17="Normal",0,$D$3),0)</f>
        <v>0</v>
      </c>
      <c r="J591" s="4">
        <f>IF(RESULTADOS!$C$17="Normal",E591,0)</f>
        <v>0</v>
      </c>
      <c r="K591" s="4">
        <f ca="1">(E591+J591+I591)*PREMISSAS!$C$61</f>
        <v>0</v>
      </c>
      <c r="L591" s="4">
        <f ca="1">IFERROR(D591*IF(RESULTADOS!$C$17="Normal",IF(Painel!$G$8=PREMISSAS!$M$18,PREMISSAS!$C$63,PREMISSAS!$D$63),0),0)</f>
        <v>0</v>
      </c>
      <c r="M591" s="85">
        <f ca="1">IFERROR(M590*(1+$E$2)+(E591+J591-IF(RESULTADOS!$C$17="Normal",K591,0)-L591)*IF(MONTH(B591)=12,2,1),0)</f>
        <v>0</v>
      </c>
      <c r="N591" s="85">
        <f ca="1">IFERROR(N590*(1+$E$2)+(F591+I591-IF(RESULTADOS!$C$17="Normal",0,K591))*IF(MONTH(B591)=12,2,1)+G591+H591,0)</f>
        <v>0</v>
      </c>
      <c r="P591" s="43">
        <f t="shared" ca="1" si="87"/>
        <v>0</v>
      </c>
      <c r="R591" s="116" t="str">
        <f t="shared" ca="1" si="81"/>
        <v/>
      </c>
      <c r="S591" s="100" t="str">
        <f ca="1">IF(C591="","",S590+(E591+J591-IF(RESULTADOS!$C$17="Normal",K591,0)-L591)/2+(F591+G591+H591+I591-IF(RESULTADOS!$C$17="Normal",0,K591)))</f>
        <v/>
      </c>
      <c r="T591" s="100" t="str">
        <f ca="1">IF(C591="","",T590+(E591+J591-IF(RESULTADOS!$C$17="Normal",K591,0)-L591)/2)</f>
        <v/>
      </c>
      <c r="U591" s="100">
        <f t="shared" ca="1" si="82"/>
        <v>0</v>
      </c>
      <c r="W591" s="116" t="str">
        <f t="shared" ca="1" si="83"/>
        <v/>
      </c>
      <c r="X591" s="116" t="str">
        <f t="shared" ca="1" si="84"/>
        <v/>
      </c>
      <c r="Y591" s="100">
        <f ca="1">IF(OR((Y590-13/12*AB590)*(1+PREMISSAS!$C$16)&lt;0,Y590=""),0,(Y590-13/12*AB590)*(1+PREMISSAS!$C$16))</f>
        <v>0</v>
      </c>
      <c r="Z591" s="100">
        <f ca="1">IF(OR((Z590-13/12*AC590)*(1+PREMISSAS!$C$16)&lt;0,Z590=""),0,(Z590-13/12*AC590)*(1+PREMISSAS!$C$16))</f>
        <v>0</v>
      </c>
      <c r="AA591" s="100">
        <f t="shared" ca="1" si="85"/>
        <v>0</v>
      </c>
      <c r="AB591" s="119">
        <f t="shared" ca="1" si="86"/>
        <v>0</v>
      </c>
      <c r="AC591" s="119">
        <f t="shared" ca="1" si="89"/>
        <v>0</v>
      </c>
    </row>
    <row r="592" spans="2:29" x14ac:dyDescent="0.25">
      <c r="B592" s="20" t="str">
        <f t="shared" ca="1" si="88"/>
        <v/>
      </c>
      <c r="C592" s="21" t="str">
        <f ca="1">IF(B592="","",IF(MONTH(B592)=1,C591*(1+PREMISSAS!$C$58),C591))</f>
        <v/>
      </c>
      <c r="D592" s="21" t="str">
        <f ca="1">IF(B592="","",IF(RESULTADOS!$C$17="Normal",IFERROR(MAX(C592-PREMISSAS!$C$13,0),0),MAX(10*PREMISSAS!$C$39,IF(MONTH(B592)=1,D591*(1+PREMISSAS!$C$58),D591))))</f>
        <v/>
      </c>
      <c r="E592" s="4">
        <f ca="1">IFERROR(D592*IF(RESULTADOS!$C$17="Normal",$D$3,0),0)</f>
        <v>0</v>
      </c>
      <c r="F592" s="4">
        <f>IF(AND(Painel!$I$47="Sim",Painel!$I$49=PREMISSAS!$O$23),Painel!$I$51,0)</f>
        <v>0</v>
      </c>
      <c r="G592" s="100">
        <f>IF(AND(Painel!$I$47="Sim",Painel!$I$49=PREMISSAS!$O$22),IF(MOD(MONTH(B592),6)=0,Painel!$I$51,0),0)</f>
        <v>0</v>
      </c>
      <c r="H592" s="100">
        <f>IF(AND(Painel!$I$47="Sim",Painel!$I$49=PREMISSAS!$O$21),IF(MOD(MONTH(B592),12)=0,Painel!$I$51,0),0)</f>
        <v>0</v>
      </c>
      <c r="I592" s="4">
        <f ca="1">IFERROR(IF(RESULTADOS!$C$17="Normal",0,D592)*IF(RESULTADOS!$C$17="Normal",0,$D$3),0)</f>
        <v>0</v>
      </c>
      <c r="J592" s="4">
        <f>IF(RESULTADOS!$C$17="Normal",E592,0)</f>
        <v>0</v>
      </c>
      <c r="K592" s="4">
        <f ca="1">(E592+J592+I592)*PREMISSAS!$C$61</f>
        <v>0</v>
      </c>
      <c r="L592" s="4">
        <f ca="1">IFERROR(D592*IF(RESULTADOS!$C$17="Normal",IF(Painel!$G$8=PREMISSAS!$M$18,PREMISSAS!$C$63,PREMISSAS!$D$63),0),0)</f>
        <v>0</v>
      </c>
      <c r="M592" s="85">
        <f ca="1">IFERROR(M591*(1+$E$2)+(E592+J592-IF(RESULTADOS!$C$17="Normal",K592,0)-L592)*IF(MONTH(B592)=12,2,1),0)</f>
        <v>0</v>
      </c>
      <c r="N592" s="85">
        <f ca="1">IFERROR(N591*(1+$E$2)+(F592+I592-IF(RESULTADOS!$C$17="Normal",0,K592))*IF(MONTH(B592)=12,2,1)+G592+H592,0)</f>
        <v>0</v>
      </c>
      <c r="P592" s="43">
        <f t="shared" ca="1" si="87"/>
        <v>0</v>
      </c>
      <c r="R592" s="116" t="str">
        <f t="shared" ca="1" si="81"/>
        <v/>
      </c>
      <c r="S592" s="100" t="str">
        <f ca="1">IF(C592="","",S591+(E592+J592-IF(RESULTADOS!$C$17="Normal",K592,0)-L592)/2+(F592+G592+H592+I592-IF(RESULTADOS!$C$17="Normal",0,K592)))</f>
        <v/>
      </c>
      <c r="T592" s="100" t="str">
        <f ca="1">IF(C592="","",T591+(E592+J592-IF(RESULTADOS!$C$17="Normal",K592,0)-L592)/2)</f>
        <v/>
      </c>
      <c r="U592" s="100">
        <f t="shared" ca="1" si="82"/>
        <v>0</v>
      </c>
      <c r="W592" s="116" t="str">
        <f t="shared" ca="1" si="83"/>
        <v/>
      </c>
      <c r="X592" s="116" t="str">
        <f t="shared" ca="1" si="84"/>
        <v/>
      </c>
      <c r="Y592" s="100">
        <f ca="1">IF(OR((Y591-13/12*AB591)*(1+PREMISSAS!$C$16)&lt;0,Y591=""),0,(Y591-13/12*AB591)*(1+PREMISSAS!$C$16))</f>
        <v>0</v>
      </c>
      <c r="Z592" s="100">
        <f ca="1">IF(OR((Z591-13/12*AC591)*(1+PREMISSAS!$C$16)&lt;0,Z591=""),0,(Z591-13/12*AC591)*(1+PREMISSAS!$C$16))</f>
        <v>0</v>
      </c>
      <c r="AA592" s="100">
        <f t="shared" ca="1" si="85"/>
        <v>0</v>
      </c>
      <c r="AB592" s="119">
        <f t="shared" ca="1" si="86"/>
        <v>0</v>
      </c>
      <c r="AC592" s="119">
        <f t="shared" ca="1" si="89"/>
        <v>0</v>
      </c>
    </row>
    <row r="593" spans="2:29" x14ac:dyDescent="0.25">
      <c r="B593" s="20" t="str">
        <f t="shared" ca="1" si="88"/>
        <v/>
      </c>
      <c r="C593" s="21" t="str">
        <f ca="1">IF(B593="","",IF(MONTH(B593)=1,C592*(1+PREMISSAS!$C$58),C592))</f>
        <v/>
      </c>
      <c r="D593" s="21" t="str">
        <f ca="1">IF(B593="","",IF(RESULTADOS!$C$17="Normal",IFERROR(MAX(C593-PREMISSAS!$C$13,0),0),MAX(10*PREMISSAS!$C$39,IF(MONTH(B593)=1,D592*(1+PREMISSAS!$C$58),D592))))</f>
        <v/>
      </c>
      <c r="E593" s="4">
        <f ca="1">IFERROR(D593*IF(RESULTADOS!$C$17="Normal",$D$3,0),0)</f>
        <v>0</v>
      </c>
      <c r="F593" s="4">
        <f>IF(AND(Painel!$I$47="Sim",Painel!$I$49=PREMISSAS!$O$23),Painel!$I$51,0)</f>
        <v>0</v>
      </c>
      <c r="G593" s="100">
        <f>IF(AND(Painel!$I$47="Sim",Painel!$I$49=PREMISSAS!$O$22),IF(MOD(MONTH(B593),6)=0,Painel!$I$51,0),0)</f>
        <v>0</v>
      </c>
      <c r="H593" s="100">
        <f>IF(AND(Painel!$I$47="Sim",Painel!$I$49=PREMISSAS!$O$21),IF(MOD(MONTH(B593),12)=0,Painel!$I$51,0),0)</f>
        <v>0</v>
      </c>
      <c r="I593" s="4">
        <f ca="1">IFERROR(IF(RESULTADOS!$C$17="Normal",0,D593)*IF(RESULTADOS!$C$17="Normal",0,$D$3),0)</f>
        <v>0</v>
      </c>
      <c r="J593" s="4">
        <f>IF(RESULTADOS!$C$17="Normal",E593,0)</f>
        <v>0</v>
      </c>
      <c r="K593" s="4">
        <f ca="1">(E593+J593+I593)*PREMISSAS!$C$61</f>
        <v>0</v>
      </c>
      <c r="L593" s="4">
        <f ca="1">IFERROR(D593*IF(RESULTADOS!$C$17="Normal",IF(Painel!$G$8=PREMISSAS!$M$18,PREMISSAS!$C$63,PREMISSAS!$D$63),0),0)</f>
        <v>0</v>
      </c>
      <c r="M593" s="85">
        <f ca="1">IFERROR(M592*(1+$E$2)+(E593+J593-IF(RESULTADOS!$C$17="Normal",K593,0)-L593)*IF(MONTH(B593)=12,2,1),0)</f>
        <v>0</v>
      </c>
      <c r="N593" s="85">
        <f ca="1">IFERROR(N592*(1+$E$2)+(F593+I593-IF(RESULTADOS!$C$17="Normal",0,K593))*IF(MONTH(B593)=12,2,1)+G593+H593,0)</f>
        <v>0</v>
      </c>
      <c r="P593" s="43">
        <f t="shared" ca="1" si="87"/>
        <v>0</v>
      </c>
      <c r="R593" s="116" t="str">
        <f t="shared" ca="1" si="81"/>
        <v/>
      </c>
      <c r="S593" s="100" t="str">
        <f ca="1">IF(C593="","",S592+(E593+J593-IF(RESULTADOS!$C$17="Normal",K593,0)-L593)/2+(F593+G593+H593+I593-IF(RESULTADOS!$C$17="Normal",0,K593)))</f>
        <v/>
      </c>
      <c r="T593" s="100" t="str">
        <f ca="1">IF(C593="","",T592+(E593+J593-IF(RESULTADOS!$C$17="Normal",K593,0)-L593)/2)</f>
        <v/>
      </c>
      <c r="U593" s="100">
        <f t="shared" ca="1" si="82"/>
        <v>0</v>
      </c>
      <c r="W593" s="116" t="str">
        <f t="shared" ca="1" si="83"/>
        <v/>
      </c>
      <c r="X593" s="116" t="str">
        <f t="shared" ca="1" si="84"/>
        <v/>
      </c>
      <c r="Y593" s="100">
        <f ca="1">IF(OR((Y592-13/12*AB592)*(1+PREMISSAS!$C$16)&lt;0,Y592=""),0,(Y592-13/12*AB592)*(1+PREMISSAS!$C$16))</f>
        <v>0</v>
      </c>
      <c r="Z593" s="100">
        <f ca="1">IF(OR((Z592-13/12*AC592)*(1+PREMISSAS!$C$16)&lt;0,Z592=""),0,(Z592-13/12*AC592)*(1+PREMISSAS!$C$16))</f>
        <v>0</v>
      </c>
      <c r="AA593" s="100">
        <f t="shared" ca="1" si="85"/>
        <v>0</v>
      </c>
      <c r="AB593" s="119">
        <f t="shared" ca="1" si="86"/>
        <v>0</v>
      </c>
      <c r="AC593" s="119">
        <f t="shared" ca="1" si="89"/>
        <v>0</v>
      </c>
    </row>
    <row r="594" spans="2:29" x14ac:dyDescent="0.25">
      <c r="B594" s="20" t="str">
        <f t="shared" ca="1" si="88"/>
        <v/>
      </c>
      <c r="C594" s="21" t="str">
        <f ca="1">IF(B594="","",IF(MONTH(B594)=1,C593*(1+PREMISSAS!$C$58),C593))</f>
        <v/>
      </c>
      <c r="D594" s="21" t="str">
        <f ca="1">IF(B594="","",IF(RESULTADOS!$C$17="Normal",IFERROR(MAX(C594-PREMISSAS!$C$13,0),0),MAX(10*PREMISSAS!$C$39,IF(MONTH(B594)=1,D593*(1+PREMISSAS!$C$58),D593))))</f>
        <v/>
      </c>
      <c r="E594" s="4">
        <f ca="1">IFERROR(D594*IF(RESULTADOS!$C$17="Normal",$D$3,0),0)</f>
        <v>0</v>
      </c>
      <c r="F594" s="4">
        <f>IF(AND(Painel!$I$47="Sim",Painel!$I$49=PREMISSAS!$O$23),Painel!$I$51,0)</f>
        <v>0</v>
      </c>
      <c r="G594" s="100">
        <f>IF(AND(Painel!$I$47="Sim",Painel!$I$49=PREMISSAS!$O$22),IF(MOD(MONTH(B594),6)=0,Painel!$I$51,0),0)</f>
        <v>0</v>
      </c>
      <c r="H594" s="100">
        <f>IF(AND(Painel!$I$47="Sim",Painel!$I$49=PREMISSAS!$O$21),IF(MOD(MONTH(B594),12)=0,Painel!$I$51,0),0)</f>
        <v>0</v>
      </c>
      <c r="I594" s="4">
        <f ca="1">IFERROR(IF(RESULTADOS!$C$17="Normal",0,D594)*IF(RESULTADOS!$C$17="Normal",0,$D$3),0)</f>
        <v>0</v>
      </c>
      <c r="J594" s="4">
        <f>IF(RESULTADOS!$C$17="Normal",E594,0)</f>
        <v>0</v>
      </c>
      <c r="K594" s="4">
        <f ca="1">(E594+J594+I594)*PREMISSAS!$C$61</f>
        <v>0</v>
      </c>
      <c r="L594" s="4">
        <f ca="1">IFERROR(D594*IF(RESULTADOS!$C$17="Normal",IF(Painel!$G$8=PREMISSAS!$M$18,PREMISSAS!$C$63,PREMISSAS!$D$63),0),0)</f>
        <v>0</v>
      </c>
      <c r="M594" s="85">
        <f ca="1">IFERROR(M593*(1+$E$2)+(E594+J594-IF(RESULTADOS!$C$17="Normal",K594,0)-L594)*IF(MONTH(B594)=12,2,1),0)</f>
        <v>0</v>
      </c>
      <c r="N594" s="85">
        <f ca="1">IFERROR(N593*(1+$E$2)+(F594+I594-IF(RESULTADOS!$C$17="Normal",0,K594))*IF(MONTH(B594)=12,2,1)+G594+H594,0)</f>
        <v>0</v>
      </c>
      <c r="P594" s="43">
        <f t="shared" ca="1" si="87"/>
        <v>0</v>
      </c>
      <c r="R594" s="116" t="str">
        <f t="shared" ca="1" si="81"/>
        <v/>
      </c>
      <c r="S594" s="100" t="str">
        <f ca="1">IF(C594="","",S593+(E594+J594-IF(RESULTADOS!$C$17="Normal",K594,0)-L594)/2+(F594+G594+H594+I594-IF(RESULTADOS!$C$17="Normal",0,K594)))</f>
        <v/>
      </c>
      <c r="T594" s="100" t="str">
        <f ca="1">IF(C594="","",T593+(E594+J594-IF(RESULTADOS!$C$17="Normal",K594,0)-L594)/2)</f>
        <v/>
      </c>
      <c r="U594" s="100">
        <f t="shared" ca="1" si="82"/>
        <v>0</v>
      </c>
      <c r="W594" s="116" t="str">
        <f t="shared" ca="1" si="83"/>
        <v/>
      </c>
      <c r="X594" s="116" t="str">
        <f t="shared" ca="1" si="84"/>
        <v/>
      </c>
      <c r="Y594" s="100">
        <f ca="1">IF(OR((Y593-13/12*AB593)*(1+PREMISSAS!$C$16)&lt;0,Y593=""),0,(Y593-13/12*AB593)*(1+PREMISSAS!$C$16))</f>
        <v>0</v>
      </c>
      <c r="Z594" s="100">
        <f ca="1">IF(OR((Z593-13/12*AC593)*(1+PREMISSAS!$C$16)&lt;0,Z593=""),0,(Z593-13/12*AC593)*(1+PREMISSAS!$C$16))</f>
        <v>0</v>
      </c>
      <c r="AA594" s="100">
        <f t="shared" ca="1" si="85"/>
        <v>0</v>
      </c>
      <c r="AB594" s="119">
        <f t="shared" ca="1" si="86"/>
        <v>0</v>
      </c>
      <c r="AC594" s="119">
        <f t="shared" ca="1" si="89"/>
        <v>0</v>
      </c>
    </row>
    <row r="595" spans="2:29" x14ac:dyDescent="0.25">
      <c r="B595" s="20" t="str">
        <f t="shared" ca="1" si="88"/>
        <v/>
      </c>
      <c r="C595" s="21" t="str">
        <f ca="1">IF(B595="","",IF(MONTH(B595)=1,C594*(1+PREMISSAS!$C$58),C594))</f>
        <v/>
      </c>
      <c r="D595" s="21" t="str">
        <f ca="1">IF(B595="","",IF(RESULTADOS!$C$17="Normal",IFERROR(MAX(C595-PREMISSAS!$C$13,0),0),MAX(10*PREMISSAS!$C$39,IF(MONTH(B595)=1,D594*(1+PREMISSAS!$C$58),D594))))</f>
        <v/>
      </c>
      <c r="E595" s="4">
        <f ca="1">IFERROR(D595*IF(RESULTADOS!$C$17="Normal",$D$3,0),0)</f>
        <v>0</v>
      </c>
      <c r="F595" s="4">
        <f>IF(AND(Painel!$I$47="Sim",Painel!$I$49=PREMISSAS!$O$23),Painel!$I$51,0)</f>
        <v>0</v>
      </c>
      <c r="G595" s="100">
        <f>IF(AND(Painel!$I$47="Sim",Painel!$I$49=PREMISSAS!$O$22),IF(MOD(MONTH(B595),6)=0,Painel!$I$51,0),0)</f>
        <v>0</v>
      </c>
      <c r="H595" s="100">
        <f>IF(AND(Painel!$I$47="Sim",Painel!$I$49=PREMISSAS!$O$21),IF(MOD(MONTH(B595),12)=0,Painel!$I$51,0),0)</f>
        <v>0</v>
      </c>
      <c r="I595" s="4">
        <f ca="1">IFERROR(IF(RESULTADOS!$C$17="Normal",0,D595)*IF(RESULTADOS!$C$17="Normal",0,$D$3),0)</f>
        <v>0</v>
      </c>
      <c r="J595" s="4">
        <f>IF(RESULTADOS!$C$17="Normal",E595,0)</f>
        <v>0</v>
      </c>
      <c r="K595" s="4">
        <f ca="1">(E595+J595+I595)*PREMISSAS!$C$61</f>
        <v>0</v>
      </c>
      <c r="L595" s="4">
        <f ca="1">IFERROR(D595*IF(RESULTADOS!$C$17="Normal",IF(Painel!$G$8=PREMISSAS!$M$18,PREMISSAS!$C$63,PREMISSAS!$D$63),0),0)</f>
        <v>0</v>
      </c>
      <c r="M595" s="85">
        <f ca="1">IFERROR(M594*(1+$E$2)+(E595+J595-IF(RESULTADOS!$C$17="Normal",K595,0)-L595)*IF(MONTH(B595)=12,2,1),0)</f>
        <v>0</v>
      </c>
      <c r="N595" s="85">
        <f ca="1">IFERROR(N594*(1+$E$2)+(F595+I595-IF(RESULTADOS!$C$17="Normal",0,K595))*IF(MONTH(B595)=12,2,1)+G595+H595,0)</f>
        <v>0</v>
      </c>
      <c r="P595" s="43">
        <f t="shared" ca="1" si="87"/>
        <v>0</v>
      </c>
      <c r="R595" s="116" t="str">
        <f t="shared" ref="R595:R636" ca="1" si="90">IF(C595="","",B595)</f>
        <v/>
      </c>
      <c r="S595" s="100" t="str">
        <f ca="1">IF(C595="","",S594+(E595+J595-IF(RESULTADOS!$C$17="Normal",K595,0)-L595)/2+(F595+G595+H595+I595-IF(RESULTADOS!$C$17="Normal",0,K595)))</f>
        <v/>
      </c>
      <c r="T595" s="100" t="str">
        <f ca="1">IF(C595="","",T594+(E595+J595-IF(RESULTADOS!$C$17="Normal",K595,0)-L595)/2)</f>
        <v/>
      </c>
      <c r="U595" s="100">
        <f t="shared" ref="U595:U636" ca="1" si="91">SUM(M595:N595)-SUM(S595:T595)</f>
        <v>0</v>
      </c>
      <c r="W595" s="116" t="str">
        <f t="shared" ref="W595:W636" ca="1" si="92">IF(AA595=0,"",EOMONTH(W594,1))</f>
        <v/>
      </c>
      <c r="X595" s="116" t="str">
        <f t="shared" ref="X595:X636" ca="1" si="93">IF(AC595&lt;&gt;"",W595,"")</f>
        <v/>
      </c>
      <c r="Y595" s="100">
        <f ca="1">IF(OR((Y594-13/12*AB594)*(1+PREMISSAS!$C$16)&lt;0,Y594=""),0,(Y594-13/12*AB594)*(1+PREMISSAS!$C$16))</f>
        <v>0</v>
      </c>
      <c r="Z595" s="100">
        <f ca="1">IF(OR((Z594-13/12*AC594)*(1+PREMISSAS!$C$16)&lt;0,Z594=""),0,(Z594-13/12*AC594)*(1+PREMISSAS!$C$16))</f>
        <v>0</v>
      </c>
      <c r="AA595" s="100">
        <f t="shared" ref="AA595:AA636" ca="1" si="94">SUM(Y595:Z595)</f>
        <v>0</v>
      </c>
      <c r="AB595" s="119">
        <f t="shared" ref="AB595:AB636" ca="1" si="95">IF(Y595&lt;&gt;0,AB594,0)</f>
        <v>0</v>
      </c>
      <c r="AC595" s="119">
        <f t="shared" ca="1" si="89"/>
        <v>0</v>
      </c>
    </row>
    <row r="596" spans="2:29" x14ac:dyDescent="0.25">
      <c r="B596" s="20" t="str">
        <f t="shared" ca="1" si="88"/>
        <v/>
      </c>
      <c r="C596" s="21" t="str">
        <f ca="1">IF(B596="","",IF(MONTH(B596)=1,C595*(1+PREMISSAS!$C$58),C595))</f>
        <v/>
      </c>
      <c r="D596" s="21" t="str">
        <f ca="1">IF(B596="","",IF(RESULTADOS!$C$17="Normal",IFERROR(MAX(C596-PREMISSAS!$C$13,0),0),MAX(10*PREMISSAS!$C$39,IF(MONTH(B596)=1,D595*(1+PREMISSAS!$C$58),D595))))</f>
        <v/>
      </c>
      <c r="E596" s="4">
        <f ca="1">IFERROR(D596*IF(RESULTADOS!$C$17="Normal",$D$3,0),0)</f>
        <v>0</v>
      </c>
      <c r="F596" s="4">
        <f>IF(AND(Painel!$I$47="Sim",Painel!$I$49=PREMISSAS!$O$23),Painel!$I$51,0)</f>
        <v>0</v>
      </c>
      <c r="G596" s="100">
        <f>IF(AND(Painel!$I$47="Sim",Painel!$I$49=PREMISSAS!$O$22),IF(MOD(MONTH(B596),6)=0,Painel!$I$51,0),0)</f>
        <v>0</v>
      </c>
      <c r="H596" s="100">
        <f>IF(AND(Painel!$I$47="Sim",Painel!$I$49=PREMISSAS!$O$21),IF(MOD(MONTH(B596),12)=0,Painel!$I$51,0),0)</f>
        <v>0</v>
      </c>
      <c r="I596" s="4">
        <f ca="1">IFERROR(IF(RESULTADOS!$C$17="Normal",0,D596)*IF(RESULTADOS!$C$17="Normal",0,$D$3),0)</f>
        <v>0</v>
      </c>
      <c r="J596" s="4">
        <f>IF(RESULTADOS!$C$17="Normal",E596,0)</f>
        <v>0</v>
      </c>
      <c r="K596" s="4">
        <f ca="1">(E596+J596+I596)*PREMISSAS!$C$61</f>
        <v>0</v>
      </c>
      <c r="L596" s="4">
        <f ca="1">IFERROR(D596*IF(RESULTADOS!$C$17="Normal",IF(Painel!$G$8=PREMISSAS!$M$18,PREMISSAS!$C$63,PREMISSAS!$D$63),0),0)</f>
        <v>0</v>
      </c>
      <c r="M596" s="85">
        <f ca="1">IFERROR(M595*(1+$E$2)+(E596+J596-IF(RESULTADOS!$C$17="Normal",K596,0)-L596)*IF(MONTH(B596)=12,2,1),0)</f>
        <v>0</v>
      </c>
      <c r="N596" s="85">
        <f ca="1">IFERROR(N595*(1+$E$2)+(F596+I596-IF(RESULTADOS!$C$17="Normal",0,K596))*IF(MONTH(B596)=12,2,1)+G596+H596,0)</f>
        <v>0</v>
      </c>
      <c r="P596" s="43">
        <f t="shared" ca="1" si="87"/>
        <v>0</v>
      </c>
      <c r="R596" s="116" t="str">
        <f t="shared" ca="1" si="90"/>
        <v/>
      </c>
      <c r="S596" s="100" t="str">
        <f ca="1">IF(C596="","",S595+(E596+J596-IF(RESULTADOS!$C$17="Normal",K596,0)-L596)/2+(F596+G596+H596+I596-IF(RESULTADOS!$C$17="Normal",0,K596)))</f>
        <v/>
      </c>
      <c r="T596" s="100" t="str">
        <f ca="1">IF(C596="","",T595+(E596+J596-IF(RESULTADOS!$C$17="Normal",K596,0)-L596)/2)</f>
        <v/>
      </c>
      <c r="U596" s="100">
        <f t="shared" ca="1" si="91"/>
        <v>0</v>
      </c>
      <c r="W596" s="116" t="str">
        <f t="shared" ca="1" si="92"/>
        <v/>
      </c>
      <c r="X596" s="116" t="str">
        <f t="shared" ca="1" si="93"/>
        <v/>
      </c>
      <c r="Y596" s="100">
        <f ca="1">IF(OR((Y595-13/12*AB595)*(1+PREMISSAS!$C$16)&lt;0,Y595=""),0,(Y595-13/12*AB595)*(1+PREMISSAS!$C$16))</f>
        <v>0</v>
      </c>
      <c r="Z596" s="100">
        <f ca="1">IF(OR((Z595-13/12*AC595)*(1+PREMISSAS!$C$16)&lt;0,Z595=""),0,(Z595-13/12*AC595)*(1+PREMISSAS!$C$16))</f>
        <v>0</v>
      </c>
      <c r="AA596" s="100">
        <f t="shared" ca="1" si="94"/>
        <v>0</v>
      </c>
      <c r="AB596" s="119">
        <f t="shared" ca="1" si="95"/>
        <v>0</v>
      </c>
      <c r="AC596" s="119">
        <f t="shared" ca="1" si="89"/>
        <v>0</v>
      </c>
    </row>
    <row r="597" spans="2:29" x14ac:dyDescent="0.25">
      <c r="B597" s="20" t="str">
        <f t="shared" ca="1" si="88"/>
        <v/>
      </c>
      <c r="C597" s="21" t="str">
        <f ca="1">IF(B597="","",IF(MONTH(B597)=1,C596*(1+PREMISSAS!$C$58),C596))</f>
        <v/>
      </c>
      <c r="D597" s="21" t="str">
        <f ca="1">IF(B597="","",IF(RESULTADOS!$C$17="Normal",IFERROR(MAX(C597-PREMISSAS!$C$13,0),0),MAX(10*PREMISSAS!$C$39,IF(MONTH(B597)=1,D596*(1+PREMISSAS!$C$58),D596))))</f>
        <v/>
      </c>
      <c r="E597" s="4">
        <f ca="1">IFERROR(D597*IF(RESULTADOS!$C$17="Normal",$D$3,0),0)</f>
        <v>0</v>
      </c>
      <c r="F597" s="4">
        <f>IF(AND(Painel!$I$47="Sim",Painel!$I$49=PREMISSAS!$O$23),Painel!$I$51,0)</f>
        <v>0</v>
      </c>
      <c r="G597" s="100">
        <f>IF(AND(Painel!$I$47="Sim",Painel!$I$49=PREMISSAS!$O$22),IF(MOD(MONTH(B597),6)=0,Painel!$I$51,0),0)</f>
        <v>0</v>
      </c>
      <c r="H597" s="100">
        <f>IF(AND(Painel!$I$47="Sim",Painel!$I$49=PREMISSAS!$O$21),IF(MOD(MONTH(B597),12)=0,Painel!$I$51,0),0)</f>
        <v>0</v>
      </c>
      <c r="I597" s="4">
        <f ca="1">IFERROR(IF(RESULTADOS!$C$17="Normal",0,D597)*IF(RESULTADOS!$C$17="Normal",0,$D$3),0)</f>
        <v>0</v>
      </c>
      <c r="J597" s="4">
        <f>IF(RESULTADOS!$C$17="Normal",E597,0)</f>
        <v>0</v>
      </c>
      <c r="K597" s="4">
        <f ca="1">(E597+J597+I597)*PREMISSAS!$C$61</f>
        <v>0</v>
      </c>
      <c r="L597" s="4">
        <f ca="1">IFERROR(D597*IF(RESULTADOS!$C$17="Normal",IF(Painel!$G$8=PREMISSAS!$M$18,PREMISSAS!$C$63,PREMISSAS!$D$63),0),0)</f>
        <v>0</v>
      </c>
      <c r="M597" s="85">
        <f ca="1">IFERROR(M596*(1+$E$2)+(E597+J597-IF(RESULTADOS!$C$17="Normal",K597,0)-L597)*IF(MONTH(B597)=12,2,1),0)</f>
        <v>0</v>
      </c>
      <c r="N597" s="85">
        <f ca="1">IFERROR(N596*(1+$E$2)+(F597+I597-IF(RESULTADOS!$C$17="Normal",0,K597))*IF(MONTH(B597)=12,2,1)+G597+H597,0)</f>
        <v>0</v>
      </c>
      <c r="P597" s="43">
        <f t="shared" ca="1" si="87"/>
        <v>0</v>
      </c>
      <c r="R597" s="116" t="str">
        <f t="shared" ca="1" si="90"/>
        <v/>
      </c>
      <c r="S597" s="100" t="str">
        <f ca="1">IF(C597="","",S596+(E597+J597-IF(RESULTADOS!$C$17="Normal",K597,0)-L597)/2+(F597+G597+H597+I597-IF(RESULTADOS!$C$17="Normal",0,K597)))</f>
        <v/>
      </c>
      <c r="T597" s="100" t="str">
        <f ca="1">IF(C597="","",T596+(E597+J597-IF(RESULTADOS!$C$17="Normal",K597,0)-L597)/2)</f>
        <v/>
      </c>
      <c r="U597" s="100">
        <f t="shared" ca="1" si="91"/>
        <v>0</v>
      </c>
      <c r="W597" s="116" t="str">
        <f t="shared" ca="1" si="92"/>
        <v/>
      </c>
      <c r="X597" s="116" t="str">
        <f t="shared" ca="1" si="93"/>
        <v/>
      </c>
      <c r="Y597" s="100">
        <f ca="1">IF(OR((Y596-13/12*AB596)*(1+PREMISSAS!$C$16)&lt;0,Y596=""),0,(Y596-13/12*AB596)*(1+PREMISSAS!$C$16))</f>
        <v>0</v>
      </c>
      <c r="Z597" s="100">
        <f ca="1">IF(OR((Z596-13/12*AC596)*(1+PREMISSAS!$C$16)&lt;0,Z596=""),0,(Z596-13/12*AC596)*(1+PREMISSAS!$C$16))</f>
        <v>0</v>
      </c>
      <c r="AA597" s="100">
        <f t="shared" ca="1" si="94"/>
        <v>0</v>
      </c>
      <c r="AB597" s="119">
        <f t="shared" ca="1" si="95"/>
        <v>0</v>
      </c>
      <c r="AC597" s="119">
        <f t="shared" ca="1" si="89"/>
        <v>0</v>
      </c>
    </row>
    <row r="598" spans="2:29" x14ac:dyDescent="0.25">
      <c r="B598" s="20" t="str">
        <f t="shared" ca="1" si="88"/>
        <v/>
      </c>
      <c r="C598" s="21" t="str">
        <f ca="1">IF(B598="","",IF(MONTH(B598)=1,C597*(1+PREMISSAS!$C$58),C597))</f>
        <v/>
      </c>
      <c r="D598" s="21" t="str">
        <f ca="1">IF(B598="","",IF(RESULTADOS!$C$17="Normal",IFERROR(MAX(C598-PREMISSAS!$C$13,0),0),MAX(10*PREMISSAS!$C$39,IF(MONTH(B598)=1,D597*(1+PREMISSAS!$C$58),D597))))</f>
        <v/>
      </c>
      <c r="E598" s="4">
        <f ca="1">IFERROR(D598*IF(RESULTADOS!$C$17="Normal",$D$3,0),0)</f>
        <v>0</v>
      </c>
      <c r="F598" s="4">
        <f>IF(AND(Painel!$I$47="Sim",Painel!$I$49=PREMISSAS!$O$23),Painel!$I$51,0)</f>
        <v>0</v>
      </c>
      <c r="G598" s="100">
        <f>IF(AND(Painel!$I$47="Sim",Painel!$I$49=PREMISSAS!$O$22),IF(MOD(MONTH(B598),6)=0,Painel!$I$51,0),0)</f>
        <v>0</v>
      </c>
      <c r="H598" s="100">
        <f>IF(AND(Painel!$I$47="Sim",Painel!$I$49=PREMISSAS!$O$21),IF(MOD(MONTH(B598),12)=0,Painel!$I$51,0),0)</f>
        <v>0</v>
      </c>
      <c r="I598" s="4">
        <f ca="1">IFERROR(IF(RESULTADOS!$C$17="Normal",0,D598)*IF(RESULTADOS!$C$17="Normal",0,$D$3),0)</f>
        <v>0</v>
      </c>
      <c r="J598" s="4">
        <f>IF(RESULTADOS!$C$17="Normal",E598,0)</f>
        <v>0</v>
      </c>
      <c r="K598" s="4">
        <f ca="1">(E598+J598+I598)*PREMISSAS!$C$61</f>
        <v>0</v>
      </c>
      <c r="L598" s="4">
        <f ca="1">IFERROR(D598*IF(RESULTADOS!$C$17="Normal",IF(Painel!$G$8=PREMISSAS!$M$18,PREMISSAS!$C$63,PREMISSAS!$D$63),0),0)</f>
        <v>0</v>
      </c>
      <c r="M598" s="85">
        <f ca="1">IFERROR(M597*(1+$E$2)+(E598+J598-IF(RESULTADOS!$C$17="Normal",K598,0)-L598)*IF(MONTH(B598)=12,2,1),0)</f>
        <v>0</v>
      </c>
      <c r="N598" s="85">
        <f ca="1">IFERROR(N597*(1+$E$2)+(F598+I598-IF(RESULTADOS!$C$17="Normal",0,K598))*IF(MONTH(B598)=12,2,1)+G598+H598,0)</f>
        <v>0</v>
      </c>
      <c r="P598" s="43">
        <f t="shared" ca="1" si="87"/>
        <v>0</v>
      </c>
      <c r="R598" s="116" t="str">
        <f t="shared" ca="1" si="90"/>
        <v/>
      </c>
      <c r="S598" s="100" t="str">
        <f ca="1">IF(C598="","",S597+(E598+J598-IF(RESULTADOS!$C$17="Normal",K598,0)-L598)/2+(F598+G598+H598+I598-IF(RESULTADOS!$C$17="Normal",0,K598)))</f>
        <v/>
      </c>
      <c r="T598" s="100" t="str">
        <f ca="1">IF(C598="","",T597+(E598+J598-IF(RESULTADOS!$C$17="Normal",K598,0)-L598)/2)</f>
        <v/>
      </c>
      <c r="U598" s="100">
        <f t="shared" ca="1" si="91"/>
        <v>0</v>
      </c>
      <c r="W598" s="116" t="str">
        <f t="shared" ca="1" si="92"/>
        <v/>
      </c>
      <c r="X598" s="116" t="str">
        <f t="shared" ca="1" si="93"/>
        <v/>
      </c>
      <c r="Y598" s="100">
        <f ca="1">IF(OR((Y597-13/12*AB597)*(1+PREMISSAS!$C$16)&lt;0,Y597=""),0,(Y597-13/12*AB597)*(1+PREMISSAS!$C$16))</f>
        <v>0</v>
      </c>
      <c r="Z598" s="100">
        <f ca="1">IF(OR((Z597-13/12*AC597)*(1+PREMISSAS!$C$16)&lt;0,Z597=""),0,(Z597-13/12*AC597)*(1+PREMISSAS!$C$16))</f>
        <v>0</v>
      </c>
      <c r="AA598" s="100">
        <f t="shared" ca="1" si="94"/>
        <v>0</v>
      </c>
      <c r="AB598" s="119">
        <f t="shared" ca="1" si="95"/>
        <v>0</v>
      </c>
      <c r="AC598" s="119">
        <f t="shared" ca="1" si="89"/>
        <v>0</v>
      </c>
    </row>
    <row r="599" spans="2:29" x14ac:dyDescent="0.25">
      <c r="B599" s="20" t="str">
        <f t="shared" ca="1" si="88"/>
        <v/>
      </c>
      <c r="C599" s="21" t="str">
        <f ca="1">IF(B599="","",IF(MONTH(B599)=1,C598*(1+PREMISSAS!$C$58),C598))</f>
        <v/>
      </c>
      <c r="D599" s="21" t="str">
        <f ca="1">IF(B599="","",IF(RESULTADOS!$C$17="Normal",IFERROR(MAX(C599-PREMISSAS!$C$13,0),0),MAX(10*PREMISSAS!$C$39,IF(MONTH(B599)=1,D598*(1+PREMISSAS!$C$58),D598))))</f>
        <v/>
      </c>
      <c r="E599" s="4">
        <f ca="1">IFERROR(D599*IF(RESULTADOS!$C$17="Normal",$D$3,0),0)</f>
        <v>0</v>
      </c>
      <c r="F599" s="4">
        <f>IF(AND(Painel!$I$47="Sim",Painel!$I$49=PREMISSAS!$O$23),Painel!$I$51,0)</f>
        <v>0</v>
      </c>
      <c r="G599" s="100">
        <f>IF(AND(Painel!$I$47="Sim",Painel!$I$49=PREMISSAS!$O$22),IF(MOD(MONTH(B599),6)=0,Painel!$I$51,0),0)</f>
        <v>0</v>
      </c>
      <c r="H599" s="100">
        <f>IF(AND(Painel!$I$47="Sim",Painel!$I$49=PREMISSAS!$O$21),IF(MOD(MONTH(B599),12)=0,Painel!$I$51,0),0)</f>
        <v>0</v>
      </c>
      <c r="I599" s="4">
        <f ca="1">IFERROR(IF(RESULTADOS!$C$17="Normal",0,D599)*IF(RESULTADOS!$C$17="Normal",0,$D$3),0)</f>
        <v>0</v>
      </c>
      <c r="J599" s="4">
        <f>IF(RESULTADOS!$C$17="Normal",E599,0)</f>
        <v>0</v>
      </c>
      <c r="K599" s="4">
        <f ca="1">(E599+J599+I599)*PREMISSAS!$C$61</f>
        <v>0</v>
      </c>
      <c r="L599" s="4">
        <f ca="1">IFERROR(D599*IF(RESULTADOS!$C$17="Normal",IF(Painel!$G$8=PREMISSAS!$M$18,PREMISSAS!$C$63,PREMISSAS!$D$63),0),0)</f>
        <v>0</v>
      </c>
      <c r="M599" s="85">
        <f ca="1">IFERROR(M598*(1+$E$2)+(E599+J599-IF(RESULTADOS!$C$17="Normal",K599,0)-L599)*IF(MONTH(B599)=12,2,1),0)</f>
        <v>0</v>
      </c>
      <c r="N599" s="85">
        <f ca="1">IFERROR(N598*(1+$E$2)+(F599+I599-IF(RESULTADOS!$C$17="Normal",0,K599))*IF(MONTH(B599)=12,2,1)+G599+H599,0)</f>
        <v>0</v>
      </c>
      <c r="P599" s="43">
        <f t="shared" ca="1" si="87"/>
        <v>0</v>
      </c>
      <c r="R599" s="116" t="str">
        <f t="shared" ca="1" si="90"/>
        <v/>
      </c>
      <c r="S599" s="100" t="str">
        <f ca="1">IF(C599="","",S598+(E599+J599-IF(RESULTADOS!$C$17="Normal",K599,0)-L599)/2+(F599+G599+H599+I599-IF(RESULTADOS!$C$17="Normal",0,K599)))</f>
        <v/>
      </c>
      <c r="T599" s="100" t="str">
        <f ca="1">IF(C599="","",T598+(E599+J599-IF(RESULTADOS!$C$17="Normal",K599,0)-L599)/2)</f>
        <v/>
      </c>
      <c r="U599" s="100">
        <f t="shared" ca="1" si="91"/>
        <v>0</v>
      </c>
      <c r="W599" s="116" t="str">
        <f t="shared" ca="1" si="92"/>
        <v/>
      </c>
      <c r="X599" s="116" t="str">
        <f t="shared" ca="1" si="93"/>
        <v/>
      </c>
      <c r="Y599" s="100">
        <f ca="1">IF(OR((Y598-13/12*AB598)*(1+PREMISSAS!$C$16)&lt;0,Y598=""),0,(Y598-13/12*AB598)*(1+PREMISSAS!$C$16))</f>
        <v>0</v>
      </c>
      <c r="Z599" s="100">
        <f ca="1">IF(OR((Z598-13/12*AC598)*(1+PREMISSAS!$C$16)&lt;0,Z598=""),0,(Z598-13/12*AC598)*(1+PREMISSAS!$C$16))</f>
        <v>0</v>
      </c>
      <c r="AA599" s="100">
        <f t="shared" ca="1" si="94"/>
        <v>0</v>
      </c>
      <c r="AB599" s="119">
        <f t="shared" ca="1" si="95"/>
        <v>0</v>
      </c>
      <c r="AC599" s="119">
        <f t="shared" ca="1" si="89"/>
        <v>0</v>
      </c>
    </row>
    <row r="600" spans="2:29" x14ac:dyDescent="0.25">
      <c r="B600" s="20" t="str">
        <f t="shared" ca="1" si="88"/>
        <v/>
      </c>
      <c r="C600" s="21" t="str">
        <f ca="1">IF(B600="","",IF(MONTH(B600)=1,C599*(1+PREMISSAS!$C$58),C599))</f>
        <v/>
      </c>
      <c r="D600" s="21" t="str">
        <f ca="1">IF(B600="","",IF(RESULTADOS!$C$17="Normal",IFERROR(MAX(C600-PREMISSAS!$C$13,0),0),MAX(10*PREMISSAS!$C$39,IF(MONTH(B600)=1,D599*(1+PREMISSAS!$C$58),D599))))</f>
        <v/>
      </c>
      <c r="E600" s="4">
        <f ca="1">IFERROR(D600*IF(RESULTADOS!$C$17="Normal",$D$3,0),0)</f>
        <v>0</v>
      </c>
      <c r="F600" s="4">
        <f>IF(AND(Painel!$I$47="Sim",Painel!$I$49=PREMISSAS!$O$23),Painel!$I$51,0)</f>
        <v>0</v>
      </c>
      <c r="G600" s="100">
        <f>IF(AND(Painel!$I$47="Sim",Painel!$I$49=PREMISSAS!$O$22),IF(MOD(MONTH(B600),6)=0,Painel!$I$51,0),0)</f>
        <v>0</v>
      </c>
      <c r="H600" s="100">
        <f>IF(AND(Painel!$I$47="Sim",Painel!$I$49=PREMISSAS!$O$21),IF(MOD(MONTH(B600),12)=0,Painel!$I$51,0),0)</f>
        <v>0</v>
      </c>
      <c r="I600" s="4">
        <f ca="1">IFERROR(IF(RESULTADOS!$C$17="Normal",0,D600)*IF(RESULTADOS!$C$17="Normal",0,$D$3),0)</f>
        <v>0</v>
      </c>
      <c r="J600" s="4">
        <f>IF(RESULTADOS!$C$17="Normal",E600,0)</f>
        <v>0</v>
      </c>
      <c r="K600" s="4">
        <f ca="1">(E600+J600+I600)*PREMISSAS!$C$61</f>
        <v>0</v>
      </c>
      <c r="L600" s="4">
        <f ca="1">IFERROR(D600*IF(RESULTADOS!$C$17="Normal",IF(Painel!$G$8=PREMISSAS!$M$18,PREMISSAS!$C$63,PREMISSAS!$D$63),0),0)</f>
        <v>0</v>
      </c>
      <c r="M600" s="85">
        <f ca="1">IFERROR(M599*(1+$E$2)+(E600+J600-IF(RESULTADOS!$C$17="Normal",K600,0)-L600)*IF(MONTH(B600)=12,2,1),0)</f>
        <v>0</v>
      </c>
      <c r="N600" s="85">
        <f ca="1">IFERROR(N599*(1+$E$2)+(F600+I600-IF(RESULTADOS!$C$17="Normal",0,K600))*IF(MONTH(B600)=12,2,1)+G600+H600,0)</f>
        <v>0</v>
      </c>
      <c r="P600" s="43">
        <f t="shared" ca="1" si="87"/>
        <v>0</v>
      </c>
      <c r="R600" s="116" t="str">
        <f t="shared" ca="1" si="90"/>
        <v/>
      </c>
      <c r="S600" s="100" t="str">
        <f ca="1">IF(C600="","",S599+(E600+J600-IF(RESULTADOS!$C$17="Normal",K600,0)-L600)/2+(F600+G600+H600+I600-IF(RESULTADOS!$C$17="Normal",0,K600)))</f>
        <v/>
      </c>
      <c r="T600" s="100" t="str">
        <f ca="1">IF(C600="","",T599+(E600+J600-IF(RESULTADOS!$C$17="Normal",K600,0)-L600)/2)</f>
        <v/>
      </c>
      <c r="U600" s="100">
        <f t="shared" ca="1" si="91"/>
        <v>0</v>
      </c>
      <c r="W600" s="116" t="str">
        <f t="shared" ca="1" si="92"/>
        <v/>
      </c>
      <c r="X600" s="116" t="str">
        <f t="shared" ca="1" si="93"/>
        <v/>
      </c>
      <c r="Y600" s="100">
        <f ca="1">IF(OR((Y599-13/12*AB599)*(1+PREMISSAS!$C$16)&lt;0,Y599=""),0,(Y599-13/12*AB599)*(1+PREMISSAS!$C$16))</f>
        <v>0</v>
      </c>
      <c r="Z600" s="100">
        <f ca="1">IF(OR((Z599-13/12*AC599)*(1+PREMISSAS!$C$16)&lt;0,Z599=""),0,(Z599-13/12*AC599)*(1+PREMISSAS!$C$16))</f>
        <v>0</v>
      </c>
      <c r="AA600" s="100">
        <f t="shared" ca="1" si="94"/>
        <v>0</v>
      </c>
      <c r="AB600" s="119">
        <f t="shared" ca="1" si="95"/>
        <v>0</v>
      </c>
      <c r="AC600" s="119">
        <f t="shared" ca="1" si="89"/>
        <v>0</v>
      </c>
    </row>
    <row r="601" spans="2:29" x14ac:dyDescent="0.25">
      <c r="B601" s="20" t="str">
        <f t="shared" ca="1" si="88"/>
        <v/>
      </c>
      <c r="C601" s="21" t="str">
        <f ca="1">IF(B601="","",IF(MONTH(B601)=1,C600*(1+PREMISSAS!$C$58),C600))</f>
        <v/>
      </c>
      <c r="D601" s="21" t="str">
        <f ca="1">IF(B601="","",IF(RESULTADOS!$C$17="Normal",IFERROR(MAX(C601-PREMISSAS!$C$13,0),0),MAX(10*PREMISSAS!$C$39,IF(MONTH(B601)=1,D600*(1+PREMISSAS!$C$58),D600))))</f>
        <v/>
      </c>
      <c r="E601" s="4">
        <f ca="1">IFERROR(D601*IF(RESULTADOS!$C$17="Normal",$D$3,0),0)</f>
        <v>0</v>
      </c>
      <c r="F601" s="4">
        <f>IF(AND(Painel!$I$47="Sim",Painel!$I$49=PREMISSAS!$O$23),Painel!$I$51,0)</f>
        <v>0</v>
      </c>
      <c r="G601" s="100">
        <f>IF(AND(Painel!$I$47="Sim",Painel!$I$49=PREMISSAS!$O$22),IF(MOD(MONTH(B601),6)=0,Painel!$I$51,0),0)</f>
        <v>0</v>
      </c>
      <c r="H601" s="100">
        <f>IF(AND(Painel!$I$47="Sim",Painel!$I$49=PREMISSAS!$O$21),IF(MOD(MONTH(B601),12)=0,Painel!$I$51,0),0)</f>
        <v>0</v>
      </c>
      <c r="I601" s="4">
        <f ca="1">IFERROR(IF(RESULTADOS!$C$17="Normal",0,D601)*IF(RESULTADOS!$C$17="Normal",0,$D$3),0)</f>
        <v>0</v>
      </c>
      <c r="J601" s="4">
        <f>IF(RESULTADOS!$C$17="Normal",E601,0)</f>
        <v>0</v>
      </c>
      <c r="K601" s="4">
        <f ca="1">(E601+J601+I601)*PREMISSAS!$C$61</f>
        <v>0</v>
      </c>
      <c r="L601" s="4">
        <f ca="1">IFERROR(D601*IF(RESULTADOS!$C$17="Normal",IF(Painel!$G$8=PREMISSAS!$M$18,PREMISSAS!$C$63,PREMISSAS!$D$63),0),0)</f>
        <v>0</v>
      </c>
      <c r="M601" s="85">
        <f ca="1">IFERROR(M600*(1+$E$2)+(E601+J601-IF(RESULTADOS!$C$17="Normal",K601,0)-L601)*IF(MONTH(B601)=12,2,1),0)</f>
        <v>0</v>
      </c>
      <c r="N601" s="85">
        <f ca="1">IFERROR(N600*(1+$E$2)+(F601+I601-IF(RESULTADOS!$C$17="Normal",0,K601))*IF(MONTH(B601)=12,2,1)+G601+H601,0)</f>
        <v>0</v>
      </c>
      <c r="P601" s="43">
        <f t="shared" ca="1" si="87"/>
        <v>0</v>
      </c>
      <c r="R601" s="116" t="str">
        <f t="shared" ca="1" si="90"/>
        <v/>
      </c>
      <c r="S601" s="100" t="str">
        <f ca="1">IF(C601="","",S600+(E601+J601-IF(RESULTADOS!$C$17="Normal",K601,0)-L601)/2+(F601+G601+H601+I601-IF(RESULTADOS!$C$17="Normal",0,K601)))</f>
        <v/>
      </c>
      <c r="T601" s="100" t="str">
        <f ca="1">IF(C601="","",T600+(E601+J601-IF(RESULTADOS!$C$17="Normal",K601,0)-L601)/2)</f>
        <v/>
      </c>
      <c r="U601" s="100">
        <f t="shared" ca="1" si="91"/>
        <v>0</v>
      </c>
      <c r="W601" s="116" t="str">
        <f t="shared" ca="1" si="92"/>
        <v/>
      </c>
      <c r="X601" s="116" t="str">
        <f t="shared" ca="1" si="93"/>
        <v/>
      </c>
      <c r="Y601" s="100">
        <f ca="1">IF(OR((Y600-13/12*AB600)*(1+PREMISSAS!$C$16)&lt;0,Y600=""),0,(Y600-13/12*AB600)*(1+PREMISSAS!$C$16))</f>
        <v>0</v>
      </c>
      <c r="Z601" s="100">
        <f ca="1">IF(OR((Z600-13/12*AC600)*(1+PREMISSAS!$C$16)&lt;0,Z600=""),0,(Z600-13/12*AC600)*(1+PREMISSAS!$C$16))</f>
        <v>0</v>
      </c>
      <c r="AA601" s="100">
        <f t="shared" ca="1" si="94"/>
        <v>0</v>
      </c>
      <c r="AB601" s="119">
        <f t="shared" ca="1" si="95"/>
        <v>0</v>
      </c>
      <c r="AC601" s="119">
        <f t="shared" ca="1" si="89"/>
        <v>0</v>
      </c>
    </row>
    <row r="602" spans="2:29" x14ac:dyDescent="0.25">
      <c r="B602" s="20" t="str">
        <f t="shared" ca="1" si="88"/>
        <v/>
      </c>
      <c r="C602" s="21" t="str">
        <f ca="1">IF(B602="","",IF(MONTH(B602)=1,C601*(1+PREMISSAS!$C$58),C601))</f>
        <v/>
      </c>
      <c r="D602" s="21" t="str">
        <f ca="1">IF(B602="","",IF(RESULTADOS!$C$17="Normal",IFERROR(MAX(C602-PREMISSAS!$C$13,0),0),MAX(10*PREMISSAS!$C$39,IF(MONTH(B602)=1,D601*(1+PREMISSAS!$C$58),D601))))</f>
        <v/>
      </c>
      <c r="E602" s="4">
        <f ca="1">IFERROR(D602*IF(RESULTADOS!$C$17="Normal",$D$3,0),0)</f>
        <v>0</v>
      </c>
      <c r="F602" s="4">
        <f>IF(AND(Painel!$I$47="Sim",Painel!$I$49=PREMISSAS!$O$23),Painel!$I$51,0)</f>
        <v>0</v>
      </c>
      <c r="G602" s="100">
        <f>IF(AND(Painel!$I$47="Sim",Painel!$I$49=PREMISSAS!$O$22),IF(MOD(MONTH(B602),6)=0,Painel!$I$51,0),0)</f>
        <v>0</v>
      </c>
      <c r="H602" s="100">
        <f>IF(AND(Painel!$I$47="Sim",Painel!$I$49=PREMISSAS!$O$21),IF(MOD(MONTH(B602),12)=0,Painel!$I$51,0),0)</f>
        <v>0</v>
      </c>
      <c r="I602" s="4">
        <f ca="1">IFERROR(IF(RESULTADOS!$C$17="Normal",0,D602)*IF(RESULTADOS!$C$17="Normal",0,$D$3),0)</f>
        <v>0</v>
      </c>
      <c r="J602" s="4">
        <f>IF(RESULTADOS!$C$17="Normal",E602,0)</f>
        <v>0</v>
      </c>
      <c r="K602" s="4">
        <f ca="1">(E602+J602+I602)*PREMISSAS!$C$61</f>
        <v>0</v>
      </c>
      <c r="L602" s="4">
        <f ca="1">IFERROR(D602*IF(RESULTADOS!$C$17="Normal",IF(Painel!$G$8=PREMISSAS!$M$18,PREMISSAS!$C$63,PREMISSAS!$D$63),0),0)</f>
        <v>0</v>
      </c>
      <c r="M602" s="85">
        <f ca="1">IFERROR(M601*(1+$E$2)+(E602+J602-IF(RESULTADOS!$C$17="Normal",K602,0)-L602)*IF(MONTH(B602)=12,2,1),0)</f>
        <v>0</v>
      </c>
      <c r="N602" s="85">
        <f ca="1">IFERROR(N601*(1+$E$2)+(F602+I602-IF(RESULTADOS!$C$17="Normal",0,K602))*IF(MONTH(B602)=12,2,1)+G602+H602,0)</f>
        <v>0</v>
      </c>
      <c r="P602" s="43">
        <f t="shared" ca="1" si="87"/>
        <v>0</v>
      </c>
      <c r="R602" s="116" t="str">
        <f t="shared" ca="1" si="90"/>
        <v/>
      </c>
      <c r="S602" s="100" t="str">
        <f ca="1">IF(C602="","",S601+(E602+J602-IF(RESULTADOS!$C$17="Normal",K602,0)-L602)/2+(F602+G602+H602+I602-IF(RESULTADOS!$C$17="Normal",0,K602)))</f>
        <v/>
      </c>
      <c r="T602" s="100" t="str">
        <f ca="1">IF(C602="","",T601+(E602+J602-IF(RESULTADOS!$C$17="Normal",K602,0)-L602)/2)</f>
        <v/>
      </c>
      <c r="U602" s="100">
        <f t="shared" ca="1" si="91"/>
        <v>0</v>
      </c>
      <c r="W602" s="116" t="str">
        <f t="shared" ca="1" si="92"/>
        <v/>
      </c>
      <c r="X602" s="116" t="str">
        <f t="shared" ca="1" si="93"/>
        <v/>
      </c>
      <c r="Y602" s="100">
        <f ca="1">IF(OR((Y601-13/12*AB601)*(1+PREMISSAS!$C$16)&lt;0,Y601=""),0,(Y601-13/12*AB601)*(1+PREMISSAS!$C$16))</f>
        <v>0</v>
      </c>
      <c r="Z602" s="100">
        <f ca="1">IF(OR((Z601-13/12*AC601)*(1+PREMISSAS!$C$16)&lt;0,Z601=""),0,(Z601-13/12*AC601)*(1+PREMISSAS!$C$16))</f>
        <v>0</v>
      </c>
      <c r="AA602" s="100">
        <f t="shared" ca="1" si="94"/>
        <v>0</v>
      </c>
      <c r="AB602" s="119">
        <f t="shared" ca="1" si="95"/>
        <v>0</v>
      </c>
      <c r="AC602" s="119">
        <f t="shared" ca="1" si="89"/>
        <v>0</v>
      </c>
    </row>
    <row r="603" spans="2:29" x14ac:dyDescent="0.25">
      <c r="B603" s="20" t="str">
        <f t="shared" ca="1" si="88"/>
        <v/>
      </c>
      <c r="C603" s="21" t="str">
        <f ca="1">IF(B603="","",IF(MONTH(B603)=1,C602*(1+PREMISSAS!$C$58),C602))</f>
        <v/>
      </c>
      <c r="D603" s="21" t="str">
        <f ca="1">IF(B603="","",IF(RESULTADOS!$C$17="Normal",IFERROR(MAX(C603-PREMISSAS!$C$13,0),0),MAX(10*PREMISSAS!$C$39,IF(MONTH(B603)=1,D602*(1+PREMISSAS!$C$58),D602))))</f>
        <v/>
      </c>
      <c r="E603" s="4">
        <f ca="1">IFERROR(D603*IF(RESULTADOS!$C$17="Normal",$D$3,0),0)</f>
        <v>0</v>
      </c>
      <c r="F603" s="4">
        <f>IF(AND(Painel!$I$47="Sim",Painel!$I$49=PREMISSAS!$O$23),Painel!$I$51,0)</f>
        <v>0</v>
      </c>
      <c r="G603" s="100">
        <f>IF(AND(Painel!$I$47="Sim",Painel!$I$49=PREMISSAS!$O$22),IF(MOD(MONTH(B603),6)=0,Painel!$I$51,0),0)</f>
        <v>0</v>
      </c>
      <c r="H603" s="100">
        <f>IF(AND(Painel!$I$47="Sim",Painel!$I$49=PREMISSAS!$O$21),IF(MOD(MONTH(B603),12)=0,Painel!$I$51,0),0)</f>
        <v>0</v>
      </c>
      <c r="I603" s="4">
        <f ca="1">IFERROR(IF(RESULTADOS!$C$17="Normal",0,D603)*IF(RESULTADOS!$C$17="Normal",0,$D$3),0)</f>
        <v>0</v>
      </c>
      <c r="J603" s="4">
        <f>IF(RESULTADOS!$C$17="Normal",E603,0)</f>
        <v>0</v>
      </c>
      <c r="K603" s="4">
        <f ca="1">(E603+J603+I603)*PREMISSAS!$C$61</f>
        <v>0</v>
      </c>
      <c r="L603" s="4">
        <f ca="1">IFERROR(D603*IF(RESULTADOS!$C$17="Normal",IF(Painel!$G$8=PREMISSAS!$M$18,PREMISSAS!$C$63,PREMISSAS!$D$63),0),0)</f>
        <v>0</v>
      </c>
      <c r="M603" s="85">
        <f ca="1">IFERROR(M602*(1+$E$2)+(E603+J603-IF(RESULTADOS!$C$17="Normal",K603,0)-L603)*IF(MONTH(B603)=12,2,1),0)</f>
        <v>0</v>
      </c>
      <c r="N603" s="85">
        <f ca="1">IFERROR(N602*(1+$E$2)+(F603+I603-IF(RESULTADOS!$C$17="Normal",0,K603))*IF(MONTH(B603)=12,2,1)+G603+H603,0)</f>
        <v>0</v>
      </c>
      <c r="P603" s="43">
        <f t="shared" ca="1" si="87"/>
        <v>0</v>
      </c>
      <c r="R603" s="116" t="str">
        <f t="shared" ca="1" si="90"/>
        <v/>
      </c>
      <c r="S603" s="100" t="str">
        <f ca="1">IF(C603="","",S602+(E603+J603-IF(RESULTADOS!$C$17="Normal",K603,0)-L603)/2+(F603+G603+H603+I603-IF(RESULTADOS!$C$17="Normal",0,K603)))</f>
        <v/>
      </c>
      <c r="T603" s="100" t="str">
        <f ca="1">IF(C603="","",T602+(E603+J603-IF(RESULTADOS!$C$17="Normal",K603,0)-L603)/2)</f>
        <v/>
      </c>
      <c r="U603" s="100">
        <f t="shared" ca="1" si="91"/>
        <v>0</v>
      </c>
      <c r="W603" s="116" t="str">
        <f t="shared" ca="1" si="92"/>
        <v/>
      </c>
      <c r="X603" s="116" t="str">
        <f t="shared" ca="1" si="93"/>
        <v/>
      </c>
      <c r="Y603" s="100">
        <f ca="1">IF(OR((Y602-13/12*AB602)*(1+PREMISSAS!$C$16)&lt;0,Y602=""),0,(Y602-13/12*AB602)*(1+PREMISSAS!$C$16))</f>
        <v>0</v>
      </c>
      <c r="Z603" s="100">
        <f ca="1">IF(OR((Z602-13/12*AC602)*(1+PREMISSAS!$C$16)&lt;0,Z602=""),0,(Z602-13/12*AC602)*(1+PREMISSAS!$C$16))</f>
        <v>0</v>
      </c>
      <c r="AA603" s="100">
        <f t="shared" ca="1" si="94"/>
        <v>0</v>
      </c>
      <c r="AB603" s="119">
        <f t="shared" ca="1" si="95"/>
        <v>0</v>
      </c>
      <c r="AC603" s="119">
        <f t="shared" ca="1" si="89"/>
        <v>0</v>
      </c>
    </row>
    <row r="604" spans="2:29" x14ac:dyDescent="0.25">
      <c r="B604" s="20" t="str">
        <f t="shared" ca="1" si="88"/>
        <v/>
      </c>
      <c r="C604" s="21" t="str">
        <f ca="1">IF(B604="","",IF(MONTH(B604)=1,C603*(1+PREMISSAS!$C$58),C603))</f>
        <v/>
      </c>
      <c r="D604" s="21" t="str">
        <f ca="1">IF(B604="","",IF(RESULTADOS!$C$17="Normal",IFERROR(MAX(C604-PREMISSAS!$C$13,0),0),MAX(10*PREMISSAS!$C$39,IF(MONTH(B604)=1,D603*(1+PREMISSAS!$C$58),D603))))</f>
        <v/>
      </c>
      <c r="E604" s="4">
        <f ca="1">IFERROR(D604*IF(RESULTADOS!$C$17="Normal",$D$3,0),0)</f>
        <v>0</v>
      </c>
      <c r="F604" s="4">
        <f>IF(AND(Painel!$I$47="Sim",Painel!$I$49=PREMISSAS!$O$23),Painel!$I$51,0)</f>
        <v>0</v>
      </c>
      <c r="G604" s="100">
        <f>IF(AND(Painel!$I$47="Sim",Painel!$I$49=PREMISSAS!$O$22),IF(MOD(MONTH(B604),6)=0,Painel!$I$51,0),0)</f>
        <v>0</v>
      </c>
      <c r="H604" s="100">
        <f>IF(AND(Painel!$I$47="Sim",Painel!$I$49=PREMISSAS!$O$21),IF(MOD(MONTH(B604),12)=0,Painel!$I$51,0),0)</f>
        <v>0</v>
      </c>
      <c r="I604" s="4">
        <f ca="1">IFERROR(IF(RESULTADOS!$C$17="Normal",0,D604)*IF(RESULTADOS!$C$17="Normal",0,$D$3),0)</f>
        <v>0</v>
      </c>
      <c r="J604" s="4">
        <f>IF(RESULTADOS!$C$17="Normal",E604,0)</f>
        <v>0</v>
      </c>
      <c r="K604" s="4">
        <f ca="1">(E604+J604+I604)*PREMISSAS!$C$61</f>
        <v>0</v>
      </c>
      <c r="L604" s="4">
        <f ca="1">IFERROR(D604*IF(RESULTADOS!$C$17="Normal",IF(Painel!$G$8=PREMISSAS!$M$18,PREMISSAS!$C$63,PREMISSAS!$D$63),0),0)</f>
        <v>0</v>
      </c>
      <c r="M604" s="85">
        <f ca="1">IFERROR(M603*(1+$E$2)+(E604+J604-IF(RESULTADOS!$C$17="Normal",K604,0)-L604)*IF(MONTH(B604)=12,2,1),0)</f>
        <v>0</v>
      </c>
      <c r="N604" s="85">
        <f ca="1">IFERROR(N603*(1+$E$2)+(F604+I604-IF(RESULTADOS!$C$17="Normal",0,K604))*IF(MONTH(B604)=12,2,1)+G604+H604,0)</f>
        <v>0</v>
      </c>
      <c r="P604" s="43">
        <f t="shared" ca="1" si="87"/>
        <v>0</v>
      </c>
      <c r="R604" s="116" t="str">
        <f t="shared" ca="1" si="90"/>
        <v/>
      </c>
      <c r="S604" s="100" t="str">
        <f ca="1">IF(C604="","",S603+(E604+J604-IF(RESULTADOS!$C$17="Normal",K604,0)-L604)/2+(F604+G604+H604+I604-IF(RESULTADOS!$C$17="Normal",0,K604)))</f>
        <v/>
      </c>
      <c r="T604" s="100" t="str">
        <f ca="1">IF(C604="","",T603+(E604+J604-IF(RESULTADOS!$C$17="Normal",K604,0)-L604)/2)</f>
        <v/>
      </c>
      <c r="U604" s="100">
        <f t="shared" ca="1" si="91"/>
        <v>0</v>
      </c>
      <c r="W604" s="116" t="str">
        <f t="shared" ca="1" si="92"/>
        <v/>
      </c>
      <c r="X604" s="116" t="str">
        <f t="shared" ca="1" si="93"/>
        <v/>
      </c>
      <c r="Y604" s="100">
        <f ca="1">IF(OR((Y603-13/12*AB603)*(1+PREMISSAS!$C$16)&lt;0,Y603=""),0,(Y603-13/12*AB603)*(1+PREMISSAS!$C$16))</f>
        <v>0</v>
      </c>
      <c r="Z604" s="100">
        <f ca="1">IF(OR((Z603-13/12*AC603)*(1+PREMISSAS!$C$16)&lt;0,Z603=""),0,(Z603-13/12*AC603)*(1+PREMISSAS!$C$16))</f>
        <v>0</v>
      </c>
      <c r="AA604" s="100">
        <f t="shared" ca="1" si="94"/>
        <v>0</v>
      </c>
      <c r="AB604" s="119">
        <f t="shared" ca="1" si="95"/>
        <v>0</v>
      </c>
      <c r="AC604" s="119">
        <f t="shared" ca="1" si="89"/>
        <v>0</v>
      </c>
    </row>
    <row r="605" spans="2:29" x14ac:dyDescent="0.25">
      <c r="B605" s="20" t="str">
        <f t="shared" ca="1" si="88"/>
        <v/>
      </c>
      <c r="C605" s="21" t="str">
        <f ca="1">IF(B605="","",IF(MONTH(B605)=1,C604*(1+PREMISSAS!$C$58),C604))</f>
        <v/>
      </c>
      <c r="D605" s="21" t="str">
        <f ca="1">IF(B605="","",IF(RESULTADOS!$C$17="Normal",IFERROR(MAX(C605-PREMISSAS!$C$13,0),0),MAX(10*PREMISSAS!$C$39,IF(MONTH(B605)=1,D604*(1+PREMISSAS!$C$58),D604))))</f>
        <v/>
      </c>
      <c r="E605" s="4">
        <f ca="1">IFERROR(D605*IF(RESULTADOS!$C$17="Normal",$D$3,0),0)</f>
        <v>0</v>
      </c>
      <c r="F605" s="4">
        <f>IF(AND(Painel!$I$47="Sim",Painel!$I$49=PREMISSAS!$O$23),Painel!$I$51,0)</f>
        <v>0</v>
      </c>
      <c r="G605" s="100">
        <f>IF(AND(Painel!$I$47="Sim",Painel!$I$49=PREMISSAS!$O$22),IF(MOD(MONTH(B605),6)=0,Painel!$I$51,0),0)</f>
        <v>0</v>
      </c>
      <c r="H605" s="100">
        <f>IF(AND(Painel!$I$47="Sim",Painel!$I$49=PREMISSAS!$O$21),IF(MOD(MONTH(B605),12)=0,Painel!$I$51,0),0)</f>
        <v>0</v>
      </c>
      <c r="I605" s="4">
        <f ca="1">IFERROR(IF(RESULTADOS!$C$17="Normal",0,D605)*IF(RESULTADOS!$C$17="Normal",0,$D$3),0)</f>
        <v>0</v>
      </c>
      <c r="J605" s="4">
        <f>IF(RESULTADOS!$C$17="Normal",E605,0)</f>
        <v>0</v>
      </c>
      <c r="K605" s="4">
        <f ca="1">(E605+J605+I605)*PREMISSAS!$C$61</f>
        <v>0</v>
      </c>
      <c r="L605" s="4">
        <f ca="1">IFERROR(D605*IF(RESULTADOS!$C$17="Normal",IF(Painel!$G$8=PREMISSAS!$M$18,PREMISSAS!$C$63,PREMISSAS!$D$63),0),0)</f>
        <v>0</v>
      </c>
      <c r="M605" s="85">
        <f ca="1">IFERROR(M604*(1+$E$2)+(E605+J605-IF(RESULTADOS!$C$17="Normal",K605,0)-L605)*IF(MONTH(B605)=12,2,1),0)</f>
        <v>0</v>
      </c>
      <c r="N605" s="85">
        <f ca="1">IFERROR(N604*(1+$E$2)+(F605+I605-IF(RESULTADOS!$C$17="Normal",0,K605))*IF(MONTH(B605)=12,2,1)+G605+H605,0)</f>
        <v>0</v>
      </c>
      <c r="P605" s="43">
        <f t="shared" ca="1" si="87"/>
        <v>0</v>
      </c>
      <c r="R605" s="116" t="str">
        <f t="shared" ca="1" si="90"/>
        <v/>
      </c>
      <c r="S605" s="100" t="str">
        <f ca="1">IF(C605="","",S604+(E605+J605-IF(RESULTADOS!$C$17="Normal",K605,0)-L605)/2+(F605+G605+H605+I605-IF(RESULTADOS!$C$17="Normal",0,K605)))</f>
        <v/>
      </c>
      <c r="T605" s="100" t="str">
        <f ca="1">IF(C605="","",T604+(E605+J605-IF(RESULTADOS!$C$17="Normal",K605,0)-L605)/2)</f>
        <v/>
      </c>
      <c r="U605" s="100">
        <f t="shared" ca="1" si="91"/>
        <v>0</v>
      </c>
      <c r="W605" s="116" t="str">
        <f t="shared" ca="1" si="92"/>
        <v/>
      </c>
      <c r="X605" s="116" t="str">
        <f t="shared" ca="1" si="93"/>
        <v/>
      </c>
      <c r="Y605" s="100">
        <f ca="1">IF(OR((Y604-13/12*AB604)*(1+PREMISSAS!$C$16)&lt;0,Y604=""),0,(Y604-13/12*AB604)*(1+PREMISSAS!$C$16))</f>
        <v>0</v>
      </c>
      <c r="Z605" s="100">
        <f ca="1">IF(OR((Z604-13/12*AC604)*(1+PREMISSAS!$C$16)&lt;0,Z604=""),0,(Z604-13/12*AC604)*(1+PREMISSAS!$C$16))</f>
        <v>0</v>
      </c>
      <c r="AA605" s="100">
        <f t="shared" ca="1" si="94"/>
        <v>0</v>
      </c>
      <c r="AB605" s="119">
        <f t="shared" ca="1" si="95"/>
        <v>0</v>
      </c>
      <c r="AC605" s="119">
        <f t="shared" ca="1" si="89"/>
        <v>0</v>
      </c>
    </row>
    <row r="606" spans="2:29" x14ac:dyDescent="0.25">
      <c r="B606" s="20" t="str">
        <f t="shared" ca="1" si="88"/>
        <v/>
      </c>
      <c r="C606" s="21" t="str">
        <f ca="1">IF(B606="","",IF(MONTH(B606)=1,C605*(1+PREMISSAS!$C$58),C605))</f>
        <v/>
      </c>
      <c r="D606" s="21" t="str">
        <f ca="1">IF(B606="","",IF(RESULTADOS!$C$17="Normal",IFERROR(MAX(C606-PREMISSAS!$C$13,0),0),MAX(10*PREMISSAS!$C$39,IF(MONTH(B606)=1,D605*(1+PREMISSAS!$C$58),D605))))</f>
        <v/>
      </c>
      <c r="E606" s="4">
        <f ca="1">IFERROR(D606*IF(RESULTADOS!$C$17="Normal",$D$3,0),0)</f>
        <v>0</v>
      </c>
      <c r="F606" s="4">
        <f>IF(AND(Painel!$I$47="Sim",Painel!$I$49=PREMISSAS!$O$23),Painel!$I$51,0)</f>
        <v>0</v>
      </c>
      <c r="G606" s="100">
        <f>IF(AND(Painel!$I$47="Sim",Painel!$I$49=PREMISSAS!$O$22),IF(MOD(MONTH(B606),6)=0,Painel!$I$51,0),0)</f>
        <v>0</v>
      </c>
      <c r="H606" s="100">
        <f>IF(AND(Painel!$I$47="Sim",Painel!$I$49=PREMISSAS!$O$21),IF(MOD(MONTH(B606),12)=0,Painel!$I$51,0),0)</f>
        <v>0</v>
      </c>
      <c r="I606" s="4">
        <f ca="1">IFERROR(IF(RESULTADOS!$C$17="Normal",0,D606)*IF(RESULTADOS!$C$17="Normal",0,$D$3),0)</f>
        <v>0</v>
      </c>
      <c r="J606" s="4">
        <f>IF(RESULTADOS!$C$17="Normal",E606,0)</f>
        <v>0</v>
      </c>
      <c r="K606" s="4">
        <f ca="1">(E606+J606+I606)*PREMISSAS!$C$61</f>
        <v>0</v>
      </c>
      <c r="L606" s="4">
        <f ca="1">IFERROR(D606*IF(RESULTADOS!$C$17="Normal",IF(Painel!$G$8=PREMISSAS!$M$18,PREMISSAS!$C$63,PREMISSAS!$D$63),0),0)</f>
        <v>0</v>
      </c>
      <c r="M606" s="85">
        <f ca="1">IFERROR(M605*(1+$E$2)+(E606+J606-IF(RESULTADOS!$C$17="Normal",K606,0)-L606)*IF(MONTH(B606)=12,2,1),0)</f>
        <v>0</v>
      </c>
      <c r="N606" s="85">
        <f ca="1">IFERROR(N605*(1+$E$2)+(F606+I606-IF(RESULTADOS!$C$17="Normal",0,K606))*IF(MONTH(B606)=12,2,1)+G606+H606,0)</f>
        <v>0</v>
      </c>
      <c r="P606" s="43">
        <f t="shared" ca="1" si="87"/>
        <v>0</v>
      </c>
      <c r="R606" s="116" t="str">
        <f t="shared" ca="1" si="90"/>
        <v/>
      </c>
      <c r="S606" s="100" t="str">
        <f ca="1">IF(C606="","",S605+(E606+J606-IF(RESULTADOS!$C$17="Normal",K606,0)-L606)/2+(F606+G606+H606+I606-IF(RESULTADOS!$C$17="Normal",0,K606)))</f>
        <v/>
      </c>
      <c r="T606" s="100" t="str">
        <f ca="1">IF(C606="","",T605+(E606+J606-IF(RESULTADOS!$C$17="Normal",K606,0)-L606)/2)</f>
        <v/>
      </c>
      <c r="U606" s="100">
        <f t="shared" ca="1" si="91"/>
        <v>0</v>
      </c>
      <c r="W606" s="116" t="str">
        <f t="shared" ca="1" si="92"/>
        <v/>
      </c>
      <c r="X606" s="116" t="str">
        <f t="shared" ca="1" si="93"/>
        <v/>
      </c>
      <c r="Y606" s="100">
        <f ca="1">IF(OR((Y605-13/12*AB605)*(1+PREMISSAS!$C$16)&lt;0,Y605=""),0,(Y605-13/12*AB605)*(1+PREMISSAS!$C$16))</f>
        <v>0</v>
      </c>
      <c r="Z606" s="100">
        <f ca="1">IF(OR((Z605-13/12*AC605)*(1+PREMISSAS!$C$16)&lt;0,Z605=""),0,(Z605-13/12*AC605)*(1+PREMISSAS!$C$16))</f>
        <v>0</v>
      </c>
      <c r="AA606" s="100">
        <f t="shared" ca="1" si="94"/>
        <v>0</v>
      </c>
      <c r="AB606" s="119">
        <f t="shared" ca="1" si="95"/>
        <v>0</v>
      </c>
      <c r="AC606" s="119">
        <f t="shared" ca="1" si="89"/>
        <v>0</v>
      </c>
    </row>
    <row r="607" spans="2:29" x14ac:dyDescent="0.25">
      <c r="B607" s="20" t="str">
        <f t="shared" ca="1" si="88"/>
        <v/>
      </c>
      <c r="C607" s="21" t="str">
        <f ca="1">IF(B607="","",IF(MONTH(B607)=1,C606*(1+PREMISSAS!$C$58),C606))</f>
        <v/>
      </c>
      <c r="D607" s="21" t="str">
        <f ca="1">IF(B607="","",IF(RESULTADOS!$C$17="Normal",IFERROR(MAX(C607-PREMISSAS!$C$13,0),0),MAX(10*PREMISSAS!$C$39,IF(MONTH(B607)=1,D606*(1+PREMISSAS!$C$58),D606))))</f>
        <v/>
      </c>
      <c r="E607" s="4">
        <f ca="1">IFERROR(D607*IF(RESULTADOS!$C$17="Normal",$D$3,0),0)</f>
        <v>0</v>
      </c>
      <c r="F607" s="4">
        <f>IF(AND(Painel!$I$47="Sim",Painel!$I$49=PREMISSAS!$O$23),Painel!$I$51,0)</f>
        <v>0</v>
      </c>
      <c r="G607" s="100">
        <f>IF(AND(Painel!$I$47="Sim",Painel!$I$49=PREMISSAS!$O$22),IF(MOD(MONTH(B607),6)=0,Painel!$I$51,0),0)</f>
        <v>0</v>
      </c>
      <c r="H607" s="100">
        <f>IF(AND(Painel!$I$47="Sim",Painel!$I$49=PREMISSAS!$O$21),IF(MOD(MONTH(B607),12)=0,Painel!$I$51,0),0)</f>
        <v>0</v>
      </c>
      <c r="I607" s="4">
        <f ca="1">IFERROR(IF(RESULTADOS!$C$17="Normal",0,D607)*IF(RESULTADOS!$C$17="Normal",0,$D$3),0)</f>
        <v>0</v>
      </c>
      <c r="J607" s="4">
        <f>IF(RESULTADOS!$C$17="Normal",E607,0)</f>
        <v>0</v>
      </c>
      <c r="K607" s="4">
        <f ca="1">(E607+J607+I607)*PREMISSAS!$C$61</f>
        <v>0</v>
      </c>
      <c r="L607" s="4">
        <f ca="1">IFERROR(D607*IF(RESULTADOS!$C$17="Normal",IF(Painel!$G$8=PREMISSAS!$M$18,PREMISSAS!$C$63,PREMISSAS!$D$63),0),0)</f>
        <v>0</v>
      </c>
      <c r="M607" s="85">
        <f ca="1">IFERROR(M606*(1+$E$2)+(E607+J607-IF(RESULTADOS!$C$17="Normal",K607,0)-L607)*IF(MONTH(B607)=12,2,1),0)</f>
        <v>0</v>
      </c>
      <c r="N607" s="85">
        <f ca="1">IFERROR(N606*(1+$E$2)+(F607+I607-IF(RESULTADOS!$C$17="Normal",0,K607))*IF(MONTH(B607)=12,2,1)+G607+H607,0)</f>
        <v>0</v>
      </c>
      <c r="P607" s="43">
        <f t="shared" ca="1" si="87"/>
        <v>0</v>
      </c>
      <c r="R607" s="116" t="str">
        <f t="shared" ca="1" si="90"/>
        <v/>
      </c>
      <c r="S607" s="100" t="str">
        <f ca="1">IF(C607="","",S606+(E607+J607-IF(RESULTADOS!$C$17="Normal",K607,0)-L607)/2+(F607+G607+H607+I607-IF(RESULTADOS!$C$17="Normal",0,K607)))</f>
        <v/>
      </c>
      <c r="T607" s="100" t="str">
        <f ca="1">IF(C607="","",T606+(E607+J607-IF(RESULTADOS!$C$17="Normal",K607,0)-L607)/2)</f>
        <v/>
      </c>
      <c r="U607" s="100">
        <f t="shared" ca="1" si="91"/>
        <v>0</v>
      </c>
      <c r="W607" s="116" t="str">
        <f t="shared" ca="1" si="92"/>
        <v/>
      </c>
      <c r="X607" s="116" t="str">
        <f t="shared" ca="1" si="93"/>
        <v/>
      </c>
      <c r="Y607" s="100">
        <f ca="1">IF(OR((Y606-13/12*AB606)*(1+PREMISSAS!$C$16)&lt;0,Y606=""),0,(Y606-13/12*AB606)*(1+PREMISSAS!$C$16))</f>
        <v>0</v>
      </c>
      <c r="Z607" s="100">
        <f ca="1">IF(OR((Z606-13/12*AC606)*(1+PREMISSAS!$C$16)&lt;0,Z606=""),0,(Z606-13/12*AC606)*(1+PREMISSAS!$C$16))</f>
        <v>0</v>
      </c>
      <c r="AA607" s="100">
        <f t="shared" ca="1" si="94"/>
        <v>0</v>
      </c>
      <c r="AB607" s="119">
        <f t="shared" ca="1" si="95"/>
        <v>0</v>
      </c>
      <c r="AC607" s="119">
        <f t="shared" ca="1" si="89"/>
        <v>0</v>
      </c>
    </row>
    <row r="608" spans="2:29" x14ac:dyDescent="0.25">
      <c r="B608" s="20" t="str">
        <f t="shared" ca="1" si="88"/>
        <v/>
      </c>
      <c r="C608" s="21" t="str">
        <f ca="1">IF(B608="","",IF(MONTH(B608)=1,C607*(1+PREMISSAS!$C$58),C607))</f>
        <v/>
      </c>
      <c r="D608" s="21" t="str">
        <f ca="1">IF(B608="","",IF(RESULTADOS!$C$17="Normal",IFERROR(MAX(C608-PREMISSAS!$C$13,0),0),MAX(10*PREMISSAS!$C$39,IF(MONTH(B608)=1,D607*(1+PREMISSAS!$C$58),D607))))</f>
        <v/>
      </c>
      <c r="E608" s="4">
        <f ca="1">IFERROR(D608*IF(RESULTADOS!$C$17="Normal",$D$3,0),0)</f>
        <v>0</v>
      </c>
      <c r="F608" s="4">
        <f>IF(AND(Painel!$I$47="Sim",Painel!$I$49=PREMISSAS!$O$23),Painel!$I$51,0)</f>
        <v>0</v>
      </c>
      <c r="G608" s="100">
        <f>IF(AND(Painel!$I$47="Sim",Painel!$I$49=PREMISSAS!$O$22),IF(MOD(MONTH(B608),6)=0,Painel!$I$51,0),0)</f>
        <v>0</v>
      </c>
      <c r="H608" s="100">
        <f>IF(AND(Painel!$I$47="Sim",Painel!$I$49=PREMISSAS!$O$21),IF(MOD(MONTH(B608),12)=0,Painel!$I$51,0),0)</f>
        <v>0</v>
      </c>
      <c r="I608" s="4">
        <f ca="1">IFERROR(IF(RESULTADOS!$C$17="Normal",0,D608)*IF(RESULTADOS!$C$17="Normal",0,$D$3),0)</f>
        <v>0</v>
      </c>
      <c r="J608" s="4">
        <f>IF(RESULTADOS!$C$17="Normal",E608,0)</f>
        <v>0</v>
      </c>
      <c r="K608" s="4">
        <f ca="1">(E608+J608+I608)*PREMISSAS!$C$61</f>
        <v>0</v>
      </c>
      <c r="L608" s="4">
        <f ca="1">IFERROR(D608*IF(RESULTADOS!$C$17="Normal",IF(Painel!$G$8=PREMISSAS!$M$18,PREMISSAS!$C$63,PREMISSAS!$D$63),0),0)</f>
        <v>0</v>
      </c>
      <c r="M608" s="85">
        <f ca="1">IFERROR(M607*(1+$E$2)+(E608+J608-IF(RESULTADOS!$C$17="Normal",K608,0)-L608)*IF(MONTH(B608)=12,2,1),0)</f>
        <v>0</v>
      </c>
      <c r="N608" s="85">
        <f ca="1">IFERROR(N607*(1+$E$2)+(F608+I608-IF(RESULTADOS!$C$17="Normal",0,K608))*IF(MONTH(B608)=12,2,1)+G608+H608,0)</f>
        <v>0</v>
      </c>
      <c r="P608" s="43">
        <f t="shared" ca="1" si="87"/>
        <v>0</v>
      </c>
      <c r="R608" s="116" t="str">
        <f t="shared" ca="1" si="90"/>
        <v/>
      </c>
      <c r="S608" s="100" t="str">
        <f ca="1">IF(C608="","",S607+(E608+J608-IF(RESULTADOS!$C$17="Normal",K608,0)-L608)/2+(F608+G608+H608+I608-IF(RESULTADOS!$C$17="Normal",0,K608)))</f>
        <v/>
      </c>
      <c r="T608" s="100" t="str">
        <f ca="1">IF(C608="","",T607+(E608+J608-IF(RESULTADOS!$C$17="Normal",K608,0)-L608)/2)</f>
        <v/>
      </c>
      <c r="U608" s="100">
        <f t="shared" ca="1" si="91"/>
        <v>0</v>
      </c>
      <c r="W608" s="116" t="str">
        <f t="shared" ca="1" si="92"/>
        <v/>
      </c>
      <c r="X608" s="116" t="str">
        <f t="shared" ca="1" si="93"/>
        <v/>
      </c>
      <c r="Y608" s="100">
        <f ca="1">IF(OR((Y607-13/12*AB607)*(1+PREMISSAS!$C$16)&lt;0,Y607=""),0,(Y607-13/12*AB607)*(1+PREMISSAS!$C$16))</f>
        <v>0</v>
      </c>
      <c r="Z608" s="100">
        <f ca="1">IF(OR((Z607-13/12*AC607)*(1+PREMISSAS!$C$16)&lt;0,Z607=""),0,(Z607-13/12*AC607)*(1+PREMISSAS!$C$16))</f>
        <v>0</v>
      </c>
      <c r="AA608" s="100">
        <f t="shared" ca="1" si="94"/>
        <v>0</v>
      </c>
      <c r="AB608" s="119">
        <f t="shared" ca="1" si="95"/>
        <v>0</v>
      </c>
      <c r="AC608" s="119">
        <f t="shared" ca="1" si="89"/>
        <v>0</v>
      </c>
    </row>
    <row r="609" spans="2:29" x14ac:dyDescent="0.25">
      <c r="B609" s="20" t="str">
        <f t="shared" ca="1" si="88"/>
        <v/>
      </c>
      <c r="C609" s="21" t="str">
        <f ca="1">IF(B609="","",IF(MONTH(B609)=1,C608*(1+PREMISSAS!$C$58),C608))</f>
        <v/>
      </c>
      <c r="D609" s="21" t="str">
        <f ca="1">IF(B609="","",IF(RESULTADOS!$C$17="Normal",IFERROR(MAX(C609-PREMISSAS!$C$13,0),0),MAX(10*PREMISSAS!$C$39,IF(MONTH(B609)=1,D608*(1+PREMISSAS!$C$58),D608))))</f>
        <v/>
      </c>
      <c r="E609" s="4">
        <f ca="1">IFERROR(D609*IF(RESULTADOS!$C$17="Normal",$D$3,0),0)</f>
        <v>0</v>
      </c>
      <c r="F609" s="4">
        <f>IF(AND(Painel!$I$47="Sim",Painel!$I$49=PREMISSAS!$O$23),Painel!$I$51,0)</f>
        <v>0</v>
      </c>
      <c r="G609" s="100">
        <f>IF(AND(Painel!$I$47="Sim",Painel!$I$49=PREMISSAS!$O$22),IF(MOD(MONTH(B609),6)=0,Painel!$I$51,0),0)</f>
        <v>0</v>
      </c>
      <c r="H609" s="100">
        <f>IF(AND(Painel!$I$47="Sim",Painel!$I$49=PREMISSAS!$O$21),IF(MOD(MONTH(B609),12)=0,Painel!$I$51,0),0)</f>
        <v>0</v>
      </c>
      <c r="I609" s="4">
        <f ca="1">IFERROR(IF(RESULTADOS!$C$17="Normal",0,D609)*IF(RESULTADOS!$C$17="Normal",0,$D$3),0)</f>
        <v>0</v>
      </c>
      <c r="J609" s="4">
        <f>IF(RESULTADOS!$C$17="Normal",E609,0)</f>
        <v>0</v>
      </c>
      <c r="K609" s="4">
        <f ca="1">(E609+J609+I609)*PREMISSAS!$C$61</f>
        <v>0</v>
      </c>
      <c r="L609" s="4">
        <f ca="1">IFERROR(D609*IF(RESULTADOS!$C$17="Normal",IF(Painel!$G$8=PREMISSAS!$M$18,PREMISSAS!$C$63,PREMISSAS!$D$63),0),0)</f>
        <v>0</v>
      </c>
      <c r="M609" s="85">
        <f ca="1">IFERROR(M608*(1+$E$2)+(E609+J609-IF(RESULTADOS!$C$17="Normal",K609,0)-L609)*IF(MONTH(B609)=12,2,1),0)</f>
        <v>0</v>
      </c>
      <c r="N609" s="85">
        <f ca="1">IFERROR(N608*(1+$E$2)+(F609+I609-IF(RESULTADOS!$C$17="Normal",0,K609))*IF(MONTH(B609)=12,2,1)+G609+H609,0)</f>
        <v>0</v>
      </c>
      <c r="P609" s="43">
        <f t="shared" ca="1" si="87"/>
        <v>0</v>
      </c>
      <c r="R609" s="116" t="str">
        <f t="shared" ca="1" si="90"/>
        <v/>
      </c>
      <c r="S609" s="100" t="str">
        <f ca="1">IF(C609="","",S608+(E609+J609-IF(RESULTADOS!$C$17="Normal",K609,0)-L609)/2+(F609+G609+H609+I609-IF(RESULTADOS!$C$17="Normal",0,K609)))</f>
        <v/>
      </c>
      <c r="T609" s="100" t="str">
        <f ca="1">IF(C609="","",T608+(E609+J609-IF(RESULTADOS!$C$17="Normal",K609,0)-L609)/2)</f>
        <v/>
      </c>
      <c r="U609" s="100">
        <f t="shared" ca="1" si="91"/>
        <v>0</v>
      </c>
      <c r="W609" s="116" t="str">
        <f t="shared" ca="1" si="92"/>
        <v/>
      </c>
      <c r="X609" s="116" t="str">
        <f t="shared" ca="1" si="93"/>
        <v/>
      </c>
      <c r="Y609" s="100">
        <f ca="1">IF(OR((Y608-13/12*AB608)*(1+PREMISSAS!$C$16)&lt;0,Y608=""),0,(Y608-13/12*AB608)*(1+PREMISSAS!$C$16))</f>
        <v>0</v>
      </c>
      <c r="Z609" s="100">
        <f ca="1">IF(OR((Z608-13/12*AC608)*(1+PREMISSAS!$C$16)&lt;0,Z608=""),0,(Z608-13/12*AC608)*(1+PREMISSAS!$C$16))</f>
        <v>0</v>
      </c>
      <c r="AA609" s="100">
        <f t="shared" ca="1" si="94"/>
        <v>0</v>
      </c>
      <c r="AB609" s="119">
        <f t="shared" ca="1" si="95"/>
        <v>0</v>
      </c>
      <c r="AC609" s="119">
        <f t="shared" ca="1" si="89"/>
        <v>0</v>
      </c>
    </row>
    <row r="610" spans="2:29" x14ac:dyDescent="0.25">
      <c r="B610" s="20" t="str">
        <f t="shared" ca="1" si="88"/>
        <v/>
      </c>
      <c r="C610" s="21" t="str">
        <f ca="1">IF(B610="","",IF(MONTH(B610)=1,C609*(1+PREMISSAS!$C$58),C609))</f>
        <v/>
      </c>
      <c r="D610" s="21" t="str">
        <f ca="1">IF(B610="","",IF(RESULTADOS!$C$17="Normal",IFERROR(MAX(C610-PREMISSAS!$C$13,0),0),MAX(10*PREMISSAS!$C$39,IF(MONTH(B610)=1,D609*(1+PREMISSAS!$C$58),D609))))</f>
        <v/>
      </c>
      <c r="E610" s="4">
        <f ca="1">IFERROR(D610*IF(RESULTADOS!$C$17="Normal",$D$3,0),0)</f>
        <v>0</v>
      </c>
      <c r="F610" s="4">
        <f>IF(AND(Painel!$I$47="Sim",Painel!$I$49=PREMISSAS!$O$23),Painel!$I$51,0)</f>
        <v>0</v>
      </c>
      <c r="G610" s="100">
        <f>IF(AND(Painel!$I$47="Sim",Painel!$I$49=PREMISSAS!$O$22),IF(MOD(MONTH(B610),6)=0,Painel!$I$51,0),0)</f>
        <v>0</v>
      </c>
      <c r="H610" s="100">
        <f>IF(AND(Painel!$I$47="Sim",Painel!$I$49=PREMISSAS!$O$21),IF(MOD(MONTH(B610),12)=0,Painel!$I$51,0),0)</f>
        <v>0</v>
      </c>
      <c r="I610" s="4">
        <f ca="1">IFERROR(IF(RESULTADOS!$C$17="Normal",0,D610)*IF(RESULTADOS!$C$17="Normal",0,$D$3),0)</f>
        <v>0</v>
      </c>
      <c r="J610" s="4">
        <f>IF(RESULTADOS!$C$17="Normal",E610,0)</f>
        <v>0</v>
      </c>
      <c r="K610" s="4">
        <f ca="1">(E610+J610+I610)*PREMISSAS!$C$61</f>
        <v>0</v>
      </c>
      <c r="L610" s="4">
        <f ca="1">IFERROR(D610*IF(RESULTADOS!$C$17="Normal",IF(Painel!$G$8=PREMISSAS!$M$18,PREMISSAS!$C$63,PREMISSAS!$D$63),0),0)</f>
        <v>0</v>
      </c>
      <c r="M610" s="85">
        <f ca="1">IFERROR(M609*(1+$E$2)+(E610+J610-IF(RESULTADOS!$C$17="Normal",K610,0)-L610)*IF(MONTH(B610)=12,2,1),0)</f>
        <v>0</v>
      </c>
      <c r="N610" s="85">
        <f ca="1">IFERROR(N609*(1+$E$2)+(F610+I610-IF(RESULTADOS!$C$17="Normal",0,K610))*IF(MONTH(B610)=12,2,1)+G610+H610,0)</f>
        <v>0</v>
      </c>
      <c r="P610" s="43">
        <f t="shared" ca="1" si="87"/>
        <v>0</v>
      </c>
      <c r="R610" s="116" t="str">
        <f t="shared" ca="1" si="90"/>
        <v/>
      </c>
      <c r="S610" s="100" t="str">
        <f ca="1">IF(C610="","",S609+(E610+J610-IF(RESULTADOS!$C$17="Normal",K610,0)-L610)/2+(F610+G610+H610+I610-IF(RESULTADOS!$C$17="Normal",0,K610)))</f>
        <v/>
      </c>
      <c r="T610" s="100" t="str">
        <f ca="1">IF(C610="","",T609+(E610+J610-IF(RESULTADOS!$C$17="Normal",K610,0)-L610)/2)</f>
        <v/>
      </c>
      <c r="U610" s="100">
        <f t="shared" ca="1" si="91"/>
        <v>0</v>
      </c>
      <c r="W610" s="116" t="str">
        <f t="shared" ca="1" si="92"/>
        <v/>
      </c>
      <c r="X610" s="116" t="str">
        <f t="shared" ca="1" si="93"/>
        <v/>
      </c>
      <c r="Y610" s="100">
        <f ca="1">IF(OR((Y609-13/12*AB609)*(1+PREMISSAS!$C$16)&lt;0,Y609=""),0,(Y609-13/12*AB609)*(1+PREMISSAS!$C$16))</f>
        <v>0</v>
      </c>
      <c r="Z610" s="100">
        <f ca="1">IF(OR((Z609-13/12*AC609)*(1+PREMISSAS!$C$16)&lt;0,Z609=""),0,(Z609-13/12*AC609)*(1+PREMISSAS!$C$16))</f>
        <v>0</v>
      </c>
      <c r="AA610" s="100">
        <f t="shared" ca="1" si="94"/>
        <v>0</v>
      </c>
      <c r="AB610" s="119">
        <f t="shared" ca="1" si="95"/>
        <v>0</v>
      </c>
      <c r="AC610" s="119">
        <f t="shared" ca="1" si="89"/>
        <v>0</v>
      </c>
    </row>
    <row r="611" spans="2:29" x14ac:dyDescent="0.25">
      <c r="B611" s="20" t="str">
        <f t="shared" ca="1" si="88"/>
        <v/>
      </c>
      <c r="C611" s="21" t="str">
        <f ca="1">IF(B611="","",IF(MONTH(B611)=1,C610*(1+PREMISSAS!$C$58),C610))</f>
        <v/>
      </c>
      <c r="D611" s="21" t="str">
        <f ca="1">IF(B611="","",IF(RESULTADOS!$C$17="Normal",IFERROR(MAX(C611-PREMISSAS!$C$13,0),0),MAX(10*PREMISSAS!$C$39,IF(MONTH(B611)=1,D610*(1+PREMISSAS!$C$58),D610))))</f>
        <v/>
      </c>
      <c r="E611" s="4">
        <f ca="1">IFERROR(D611*IF(RESULTADOS!$C$17="Normal",$D$3,0),0)</f>
        <v>0</v>
      </c>
      <c r="F611" s="4">
        <f>IF(AND(Painel!$I$47="Sim",Painel!$I$49=PREMISSAS!$O$23),Painel!$I$51,0)</f>
        <v>0</v>
      </c>
      <c r="G611" s="100">
        <f>IF(AND(Painel!$I$47="Sim",Painel!$I$49=PREMISSAS!$O$22),IF(MOD(MONTH(B611),6)=0,Painel!$I$51,0),0)</f>
        <v>0</v>
      </c>
      <c r="H611" s="100">
        <f>IF(AND(Painel!$I$47="Sim",Painel!$I$49=PREMISSAS!$O$21),IF(MOD(MONTH(B611),12)=0,Painel!$I$51,0),0)</f>
        <v>0</v>
      </c>
      <c r="I611" s="4">
        <f ca="1">IFERROR(IF(RESULTADOS!$C$17="Normal",0,D611)*IF(RESULTADOS!$C$17="Normal",0,$D$3),0)</f>
        <v>0</v>
      </c>
      <c r="J611" s="4">
        <f>IF(RESULTADOS!$C$17="Normal",E611,0)</f>
        <v>0</v>
      </c>
      <c r="K611" s="4">
        <f ca="1">(E611+J611+I611)*PREMISSAS!$C$61</f>
        <v>0</v>
      </c>
      <c r="L611" s="4">
        <f ca="1">IFERROR(D611*IF(RESULTADOS!$C$17="Normal",IF(Painel!$G$8=PREMISSAS!$M$18,PREMISSAS!$C$63,PREMISSAS!$D$63),0),0)</f>
        <v>0</v>
      </c>
      <c r="M611" s="85">
        <f ca="1">IFERROR(M610*(1+$E$2)+(E611+J611-IF(RESULTADOS!$C$17="Normal",K611,0)-L611)*IF(MONTH(B611)=12,2,1),0)</f>
        <v>0</v>
      </c>
      <c r="N611" s="85">
        <f ca="1">IFERROR(N610*(1+$E$2)+(F611+I611-IF(RESULTADOS!$C$17="Normal",0,K611))*IF(MONTH(B611)=12,2,1)+G611+H611,0)</f>
        <v>0</v>
      </c>
      <c r="P611" s="43">
        <f t="shared" ca="1" si="87"/>
        <v>0</v>
      </c>
      <c r="R611" s="116" t="str">
        <f t="shared" ca="1" si="90"/>
        <v/>
      </c>
      <c r="S611" s="100" t="str">
        <f ca="1">IF(C611="","",S610+(E611+J611-IF(RESULTADOS!$C$17="Normal",K611,0)-L611)/2+(F611+G611+H611+I611-IF(RESULTADOS!$C$17="Normal",0,K611)))</f>
        <v/>
      </c>
      <c r="T611" s="100" t="str">
        <f ca="1">IF(C611="","",T610+(E611+J611-IF(RESULTADOS!$C$17="Normal",K611,0)-L611)/2)</f>
        <v/>
      </c>
      <c r="U611" s="100">
        <f t="shared" ca="1" si="91"/>
        <v>0</v>
      </c>
      <c r="W611" s="116" t="str">
        <f t="shared" ca="1" si="92"/>
        <v/>
      </c>
      <c r="X611" s="116" t="str">
        <f t="shared" ca="1" si="93"/>
        <v/>
      </c>
      <c r="Y611" s="100">
        <f ca="1">IF(OR((Y610-13/12*AB610)*(1+PREMISSAS!$C$16)&lt;0,Y610=""),0,(Y610-13/12*AB610)*(1+PREMISSAS!$C$16))</f>
        <v>0</v>
      </c>
      <c r="Z611" s="100">
        <f ca="1">IF(OR((Z610-13/12*AC610)*(1+PREMISSAS!$C$16)&lt;0,Z610=""),0,(Z610-13/12*AC610)*(1+PREMISSAS!$C$16))</f>
        <v>0</v>
      </c>
      <c r="AA611" s="100">
        <f t="shared" ca="1" si="94"/>
        <v>0</v>
      </c>
      <c r="AB611" s="119">
        <f t="shared" ca="1" si="95"/>
        <v>0</v>
      </c>
      <c r="AC611" s="119">
        <f t="shared" ca="1" si="89"/>
        <v>0</v>
      </c>
    </row>
    <row r="612" spans="2:29" x14ac:dyDescent="0.25">
      <c r="B612" s="20" t="str">
        <f t="shared" ca="1" si="88"/>
        <v/>
      </c>
      <c r="C612" s="21" t="str">
        <f ca="1">IF(B612="","",IF(MONTH(B612)=1,C611*(1+PREMISSAS!$C$58),C611))</f>
        <v/>
      </c>
      <c r="D612" s="21" t="str">
        <f ca="1">IF(B612="","",IF(RESULTADOS!$C$17="Normal",IFERROR(MAX(C612-PREMISSAS!$C$13,0),0),MAX(10*PREMISSAS!$C$39,IF(MONTH(B612)=1,D611*(1+PREMISSAS!$C$58),D611))))</f>
        <v/>
      </c>
      <c r="E612" s="4">
        <f ca="1">IFERROR(D612*IF(RESULTADOS!$C$17="Normal",$D$3,0),0)</f>
        <v>0</v>
      </c>
      <c r="F612" s="4">
        <f>IF(AND(Painel!$I$47="Sim",Painel!$I$49=PREMISSAS!$O$23),Painel!$I$51,0)</f>
        <v>0</v>
      </c>
      <c r="G612" s="100">
        <f>IF(AND(Painel!$I$47="Sim",Painel!$I$49=PREMISSAS!$O$22),IF(MOD(MONTH(B612),6)=0,Painel!$I$51,0),0)</f>
        <v>0</v>
      </c>
      <c r="H612" s="100">
        <f>IF(AND(Painel!$I$47="Sim",Painel!$I$49=PREMISSAS!$O$21),IF(MOD(MONTH(B612),12)=0,Painel!$I$51,0),0)</f>
        <v>0</v>
      </c>
      <c r="I612" s="4">
        <f ca="1">IFERROR(IF(RESULTADOS!$C$17="Normal",0,D612)*IF(RESULTADOS!$C$17="Normal",0,$D$3),0)</f>
        <v>0</v>
      </c>
      <c r="J612" s="4">
        <f>IF(RESULTADOS!$C$17="Normal",E612,0)</f>
        <v>0</v>
      </c>
      <c r="K612" s="4">
        <f ca="1">(E612+J612+I612)*PREMISSAS!$C$61</f>
        <v>0</v>
      </c>
      <c r="L612" s="4">
        <f ca="1">IFERROR(D612*IF(RESULTADOS!$C$17="Normal",IF(Painel!$G$8=PREMISSAS!$M$18,PREMISSAS!$C$63,PREMISSAS!$D$63),0),0)</f>
        <v>0</v>
      </c>
      <c r="M612" s="85">
        <f ca="1">IFERROR(M611*(1+$E$2)+(E612+J612-IF(RESULTADOS!$C$17="Normal",K612,0)-L612)*IF(MONTH(B612)=12,2,1),0)</f>
        <v>0</v>
      </c>
      <c r="N612" s="85">
        <f ca="1">IFERROR(N611*(1+$E$2)+(F612+I612-IF(RESULTADOS!$C$17="Normal",0,K612))*IF(MONTH(B612)=12,2,1)+G612+H612,0)</f>
        <v>0</v>
      </c>
      <c r="P612" s="43">
        <f t="shared" ca="1" si="87"/>
        <v>0</v>
      </c>
      <c r="R612" s="116" t="str">
        <f t="shared" ca="1" si="90"/>
        <v/>
      </c>
      <c r="S612" s="100" t="str">
        <f ca="1">IF(C612="","",S611+(E612+J612-IF(RESULTADOS!$C$17="Normal",K612,0)-L612)/2+(F612+G612+H612+I612-IF(RESULTADOS!$C$17="Normal",0,K612)))</f>
        <v/>
      </c>
      <c r="T612" s="100" t="str">
        <f ca="1">IF(C612="","",T611+(E612+J612-IF(RESULTADOS!$C$17="Normal",K612,0)-L612)/2)</f>
        <v/>
      </c>
      <c r="U612" s="100">
        <f t="shared" ca="1" si="91"/>
        <v>0</v>
      </c>
      <c r="W612" s="116" t="str">
        <f t="shared" ca="1" si="92"/>
        <v/>
      </c>
      <c r="X612" s="116" t="str">
        <f t="shared" ca="1" si="93"/>
        <v/>
      </c>
      <c r="Y612" s="100">
        <f ca="1">IF(OR((Y611-13/12*AB611)*(1+PREMISSAS!$C$16)&lt;0,Y611=""),0,(Y611-13/12*AB611)*(1+PREMISSAS!$C$16))</f>
        <v>0</v>
      </c>
      <c r="Z612" s="100">
        <f ca="1">IF(OR((Z611-13/12*AC611)*(1+PREMISSAS!$C$16)&lt;0,Z611=""),0,(Z611-13/12*AC611)*(1+PREMISSAS!$C$16))</f>
        <v>0</v>
      </c>
      <c r="AA612" s="100">
        <f t="shared" ca="1" si="94"/>
        <v>0</v>
      </c>
      <c r="AB612" s="119">
        <f t="shared" ca="1" si="95"/>
        <v>0</v>
      </c>
      <c r="AC612" s="119">
        <f t="shared" ca="1" si="89"/>
        <v>0</v>
      </c>
    </row>
    <row r="613" spans="2:29" x14ac:dyDescent="0.25">
      <c r="B613" s="20" t="str">
        <f t="shared" ca="1" si="88"/>
        <v/>
      </c>
      <c r="C613" s="21" t="str">
        <f ca="1">IF(B613="","",IF(MONTH(B613)=1,C612*(1+PREMISSAS!$C$58),C612))</f>
        <v/>
      </c>
      <c r="D613" s="21" t="str">
        <f ca="1">IF(B613="","",IF(RESULTADOS!$C$17="Normal",IFERROR(MAX(C613-PREMISSAS!$C$13,0),0),MAX(10*PREMISSAS!$C$39,IF(MONTH(B613)=1,D612*(1+PREMISSAS!$C$58),D612))))</f>
        <v/>
      </c>
      <c r="E613" s="4">
        <f ca="1">IFERROR(D613*IF(RESULTADOS!$C$17="Normal",$D$3,0),0)</f>
        <v>0</v>
      </c>
      <c r="F613" s="4">
        <f>IF(AND(Painel!$I$47="Sim",Painel!$I$49=PREMISSAS!$O$23),Painel!$I$51,0)</f>
        <v>0</v>
      </c>
      <c r="G613" s="100">
        <f>IF(AND(Painel!$I$47="Sim",Painel!$I$49=PREMISSAS!$O$22),IF(MOD(MONTH(B613),6)=0,Painel!$I$51,0),0)</f>
        <v>0</v>
      </c>
      <c r="H613" s="100">
        <f>IF(AND(Painel!$I$47="Sim",Painel!$I$49=PREMISSAS!$O$21),IF(MOD(MONTH(B613),12)=0,Painel!$I$51,0),0)</f>
        <v>0</v>
      </c>
      <c r="I613" s="4">
        <f ca="1">IFERROR(IF(RESULTADOS!$C$17="Normal",0,D613)*IF(RESULTADOS!$C$17="Normal",0,$D$3),0)</f>
        <v>0</v>
      </c>
      <c r="J613" s="4">
        <f>IF(RESULTADOS!$C$17="Normal",E613,0)</f>
        <v>0</v>
      </c>
      <c r="K613" s="4">
        <f ca="1">(E613+J613+I613)*PREMISSAS!$C$61</f>
        <v>0</v>
      </c>
      <c r="L613" s="4">
        <f ca="1">IFERROR(D613*IF(RESULTADOS!$C$17="Normal",IF(Painel!$G$8=PREMISSAS!$M$18,PREMISSAS!$C$63,PREMISSAS!$D$63),0),0)</f>
        <v>0</v>
      </c>
      <c r="M613" s="85">
        <f ca="1">IFERROR(M612*(1+$E$2)+(E613+J613-IF(RESULTADOS!$C$17="Normal",K613,0)-L613)*IF(MONTH(B613)=12,2,1),0)</f>
        <v>0</v>
      </c>
      <c r="N613" s="85">
        <f ca="1">IFERROR(N612*(1+$E$2)+(F613+I613-IF(RESULTADOS!$C$17="Normal",0,K613))*IF(MONTH(B613)=12,2,1)+G613+H613,0)</f>
        <v>0</v>
      </c>
      <c r="P613" s="43">
        <f t="shared" ca="1" si="87"/>
        <v>0</v>
      </c>
      <c r="R613" s="116" t="str">
        <f t="shared" ca="1" si="90"/>
        <v/>
      </c>
      <c r="S613" s="100" t="str">
        <f ca="1">IF(C613="","",S612+(E613+J613-IF(RESULTADOS!$C$17="Normal",K613,0)-L613)/2+(F613+G613+H613+I613-IF(RESULTADOS!$C$17="Normal",0,K613)))</f>
        <v/>
      </c>
      <c r="T613" s="100" t="str">
        <f ca="1">IF(C613="","",T612+(E613+J613-IF(RESULTADOS!$C$17="Normal",K613,0)-L613)/2)</f>
        <v/>
      </c>
      <c r="U613" s="100">
        <f t="shared" ca="1" si="91"/>
        <v>0</v>
      </c>
      <c r="W613" s="116" t="str">
        <f t="shared" ca="1" si="92"/>
        <v/>
      </c>
      <c r="X613" s="116" t="str">
        <f t="shared" ca="1" si="93"/>
        <v/>
      </c>
      <c r="Y613" s="100">
        <f ca="1">IF(OR((Y612-13/12*AB612)*(1+PREMISSAS!$C$16)&lt;0,Y612=""),0,(Y612-13/12*AB612)*(1+PREMISSAS!$C$16))</f>
        <v>0</v>
      </c>
      <c r="Z613" s="100">
        <f ca="1">IF(OR((Z612-13/12*AC612)*(1+PREMISSAS!$C$16)&lt;0,Z612=""),0,(Z612-13/12*AC612)*(1+PREMISSAS!$C$16))</f>
        <v>0</v>
      </c>
      <c r="AA613" s="100">
        <f t="shared" ca="1" si="94"/>
        <v>0</v>
      </c>
      <c r="AB613" s="119">
        <f t="shared" ca="1" si="95"/>
        <v>0</v>
      </c>
      <c r="AC613" s="119">
        <f t="shared" ca="1" si="89"/>
        <v>0</v>
      </c>
    </row>
    <row r="614" spans="2:29" x14ac:dyDescent="0.25">
      <c r="B614" s="20" t="str">
        <f t="shared" ca="1" si="88"/>
        <v/>
      </c>
      <c r="C614" s="21" t="str">
        <f ca="1">IF(B614="","",IF(MONTH(B614)=1,C613*(1+PREMISSAS!$C$58),C613))</f>
        <v/>
      </c>
      <c r="D614" s="21" t="str">
        <f ca="1">IF(B614="","",IF(RESULTADOS!$C$17="Normal",IFERROR(MAX(C614-PREMISSAS!$C$13,0),0),MAX(10*PREMISSAS!$C$39,IF(MONTH(B614)=1,D613*(1+PREMISSAS!$C$58),D613))))</f>
        <v/>
      </c>
      <c r="E614" s="4">
        <f ca="1">IFERROR(D614*IF(RESULTADOS!$C$17="Normal",$D$3,0),0)</f>
        <v>0</v>
      </c>
      <c r="F614" s="4">
        <f>IF(AND(Painel!$I$47="Sim",Painel!$I$49=PREMISSAS!$O$23),Painel!$I$51,0)</f>
        <v>0</v>
      </c>
      <c r="G614" s="100">
        <f>IF(AND(Painel!$I$47="Sim",Painel!$I$49=PREMISSAS!$O$22),IF(MOD(MONTH(B614),6)=0,Painel!$I$51,0),0)</f>
        <v>0</v>
      </c>
      <c r="H614" s="100">
        <f>IF(AND(Painel!$I$47="Sim",Painel!$I$49=PREMISSAS!$O$21),IF(MOD(MONTH(B614),12)=0,Painel!$I$51,0),0)</f>
        <v>0</v>
      </c>
      <c r="I614" s="4">
        <f ca="1">IFERROR(IF(RESULTADOS!$C$17="Normal",0,D614)*IF(RESULTADOS!$C$17="Normal",0,$D$3),0)</f>
        <v>0</v>
      </c>
      <c r="J614" s="4">
        <f>IF(RESULTADOS!$C$17="Normal",E614,0)</f>
        <v>0</v>
      </c>
      <c r="K614" s="4">
        <f ca="1">(E614+J614+I614)*PREMISSAS!$C$61</f>
        <v>0</v>
      </c>
      <c r="L614" s="4">
        <f ca="1">IFERROR(D614*IF(RESULTADOS!$C$17="Normal",IF(Painel!$G$8=PREMISSAS!$M$18,PREMISSAS!$C$63,PREMISSAS!$D$63),0),0)</f>
        <v>0</v>
      </c>
      <c r="M614" s="85">
        <f ca="1">IFERROR(M613*(1+$E$2)+(E614+J614-IF(RESULTADOS!$C$17="Normal",K614,0)-L614)*IF(MONTH(B614)=12,2,1),0)</f>
        <v>0</v>
      </c>
      <c r="N614" s="85">
        <f ca="1">IFERROR(N613*(1+$E$2)+(F614+I614-IF(RESULTADOS!$C$17="Normal",0,K614))*IF(MONTH(B614)=12,2,1)+G614+H614,0)</f>
        <v>0</v>
      </c>
      <c r="P614" s="43">
        <f t="shared" ca="1" si="87"/>
        <v>0</v>
      </c>
      <c r="R614" s="116" t="str">
        <f t="shared" ca="1" si="90"/>
        <v/>
      </c>
      <c r="S614" s="100" t="str">
        <f ca="1">IF(C614="","",S613+(E614+J614-IF(RESULTADOS!$C$17="Normal",K614,0)-L614)/2+(F614+G614+H614+I614-IF(RESULTADOS!$C$17="Normal",0,K614)))</f>
        <v/>
      </c>
      <c r="T614" s="100" t="str">
        <f ca="1">IF(C614="","",T613+(E614+J614-IF(RESULTADOS!$C$17="Normal",K614,0)-L614)/2)</f>
        <v/>
      </c>
      <c r="U614" s="100">
        <f t="shared" ca="1" si="91"/>
        <v>0</v>
      </c>
      <c r="W614" s="116" t="str">
        <f t="shared" ca="1" si="92"/>
        <v/>
      </c>
      <c r="X614" s="116" t="str">
        <f t="shared" ca="1" si="93"/>
        <v/>
      </c>
      <c r="Y614" s="100">
        <f ca="1">IF(OR((Y613-13/12*AB613)*(1+PREMISSAS!$C$16)&lt;0,Y613=""),0,(Y613-13/12*AB613)*(1+PREMISSAS!$C$16))</f>
        <v>0</v>
      </c>
      <c r="Z614" s="100">
        <f ca="1">IF(OR((Z613-13/12*AC613)*(1+PREMISSAS!$C$16)&lt;0,Z613=""),0,(Z613-13/12*AC613)*(1+PREMISSAS!$C$16))</f>
        <v>0</v>
      </c>
      <c r="AA614" s="100">
        <f t="shared" ca="1" si="94"/>
        <v>0</v>
      </c>
      <c r="AB614" s="119">
        <f t="shared" ca="1" si="95"/>
        <v>0</v>
      </c>
      <c r="AC614" s="119">
        <f t="shared" ca="1" si="89"/>
        <v>0</v>
      </c>
    </row>
    <row r="615" spans="2:29" x14ac:dyDescent="0.25">
      <c r="B615" s="20" t="str">
        <f t="shared" ca="1" si="88"/>
        <v/>
      </c>
      <c r="C615" s="21" t="str">
        <f ca="1">IF(B615="","",IF(MONTH(B615)=1,C614*(1+PREMISSAS!$C$58),C614))</f>
        <v/>
      </c>
      <c r="D615" s="21" t="str">
        <f ca="1">IF(B615="","",IF(RESULTADOS!$C$17="Normal",IFERROR(MAX(C615-PREMISSAS!$C$13,0),0),MAX(10*PREMISSAS!$C$39,IF(MONTH(B615)=1,D614*(1+PREMISSAS!$C$58),D614))))</f>
        <v/>
      </c>
      <c r="E615" s="4">
        <f ca="1">IFERROR(D615*IF(RESULTADOS!$C$17="Normal",$D$3,0),0)</f>
        <v>0</v>
      </c>
      <c r="F615" s="4">
        <f>IF(AND(Painel!$I$47="Sim",Painel!$I$49=PREMISSAS!$O$23),Painel!$I$51,0)</f>
        <v>0</v>
      </c>
      <c r="G615" s="100">
        <f>IF(AND(Painel!$I$47="Sim",Painel!$I$49=PREMISSAS!$O$22),IF(MOD(MONTH(B615),6)=0,Painel!$I$51,0),0)</f>
        <v>0</v>
      </c>
      <c r="H615" s="100">
        <f>IF(AND(Painel!$I$47="Sim",Painel!$I$49=PREMISSAS!$O$21),IF(MOD(MONTH(B615),12)=0,Painel!$I$51,0),0)</f>
        <v>0</v>
      </c>
      <c r="I615" s="4">
        <f ca="1">IFERROR(IF(RESULTADOS!$C$17="Normal",0,D615)*IF(RESULTADOS!$C$17="Normal",0,$D$3),0)</f>
        <v>0</v>
      </c>
      <c r="J615" s="4">
        <f>IF(RESULTADOS!$C$17="Normal",E615,0)</f>
        <v>0</v>
      </c>
      <c r="K615" s="4">
        <f ca="1">(E615+J615+I615)*PREMISSAS!$C$61</f>
        <v>0</v>
      </c>
      <c r="L615" s="4">
        <f ca="1">IFERROR(D615*IF(RESULTADOS!$C$17="Normal",IF(Painel!$G$8=PREMISSAS!$M$18,PREMISSAS!$C$63,PREMISSAS!$D$63),0),0)</f>
        <v>0</v>
      </c>
      <c r="M615" s="85">
        <f ca="1">IFERROR(M614*(1+$E$2)+(E615+J615-IF(RESULTADOS!$C$17="Normal",K615,0)-L615)*IF(MONTH(B615)=12,2,1),0)</f>
        <v>0</v>
      </c>
      <c r="N615" s="85">
        <f ca="1">IFERROR(N614*(1+$E$2)+(F615+I615-IF(RESULTADOS!$C$17="Normal",0,K615))*IF(MONTH(B615)=12,2,1)+G615+H615,0)</f>
        <v>0</v>
      </c>
      <c r="P615" s="43">
        <f t="shared" ca="1" si="87"/>
        <v>0</v>
      </c>
      <c r="R615" s="116" t="str">
        <f t="shared" ca="1" si="90"/>
        <v/>
      </c>
      <c r="S615" s="100" t="str">
        <f ca="1">IF(C615="","",S614+(E615+J615-IF(RESULTADOS!$C$17="Normal",K615,0)-L615)/2+(F615+G615+H615+I615-IF(RESULTADOS!$C$17="Normal",0,K615)))</f>
        <v/>
      </c>
      <c r="T615" s="100" t="str">
        <f ca="1">IF(C615="","",T614+(E615+J615-IF(RESULTADOS!$C$17="Normal",K615,0)-L615)/2)</f>
        <v/>
      </c>
      <c r="U615" s="100">
        <f t="shared" ca="1" si="91"/>
        <v>0</v>
      </c>
      <c r="W615" s="116" t="str">
        <f t="shared" ca="1" si="92"/>
        <v/>
      </c>
      <c r="X615" s="116" t="str">
        <f t="shared" ca="1" si="93"/>
        <v/>
      </c>
      <c r="Y615" s="100">
        <f ca="1">IF(OR((Y614-13/12*AB614)*(1+PREMISSAS!$C$16)&lt;0,Y614=""),0,(Y614-13/12*AB614)*(1+PREMISSAS!$C$16))</f>
        <v>0</v>
      </c>
      <c r="Z615" s="100">
        <f ca="1">IF(OR((Z614-13/12*AC614)*(1+PREMISSAS!$C$16)&lt;0,Z614=""),0,(Z614-13/12*AC614)*(1+PREMISSAS!$C$16))</f>
        <v>0</v>
      </c>
      <c r="AA615" s="100">
        <f t="shared" ca="1" si="94"/>
        <v>0</v>
      </c>
      <c r="AB615" s="119">
        <f t="shared" ca="1" si="95"/>
        <v>0</v>
      </c>
      <c r="AC615" s="119">
        <f t="shared" ca="1" si="89"/>
        <v>0</v>
      </c>
    </row>
    <row r="616" spans="2:29" x14ac:dyDescent="0.25">
      <c r="B616" s="20" t="str">
        <f t="shared" ca="1" si="88"/>
        <v/>
      </c>
      <c r="C616" s="21" t="str">
        <f ca="1">IF(B616="","",IF(MONTH(B616)=1,C615*(1+PREMISSAS!$C$58),C615))</f>
        <v/>
      </c>
      <c r="D616" s="21" t="str">
        <f ca="1">IF(B616="","",IF(RESULTADOS!$C$17="Normal",IFERROR(MAX(C616-PREMISSAS!$C$13,0),0),MAX(10*PREMISSAS!$C$39,IF(MONTH(B616)=1,D615*(1+PREMISSAS!$C$58),D615))))</f>
        <v/>
      </c>
      <c r="E616" s="4">
        <f ca="1">IFERROR(D616*IF(RESULTADOS!$C$17="Normal",$D$3,0),0)</f>
        <v>0</v>
      </c>
      <c r="F616" s="4">
        <f>IF(AND(Painel!$I$47="Sim",Painel!$I$49=PREMISSAS!$O$23),Painel!$I$51,0)</f>
        <v>0</v>
      </c>
      <c r="G616" s="100">
        <f>IF(AND(Painel!$I$47="Sim",Painel!$I$49=PREMISSAS!$O$22),IF(MOD(MONTH(B616),6)=0,Painel!$I$51,0),0)</f>
        <v>0</v>
      </c>
      <c r="H616" s="100">
        <f>IF(AND(Painel!$I$47="Sim",Painel!$I$49=PREMISSAS!$O$21),IF(MOD(MONTH(B616),12)=0,Painel!$I$51,0),0)</f>
        <v>0</v>
      </c>
      <c r="I616" s="4">
        <f ca="1">IFERROR(IF(RESULTADOS!$C$17="Normal",0,D616)*IF(RESULTADOS!$C$17="Normal",0,$D$3),0)</f>
        <v>0</v>
      </c>
      <c r="J616" s="4">
        <f>IF(RESULTADOS!$C$17="Normal",E616,0)</f>
        <v>0</v>
      </c>
      <c r="K616" s="4">
        <f ca="1">(E616+J616+I616)*PREMISSAS!$C$61</f>
        <v>0</v>
      </c>
      <c r="L616" s="4">
        <f ca="1">IFERROR(D616*IF(RESULTADOS!$C$17="Normal",IF(Painel!$G$8=PREMISSAS!$M$18,PREMISSAS!$C$63,PREMISSAS!$D$63),0),0)</f>
        <v>0</v>
      </c>
      <c r="M616" s="85">
        <f ca="1">IFERROR(M615*(1+$E$2)+(E616+J616-IF(RESULTADOS!$C$17="Normal",K616,0)-L616)*IF(MONTH(B616)=12,2,1),0)</f>
        <v>0</v>
      </c>
      <c r="N616" s="85">
        <f ca="1">IFERROR(N615*(1+$E$2)+(F616+I616-IF(RESULTADOS!$C$17="Normal",0,K616))*IF(MONTH(B616)=12,2,1)+G616+H616,0)</f>
        <v>0</v>
      </c>
      <c r="P616" s="43">
        <f t="shared" ca="1" si="87"/>
        <v>0</v>
      </c>
      <c r="R616" s="116" t="str">
        <f t="shared" ca="1" si="90"/>
        <v/>
      </c>
      <c r="S616" s="100" t="str">
        <f ca="1">IF(C616="","",S615+(E616+J616-IF(RESULTADOS!$C$17="Normal",K616,0)-L616)/2+(F616+G616+H616+I616-IF(RESULTADOS!$C$17="Normal",0,K616)))</f>
        <v/>
      </c>
      <c r="T616" s="100" t="str">
        <f ca="1">IF(C616="","",T615+(E616+J616-IF(RESULTADOS!$C$17="Normal",K616,0)-L616)/2)</f>
        <v/>
      </c>
      <c r="U616" s="100">
        <f t="shared" ca="1" si="91"/>
        <v>0</v>
      </c>
      <c r="W616" s="116" t="str">
        <f t="shared" ca="1" si="92"/>
        <v/>
      </c>
      <c r="X616" s="116" t="str">
        <f t="shared" ca="1" si="93"/>
        <v/>
      </c>
      <c r="Y616" s="100">
        <f ca="1">IF(OR((Y615-13/12*AB615)*(1+PREMISSAS!$C$16)&lt;0,Y615=""),0,(Y615-13/12*AB615)*(1+PREMISSAS!$C$16))</f>
        <v>0</v>
      </c>
      <c r="Z616" s="100">
        <f ca="1">IF(OR((Z615-13/12*AC615)*(1+PREMISSAS!$C$16)&lt;0,Z615=""),0,(Z615-13/12*AC615)*(1+PREMISSAS!$C$16))</f>
        <v>0</v>
      </c>
      <c r="AA616" s="100">
        <f t="shared" ca="1" si="94"/>
        <v>0</v>
      </c>
      <c r="AB616" s="119">
        <f t="shared" ca="1" si="95"/>
        <v>0</v>
      </c>
      <c r="AC616" s="119">
        <f t="shared" ca="1" si="89"/>
        <v>0</v>
      </c>
    </row>
    <row r="617" spans="2:29" x14ac:dyDescent="0.25">
      <c r="B617" s="20" t="str">
        <f t="shared" ca="1" si="88"/>
        <v/>
      </c>
      <c r="C617" s="21" t="str">
        <f ca="1">IF(B617="","",IF(MONTH(B617)=1,C616*(1+PREMISSAS!$C$58),C616))</f>
        <v/>
      </c>
      <c r="D617" s="21" t="str">
        <f ca="1">IF(B617="","",IF(RESULTADOS!$C$17="Normal",IFERROR(MAX(C617-PREMISSAS!$C$13,0),0),MAX(10*PREMISSAS!$C$39,IF(MONTH(B617)=1,D616*(1+PREMISSAS!$C$58),D616))))</f>
        <v/>
      </c>
      <c r="E617" s="4">
        <f ca="1">IFERROR(D617*IF(RESULTADOS!$C$17="Normal",$D$3,0),0)</f>
        <v>0</v>
      </c>
      <c r="F617" s="4">
        <f>IF(AND(Painel!$I$47="Sim",Painel!$I$49=PREMISSAS!$O$23),Painel!$I$51,0)</f>
        <v>0</v>
      </c>
      <c r="G617" s="100">
        <f>IF(AND(Painel!$I$47="Sim",Painel!$I$49=PREMISSAS!$O$22),IF(MOD(MONTH(B617),6)=0,Painel!$I$51,0),0)</f>
        <v>0</v>
      </c>
      <c r="H617" s="100">
        <f>IF(AND(Painel!$I$47="Sim",Painel!$I$49=PREMISSAS!$O$21),IF(MOD(MONTH(B617),12)=0,Painel!$I$51,0),0)</f>
        <v>0</v>
      </c>
      <c r="I617" s="4">
        <f ca="1">IFERROR(IF(RESULTADOS!$C$17="Normal",0,D617)*IF(RESULTADOS!$C$17="Normal",0,$D$3),0)</f>
        <v>0</v>
      </c>
      <c r="J617" s="4">
        <f>IF(RESULTADOS!$C$17="Normal",E617,0)</f>
        <v>0</v>
      </c>
      <c r="K617" s="4">
        <f ca="1">(E617+J617+I617)*PREMISSAS!$C$61</f>
        <v>0</v>
      </c>
      <c r="L617" s="4">
        <f ca="1">IFERROR(D617*IF(RESULTADOS!$C$17="Normal",IF(Painel!$G$8=PREMISSAS!$M$18,PREMISSAS!$C$63,PREMISSAS!$D$63),0),0)</f>
        <v>0</v>
      </c>
      <c r="M617" s="85">
        <f ca="1">IFERROR(M616*(1+$E$2)+(E617+J617-IF(RESULTADOS!$C$17="Normal",K617,0)-L617)*IF(MONTH(B617)=12,2,1),0)</f>
        <v>0</v>
      </c>
      <c r="N617" s="85">
        <f ca="1">IFERROR(N616*(1+$E$2)+(F617+I617-IF(RESULTADOS!$C$17="Normal",0,K617))*IF(MONTH(B617)=12,2,1)+G617+H617,0)</f>
        <v>0</v>
      </c>
      <c r="P617" s="43">
        <f t="shared" ca="1" si="87"/>
        <v>0</v>
      </c>
      <c r="R617" s="116" t="str">
        <f t="shared" ca="1" si="90"/>
        <v/>
      </c>
      <c r="S617" s="100" t="str">
        <f ca="1">IF(C617="","",S616+(E617+J617-IF(RESULTADOS!$C$17="Normal",K617,0)-L617)/2+(F617+G617+H617+I617-IF(RESULTADOS!$C$17="Normal",0,K617)))</f>
        <v/>
      </c>
      <c r="T617" s="100" t="str">
        <f ca="1">IF(C617="","",T616+(E617+J617-IF(RESULTADOS!$C$17="Normal",K617,0)-L617)/2)</f>
        <v/>
      </c>
      <c r="U617" s="100">
        <f t="shared" ca="1" si="91"/>
        <v>0</v>
      </c>
      <c r="W617" s="116" t="str">
        <f t="shared" ca="1" si="92"/>
        <v/>
      </c>
      <c r="X617" s="116" t="str">
        <f t="shared" ca="1" si="93"/>
        <v/>
      </c>
      <c r="Y617" s="100">
        <f ca="1">IF(OR((Y616-13/12*AB616)*(1+PREMISSAS!$C$16)&lt;0,Y616=""),0,(Y616-13/12*AB616)*(1+PREMISSAS!$C$16))</f>
        <v>0</v>
      </c>
      <c r="Z617" s="100">
        <f ca="1">IF(OR((Z616-13/12*AC616)*(1+PREMISSAS!$C$16)&lt;0,Z616=""),0,(Z616-13/12*AC616)*(1+PREMISSAS!$C$16))</f>
        <v>0</v>
      </c>
      <c r="AA617" s="100">
        <f t="shared" ca="1" si="94"/>
        <v>0</v>
      </c>
      <c r="AB617" s="119">
        <f t="shared" ca="1" si="95"/>
        <v>0</v>
      </c>
      <c r="AC617" s="119">
        <f t="shared" ca="1" si="89"/>
        <v>0</v>
      </c>
    </row>
    <row r="618" spans="2:29" x14ac:dyDescent="0.25">
      <c r="B618" s="20" t="str">
        <f t="shared" ca="1" si="88"/>
        <v/>
      </c>
      <c r="C618" s="21" t="str">
        <f ca="1">IF(B618="","",IF(MONTH(B618)=1,C617*(1+PREMISSAS!$C$58),C617))</f>
        <v/>
      </c>
      <c r="D618" s="21" t="str">
        <f ca="1">IF(B618="","",IF(RESULTADOS!$C$17="Normal",IFERROR(MAX(C618-PREMISSAS!$C$13,0),0),MAX(10*PREMISSAS!$C$39,IF(MONTH(B618)=1,D617*(1+PREMISSAS!$C$58),D617))))</f>
        <v/>
      </c>
      <c r="E618" s="4">
        <f ca="1">IFERROR(D618*IF(RESULTADOS!$C$17="Normal",$D$3,0),0)</f>
        <v>0</v>
      </c>
      <c r="F618" s="4">
        <f>IF(AND(Painel!$I$47="Sim",Painel!$I$49=PREMISSAS!$O$23),Painel!$I$51,0)</f>
        <v>0</v>
      </c>
      <c r="G618" s="100">
        <f>IF(AND(Painel!$I$47="Sim",Painel!$I$49=PREMISSAS!$O$22),IF(MOD(MONTH(B618),6)=0,Painel!$I$51,0),0)</f>
        <v>0</v>
      </c>
      <c r="H618" s="100">
        <f>IF(AND(Painel!$I$47="Sim",Painel!$I$49=PREMISSAS!$O$21),IF(MOD(MONTH(B618),12)=0,Painel!$I$51,0),0)</f>
        <v>0</v>
      </c>
      <c r="I618" s="4">
        <f ca="1">IFERROR(IF(RESULTADOS!$C$17="Normal",0,D618)*IF(RESULTADOS!$C$17="Normal",0,$D$3),0)</f>
        <v>0</v>
      </c>
      <c r="J618" s="4">
        <f>IF(RESULTADOS!$C$17="Normal",E618,0)</f>
        <v>0</v>
      </c>
      <c r="K618" s="4">
        <f ca="1">(E618+J618+I618)*PREMISSAS!$C$61</f>
        <v>0</v>
      </c>
      <c r="L618" s="4">
        <f ca="1">IFERROR(D618*IF(RESULTADOS!$C$17="Normal",IF(Painel!$G$8=PREMISSAS!$M$18,PREMISSAS!$C$63,PREMISSAS!$D$63),0),0)</f>
        <v>0</v>
      </c>
      <c r="M618" s="85">
        <f ca="1">IFERROR(M617*(1+$E$2)+(E618+J618-IF(RESULTADOS!$C$17="Normal",K618,0)-L618)*IF(MONTH(B618)=12,2,1),0)</f>
        <v>0</v>
      </c>
      <c r="N618" s="85">
        <f ca="1">IFERROR(N617*(1+$E$2)+(F618+I618-IF(RESULTADOS!$C$17="Normal",0,K618))*IF(MONTH(B618)=12,2,1)+G618+H618,0)</f>
        <v>0</v>
      </c>
      <c r="P618" s="43">
        <f t="shared" ca="1" si="87"/>
        <v>0</v>
      </c>
      <c r="R618" s="116" t="str">
        <f t="shared" ca="1" si="90"/>
        <v/>
      </c>
      <c r="S618" s="100" t="str">
        <f ca="1">IF(C618="","",S617+(E618+J618-IF(RESULTADOS!$C$17="Normal",K618,0)-L618)/2+(F618+G618+H618+I618-IF(RESULTADOS!$C$17="Normal",0,K618)))</f>
        <v/>
      </c>
      <c r="T618" s="100" t="str">
        <f ca="1">IF(C618="","",T617+(E618+J618-IF(RESULTADOS!$C$17="Normal",K618,0)-L618)/2)</f>
        <v/>
      </c>
      <c r="U618" s="100">
        <f t="shared" ca="1" si="91"/>
        <v>0</v>
      </c>
      <c r="W618" s="116" t="str">
        <f t="shared" ca="1" si="92"/>
        <v/>
      </c>
      <c r="X618" s="116" t="str">
        <f t="shared" ca="1" si="93"/>
        <v/>
      </c>
      <c r="Y618" s="100">
        <f ca="1">IF(OR((Y617-13/12*AB617)*(1+PREMISSAS!$C$16)&lt;0,Y617=""),0,(Y617-13/12*AB617)*(1+PREMISSAS!$C$16))</f>
        <v>0</v>
      </c>
      <c r="Z618" s="100">
        <f ca="1">IF(OR((Z617-13/12*AC617)*(1+PREMISSAS!$C$16)&lt;0,Z617=""),0,(Z617-13/12*AC617)*(1+PREMISSAS!$C$16))</f>
        <v>0</v>
      </c>
      <c r="AA618" s="100">
        <f t="shared" ca="1" si="94"/>
        <v>0</v>
      </c>
      <c r="AB618" s="119">
        <f t="shared" ca="1" si="95"/>
        <v>0</v>
      </c>
      <c r="AC618" s="119">
        <f t="shared" ca="1" si="89"/>
        <v>0</v>
      </c>
    </row>
    <row r="619" spans="2:29" x14ac:dyDescent="0.25">
      <c r="B619" s="20" t="str">
        <f t="shared" ca="1" si="88"/>
        <v/>
      </c>
      <c r="C619" s="21" t="str">
        <f ca="1">IF(B619="","",IF(MONTH(B619)=1,C618*(1+PREMISSAS!$C$58),C618))</f>
        <v/>
      </c>
      <c r="D619" s="21" t="str">
        <f ca="1">IF(B619="","",IF(RESULTADOS!$C$17="Normal",IFERROR(MAX(C619-PREMISSAS!$C$13,0),0),MAX(10*PREMISSAS!$C$39,IF(MONTH(B619)=1,D618*(1+PREMISSAS!$C$58),D618))))</f>
        <v/>
      </c>
      <c r="E619" s="4">
        <f ca="1">IFERROR(D619*IF(RESULTADOS!$C$17="Normal",$D$3,0),0)</f>
        <v>0</v>
      </c>
      <c r="F619" s="4">
        <f>IF(AND(Painel!$I$47="Sim",Painel!$I$49=PREMISSAS!$O$23),Painel!$I$51,0)</f>
        <v>0</v>
      </c>
      <c r="G619" s="100">
        <f>IF(AND(Painel!$I$47="Sim",Painel!$I$49=PREMISSAS!$O$22),IF(MOD(MONTH(B619),6)=0,Painel!$I$51,0),0)</f>
        <v>0</v>
      </c>
      <c r="H619" s="100">
        <f>IF(AND(Painel!$I$47="Sim",Painel!$I$49=PREMISSAS!$O$21),IF(MOD(MONTH(B619),12)=0,Painel!$I$51,0),0)</f>
        <v>0</v>
      </c>
      <c r="I619" s="4">
        <f ca="1">IFERROR(IF(RESULTADOS!$C$17="Normal",0,D619)*IF(RESULTADOS!$C$17="Normal",0,$D$3),0)</f>
        <v>0</v>
      </c>
      <c r="J619" s="4">
        <f>IF(RESULTADOS!$C$17="Normal",E619,0)</f>
        <v>0</v>
      </c>
      <c r="K619" s="4">
        <f ca="1">(E619+J619+I619)*PREMISSAS!$C$61</f>
        <v>0</v>
      </c>
      <c r="L619" s="4">
        <f ca="1">IFERROR(D619*IF(RESULTADOS!$C$17="Normal",IF(Painel!$G$8=PREMISSAS!$M$18,PREMISSAS!$C$63,PREMISSAS!$D$63),0),0)</f>
        <v>0</v>
      </c>
      <c r="M619" s="85">
        <f ca="1">IFERROR(M618*(1+$E$2)+(E619+J619-IF(RESULTADOS!$C$17="Normal",K619,0)-L619)*IF(MONTH(B619)=12,2,1),0)</f>
        <v>0</v>
      </c>
      <c r="N619" s="85">
        <f ca="1">IFERROR(N618*(1+$E$2)+(F619+I619-IF(RESULTADOS!$C$17="Normal",0,K619))*IF(MONTH(B619)=12,2,1)+G619+H619,0)</f>
        <v>0</v>
      </c>
      <c r="P619" s="43">
        <f t="shared" ca="1" si="87"/>
        <v>0</v>
      </c>
      <c r="R619" s="116" t="str">
        <f t="shared" ca="1" si="90"/>
        <v/>
      </c>
      <c r="S619" s="100" t="str">
        <f ca="1">IF(C619="","",S618+(E619+J619-IF(RESULTADOS!$C$17="Normal",K619,0)-L619)/2+(F619+G619+H619+I619-IF(RESULTADOS!$C$17="Normal",0,K619)))</f>
        <v/>
      </c>
      <c r="T619" s="100" t="str">
        <f ca="1">IF(C619="","",T618+(E619+J619-IF(RESULTADOS!$C$17="Normal",K619,0)-L619)/2)</f>
        <v/>
      </c>
      <c r="U619" s="100">
        <f t="shared" ca="1" si="91"/>
        <v>0</v>
      </c>
      <c r="W619" s="116" t="str">
        <f t="shared" ca="1" si="92"/>
        <v/>
      </c>
      <c r="X619" s="116" t="str">
        <f t="shared" ca="1" si="93"/>
        <v/>
      </c>
      <c r="Y619" s="100">
        <f ca="1">IF(OR((Y618-13/12*AB618)*(1+PREMISSAS!$C$16)&lt;0,Y618=""),0,(Y618-13/12*AB618)*(1+PREMISSAS!$C$16))</f>
        <v>0</v>
      </c>
      <c r="Z619" s="100">
        <f ca="1">IF(OR((Z618-13/12*AC618)*(1+PREMISSAS!$C$16)&lt;0,Z618=""),0,(Z618-13/12*AC618)*(1+PREMISSAS!$C$16))</f>
        <v>0</v>
      </c>
      <c r="AA619" s="100">
        <f t="shared" ca="1" si="94"/>
        <v>0</v>
      </c>
      <c r="AB619" s="119">
        <f t="shared" ca="1" si="95"/>
        <v>0</v>
      </c>
      <c r="AC619" s="119">
        <f t="shared" ca="1" si="89"/>
        <v>0</v>
      </c>
    </row>
    <row r="620" spans="2:29" x14ac:dyDescent="0.25">
      <c r="B620" s="20" t="str">
        <f t="shared" ca="1" si="88"/>
        <v/>
      </c>
      <c r="C620" s="21" t="str">
        <f ca="1">IF(B620="","",IF(MONTH(B620)=1,C619*(1+PREMISSAS!$C$58),C619))</f>
        <v/>
      </c>
      <c r="D620" s="21" t="str">
        <f ca="1">IF(B620="","",IF(RESULTADOS!$C$17="Normal",IFERROR(MAX(C620-PREMISSAS!$C$13,0),0),MAX(10*PREMISSAS!$C$39,IF(MONTH(B620)=1,D619*(1+PREMISSAS!$C$58),D619))))</f>
        <v/>
      </c>
      <c r="E620" s="4">
        <f ca="1">IFERROR(D620*IF(RESULTADOS!$C$17="Normal",$D$3,0),0)</f>
        <v>0</v>
      </c>
      <c r="F620" s="4">
        <f>IF(AND(Painel!$I$47="Sim",Painel!$I$49=PREMISSAS!$O$23),Painel!$I$51,0)</f>
        <v>0</v>
      </c>
      <c r="G620" s="100">
        <f>IF(AND(Painel!$I$47="Sim",Painel!$I$49=PREMISSAS!$O$22),IF(MOD(MONTH(B620),6)=0,Painel!$I$51,0),0)</f>
        <v>0</v>
      </c>
      <c r="H620" s="100">
        <f>IF(AND(Painel!$I$47="Sim",Painel!$I$49=PREMISSAS!$O$21),IF(MOD(MONTH(B620),12)=0,Painel!$I$51,0),0)</f>
        <v>0</v>
      </c>
      <c r="I620" s="4">
        <f ca="1">IFERROR(IF(RESULTADOS!$C$17="Normal",0,D620)*IF(RESULTADOS!$C$17="Normal",0,$D$3),0)</f>
        <v>0</v>
      </c>
      <c r="J620" s="4">
        <f>IF(RESULTADOS!$C$17="Normal",E620,0)</f>
        <v>0</v>
      </c>
      <c r="K620" s="4">
        <f ca="1">(E620+J620+I620)*PREMISSAS!$C$61</f>
        <v>0</v>
      </c>
      <c r="L620" s="4">
        <f ca="1">IFERROR(D620*IF(RESULTADOS!$C$17="Normal",IF(Painel!$G$8=PREMISSAS!$M$18,PREMISSAS!$C$63,PREMISSAS!$D$63),0),0)</f>
        <v>0</v>
      </c>
      <c r="M620" s="85">
        <f ca="1">IFERROR(M619*(1+$E$2)+(E620+J620-IF(RESULTADOS!$C$17="Normal",K620,0)-L620)*IF(MONTH(B620)=12,2,1),0)</f>
        <v>0</v>
      </c>
      <c r="N620" s="85">
        <f ca="1">IFERROR(N619*(1+$E$2)+(F620+I620-IF(RESULTADOS!$C$17="Normal",0,K620))*IF(MONTH(B620)=12,2,1)+G620+H620,0)</f>
        <v>0</v>
      </c>
      <c r="P620" s="43">
        <f t="shared" ca="1" si="87"/>
        <v>0</v>
      </c>
      <c r="R620" s="116" t="str">
        <f t="shared" ca="1" si="90"/>
        <v/>
      </c>
      <c r="S620" s="100" t="str">
        <f ca="1">IF(C620="","",S619+(E620+J620-IF(RESULTADOS!$C$17="Normal",K620,0)-L620)/2+(F620+G620+H620+I620-IF(RESULTADOS!$C$17="Normal",0,K620)))</f>
        <v/>
      </c>
      <c r="T620" s="100" t="str">
        <f ca="1">IF(C620="","",T619+(E620+J620-IF(RESULTADOS!$C$17="Normal",K620,0)-L620)/2)</f>
        <v/>
      </c>
      <c r="U620" s="100">
        <f t="shared" ca="1" si="91"/>
        <v>0</v>
      </c>
      <c r="W620" s="116" t="str">
        <f t="shared" ca="1" si="92"/>
        <v/>
      </c>
      <c r="X620" s="116" t="str">
        <f t="shared" ca="1" si="93"/>
        <v/>
      </c>
      <c r="Y620" s="100">
        <f ca="1">IF(OR((Y619-13/12*AB619)*(1+PREMISSAS!$C$16)&lt;0,Y619=""),0,(Y619-13/12*AB619)*(1+PREMISSAS!$C$16))</f>
        <v>0</v>
      </c>
      <c r="Z620" s="100">
        <f ca="1">IF(OR((Z619-13/12*AC619)*(1+PREMISSAS!$C$16)&lt;0,Z619=""),0,(Z619-13/12*AC619)*(1+PREMISSAS!$C$16))</f>
        <v>0</v>
      </c>
      <c r="AA620" s="100">
        <f t="shared" ca="1" si="94"/>
        <v>0</v>
      </c>
      <c r="AB620" s="119">
        <f t="shared" ca="1" si="95"/>
        <v>0</v>
      </c>
      <c r="AC620" s="119">
        <f t="shared" ca="1" si="89"/>
        <v>0</v>
      </c>
    </row>
    <row r="621" spans="2:29" x14ac:dyDescent="0.25">
      <c r="B621" s="20" t="str">
        <f t="shared" ca="1" si="88"/>
        <v/>
      </c>
      <c r="C621" s="21" t="str">
        <f ca="1">IF(B621="","",IF(MONTH(B621)=1,C620*(1+PREMISSAS!$C$58),C620))</f>
        <v/>
      </c>
      <c r="D621" s="21" t="str">
        <f ca="1">IF(B621="","",IF(RESULTADOS!$C$17="Normal",IFERROR(MAX(C621-PREMISSAS!$C$13,0),0),MAX(10*PREMISSAS!$C$39,IF(MONTH(B621)=1,D620*(1+PREMISSAS!$C$58),D620))))</f>
        <v/>
      </c>
      <c r="E621" s="4">
        <f ca="1">IFERROR(D621*IF(RESULTADOS!$C$17="Normal",$D$3,0),0)</f>
        <v>0</v>
      </c>
      <c r="F621" s="4">
        <f>IF(AND(Painel!$I$47="Sim",Painel!$I$49=PREMISSAS!$O$23),Painel!$I$51,0)</f>
        <v>0</v>
      </c>
      <c r="G621" s="100">
        <f>IF(AND(Painel!$I$47="Sim",Painel!$I$49=PREMISSAS!$O$22),IF(MOD(MONTH(B621),6)=0,Painel!$I$51,0),0)</f>
        <v>0</v>
      </c>
      <c r="H621" s="100">
        <f>IF(AND(Painel!$I$47="Sim",Painel!$I$49=PREMISSAS!$O$21),IF(MOD(MONTH(B621),12)=0,Painel!$I$51,0),0)</f>
        <v>0</v>
      </c>
      <c r="I621" s="4">
        <f ca="1">IFERROR(IF(RESULTADOS!$C$17="Normal",0,D621)*IF(RESULTADOS!$C$17="Normal",0,$D$3),0)</f>
        <v>0</v>
      </c>
      <c r="J621" s="4">
        <f>IF(RESULTADOS!$C$17="Normal",E621,0)</f>
        <v>0</v>
      </c>
      <c r="K621" s="4">
        <f ca="1">(E621+J621+I621)*PREMISSAS!$C$61</f>
        <v>0</v>
      </c>
      <c r="L621" s="4">
        <f ca="1">IFERROR(D621*IF(RESULTADOS!$C$17="Normal",IF(Painel!$G$8=PREMISSAS!$M$18,PREMISSAS!$C$63,PREMISSAS!$D$63),0),0)</f>
        <v>0</v>
      </c>
      <c r="M621" s="85">
        <f ca="1">IFERROR(M620*(1+$E$2)+(E621+J621-IF(RESULTADOS!$C$17="Normal",K621,0)-L621)*IF(MONTH(B621)=12,2,1),0)</f>
        <v>0</v>
      </c>
      <c r="N621" s="85">
        <f ca="1">IFERROR(N620*(1+$E$2)+(F621+I621-IF(RESULTADOS!$C$17="Normal",0,K621))*IF(MONTH(B621)=12,2,1)+G621+H621,0)</f>
        <v>0</v>
      </c>
      <c r="P621" s="43">
        <f t="shared" ca="1" si="87"/>
        <v>0</v>
      </c>
      <c r="R621" s="116" t="str">
        <f t="shared" ca="1" si="90"/>
        <v/>
      </c>
      <c r="S621" s="100" t="str">
        <f ca="1">IF(C621="","",S620+(E621+J621-IF(RESULTADOS!$C$17="Normal",K621,0)-L621)/2+(F621+G621+H621+I621-IF(RESULTADOS!$C$17="Normal",0,K621)))</f>
        <v/>
      </c>
      <c r="T621" s="100" t="str">
        <f ca="1">IF(C621="","",T620+(E621+J621-IF(RESULTADOS!$C$17="Normal",K621,0)-L621)/2)</f>
        <v/>
      </c>
      <c r="U621" s="100">
        <f t="shared" ca="1" si="91"/>
        <v>0</v>
      </c>
      <c r="W621" s="116" t="str">
        <f t="shared" ca="1" si="92"/>
        <v/>
      </c>
      <c r="X621" s="116" t="str">
        <f t="shared" ca="1" si="93"/>
        <v/>
      </c>
      <c r="Y621" s="100">
        <f ca="1">IF(OR((Y620-13/12*AB620)*(1+PREMISSAS!$C$16)&lt;0,Y620=""),0,(Y620-13/12*AB620)*(1+PREMISSAS!$C$16))</f>
        <v>0</v>
      </c>
      <c r="Z621" s="100">
        <f ca="1">IF(OR((Z620-13/12*AC620)*(1+PREMISSAS!$C$16)&lt;0,Z620=""),0,(Z620-13/12*AC620)*(1+PREMISSAS!$C$16))</f>
        <v>0</v>
      </c>
      <c r="AA621" s="100">
        <f t="shared" ca="1" si="94"/>
        <v>0</v>
      </c>
      <c r="AB621" s="119">
        <f t="shared" ca="1" si="95"/>
        <v>0</v>
      </c>
      <c r="AC621" s="119">
        <f t="shared" ca="1" si="89"/>
        <v>0</v>
      </c>
    </row>
    <row r="622" spans="2:29" x14ac:dyDescent="0.25">
      <c r="B622" s="20" t="str">
        <f t="shared" ca="1" si="88"/>
        <v/>
      </c>
      <c r="C622" s="21" t="str">
        <f ca="1">IF(B622="","",IF(MONTH(B622)=1,C621*(1+PREMISSAS!$C$58),C621))</f>
        <v/>
      </c>
      <c r="D622" s="21" t="str">
        <f ca="1">IF(B622="","",IF(RESULTADOS!$C$17="Normal",IFERROR(MAX(C622-PREMISSAS!$C$13,0),0),MAX(10*PREMISSAS!$C$39,IF(MONTH(B622)=1,D621*(1+PREMISSAS!$C$58),D621))))</f>
        <v/>
      </c>
      <c r="E622" s="4">
        <f ca="1">IFERROR(D622*IF(RESULTADOS!$C$17="Normal",$D$3,0),0)</f>
        <v>0</v>
      </c>
      <c r="F622" s="4">
        <f>IF(AND(Painel!$I$47="Sim",Painel!$I$49=PREMISSAS!$O$23),Painel!$I$51,0)</f>
        <v>0</v>
      </c>
      <c r="G622" s="100">
        <f>IF(AND(Painel!$I$47="Sim",Painel!$I$49=PREMISSAS!$O$22),IF(MOD(MONTH(B622),6)=0,Painel!$I$51,0),0)</f>
        <v>0</v>
      </c>
      <c r="H622" s="100">
        <f>IF(AND(Painel!$I$47="Sim",Painel!$I$49=PREMISSAS!$O$21),IF(MOD(MONTH(B622),12)=0,Painel!$I$51,0),0)</f>
        <v>0</v>
      </c>
      <c r="I622" s="4">
        <f ca="1">IFERROR(IF(RESULTADOS!$C$17="Normal",0,D622)*IF(RESULTADOS!$C$17="Normal",0,$D$3),0)</f>
        <v>0</v>
      </c>
      <c r="J622" s="4">
        <f>IF(RESULTADOS!$C$17="Normal",E622,0)</f>
        <v>0</v>
      </c>
      <c r="K622" s="4">
        <f ca="1">(E622+J622+I622)*PREMISSAS!$C$61</f>
        <v>0</v>
      </c>
      <c r="L622" s="4">
        <f ca="1">IFERROR(D622*IF(RESULTADOS!$C$17="Normal",IF(Painel!$G$8=PREMISSAS!$M$18,PREMISSAS!$C$63,PREMISSAS!$D$63),0),0)</f>
        <v>0</v>
      </c>
      <c r="M622" s="85">
        <f ca="1">IFERROR(M621*(1+$E$2)+(E622+J622-IF(RESULTADOS!$C$17="Normal",K622,0)-L622)*IF(MONTH(B622)=12,2,1),0)</f>
        <v>0</v>
      </c>
      <c r="N622" s="85">
        <f ca="1">IFERROR(N621*(1+$E$2)+(F622+I622-IF(RESULTADOS!$C$17="Normal",0,K622))*IF(MONTH(B622)=12,2,1)+G622+H622,0)</f>
        <v>0</v>
      </c>
      <c r="P622" s="43">
        <f t="shared" ca="1" si="87"/>
        <v>0</v>
      </c>
      <c r="R622" s="116" t="str">
        <f t="shared" ca="1" si="90"/>
        <v/>
      </c>
      <c r="S622" s="100" t="str">
        <f ca="1">IF(C622="","",S621+(E622+J622-IF(RESULTADOS!$C$17="Normal",K622,0)-L622)/2+(F622+G622+H622+I622-IF(RESULTADOS!$C$17="Normal",0,K622)))</f>
        <v/>
      </c>
      <c r="T622" s="100" t="str">
        <f ca="1">IF(C622="","",T621+(E622+J622-IF(RESULTADOS!$C$17="Normal",K622,0)-L622)/2)</f>
        <v/>
      </c>
      <c r="U622" s="100">
        <f t="shared" ca="1" si="91"/>
        <v>0</v>
      </c>
      <c r="W622" s="116" t="str">
        <f t="shared" ca="1" si="92"/>
        <v/>
      </c>
      <c r="X622" s="116" t="str">
        <f t="shared" ca="1" si="93"/>
        <v/>
      </c>
      <c r="Y622" s="100">
        <f ca="1">IF(OR((Y621-13/12*AB621)*(1+PREMISSAS!$C$16)&lt;0,Y621=""),0,(Y621-13/12*AB621)*(1+PREMISSAS!$C$16))</f>
        <v>0</v>
      </c>
      <c r="Z622" s="100">
        <f ca="1">IF(OR((Z621-13/12*AC621)*(1+PREMISSAS!$C$16)&lt;0,Z621=""),0,(Z621-13/12*AC621)*(1+PREMISSAS!$C$16))</f>
        <v>0</v>
      </c>
      <c r="AA622" s="100">
        <f t="shared" ca="1" si="94"/>
        <v>0</v>
      </c>
      <c r="AB622" s="119">
        <f t="shared" ca="1" si="95"/>
        <v>0</v>
      </c>
      <c r="AC622" s="119">
        <f t="shared" ca="1" si="89"/>
        <v>0</v>
      </c>
    </row>
    <row r="623" spans="2:29" x14ac:dyDescent="0.25">
      <c r="B623" s="20" t="str">
        <f t="shared" ca="1" si="88"/>
        <v/>
      </c>
      <c r="C623" s="21" t="str">
        <f ca="1">IF(B623="","",IF(MONTH(B623)=1,C622*(1+PREMISSAS!$C$58),C622))</f>
        <v/>
      </c>
      <c r="D623" s="21" t="str">
        <f ca="1">IF(B623="","",IF(RESULTADOS!$C$17="Normal",IFERROR(MAX(C623-PREMISSAS!$C$13,0),0),MAX(10*PREMISSAS!$C$39,IF(MONTH(B623)=1,D622*(1+PREMISSAS!$C$58),D622))))</f>
        <v/>
      </c>
      <c r="E623" s="4">
        <f ca="1">IFERROR(D623*IF(RESULTADOS!$C$17="Normal",$D$3,0),0)</f>
        <v>0</v>
      </c>
      <c r="F623" s="4">
        <f>IF(AND(Painel!$I$47="Sim",Painel!$I$49=PREMISSAS!$O$23),Painel!$I$51,0)</f>
        <v>0</v>
      </c>
      <c r="G623" s="100">
        <f>IF(AND(Painel!$I$47="Sim",Painel!$I$49=PREMISSAS!$O$22),IF(MOD(MONTH(B623),6)=0,Painel!$I$51,0),0)</f>
        <v>0</v>
      </c>
      <c r="H623" s="100">
        <f>IF(AND(Painel!$I$47="Sim",Painel!$I$49=PREMISSAS!$O$21),IF(MOD(MONTH(B623),12)=0,Painel!$I$51,0),0)</f>
        <v>0</v>
      </c>
      <c r="I623" s="4">
        <f ca="1">IFERROR(IF(RESULTADOS!$C$17="Normal",0,D623)*IF(RESULTADOS!$C$17="Normal",0,$D$3),0)</f>
        <v>0</v>
      </c>
      <c r="J623" s="4">
        <f>IF(RESULTADOS!$C$17="Normal",E623,0)</f>
        <v>0</v>
      </c>
      <c r="K623" s="4">
        <f ca="1">(E623+J623+I623)*PREMISSAS!$C$61</f>
        <v>0</v>
      </c>
      <c r="L623" s="4">
        <f ca="1">IFERROR(D623*IF(RESULTADOS!$C$17="Normal",IF(Painel!$G$8=PREMISSAS!$M$18,PREMISSAS!$C$63,PREMISSAS!$D$63),0),0)</f>
        <v>0</v>
      </c>
      <c r="M623" s="85">
        <f ca="1">IFERROR(M622*(1+$E$2)+(E623+J623-IF(RESULTADOS!$C$17="Normal",K623,0)-L623)*IF(MONTH(B623)=12,2,1),0)</f>
        <v>0</v>
      </c>
      <c r="N623" s="85">
        <f ca="1">IFERROR(N622*(1+$E$2)+(F623+I623-IF(RESULTADOS!$C$17="Normal",0,K623))*IF(MONTH(B623)=12,2,1)+G623+H623,0)</f>
        <v>0</v>
      </c>
      <c r="P623" s="43">
        <f t="shared" ca="1" si="87"/>
        <v>0</v>
      </c>
      <c r="R623" s="116" t="str">
        <f t="shared" ca="1" si="90"/>
        <v/>
      </c>
      <c r="S623" s="100" t="str">
        <f ca="1">IF(C623="","",S622+(E623+J623-IF(RESULTADOS!$C$17="Normal",K623,0)-L623)/2+(F623+G623+H623+I623-IF(RESULTADOS!$C$17="Normal",0,K623)))</f>
        <v/>
      </c>
      <c r="T623" s="100" t="str">
        <f ca="1">IF(C623="","",T622+(E623+J623-IF(RESULTADOS!$C$17="Normal",K623,0)-L623)/2)</f>
        <v/>
      </c>
      <c r="U623" s="100">
        <f t="shared" ca="1" si="91"/>
        <v>0</v>
      </c>
      <c r="W623" s="116" t="str">
        <f t="shared" ca="1" si="92"/>
        <v/>
      </c>
      <c r="X623" s="116" t="str">
        <f t="shared" ca="1" si="93"/>
        <v/>
      </c>
      <c r="Y623" s="100">
        <f ca="1">IF(OR((Y622-13/12*AB622)*(1+PREMISSAS!$C$16)&lt;0,Y622=""),0,(Y622-13/12*AB622)*(1+PREMISSAS!$C$16))</f>
        <v>0</v>
      </c>
      <c r="Z623" s="100">
        <f ca="1">IF(OR((Z622-13/12*AC622)*(1+PREMISSAS!$C$16)&lt;0,Z622=""),0,(Z622-13/12*AC622)*(1+PREMISSAS!$C$16))</f>
        <v>0</v>
      </c>
      <c r="AA623" s="100">
        <f t="shared" ca="1" si="94"/>
        <v>0</v>
      </c>
      <c r="AB623" s="119">
        <f t="shared" ca="1" si="95"/>
        <v>0</v>
      </c>
      <c r="AC623" s="119">
        <f t="shared" ca="1" si="89"/>
        <v>0</v>
      </c>
    </row>
    <row r="624" spans="2:29" x14ac:dyDescent="0.25">
      <c r="B624" s="20" t="str">
        <f t="shared" ca="1" si="88"/>
        <v/>
      </c>
      <c r="C624" s="21" t="str">
        <f ca="1">IF(B624="","",IF(MONTH(B624)=1,C623*(1+PREMISSAS!$C$58),C623))</f>
        <v/>
      </c>
      <c r="D624" s="21" t="str">
        <f ca="1">IF(B624="","",IF(RESULTADOS!$C$17="Normal",IFERROR(MAX(C624-PREMISSAS!$C$13,0),0),MAX(10*PREMISSAS!$C$39,IF(MONTH(B624)=1,D623*(1+PREMISSAS!$C$58),D623))))</f>
        <v/>
      </c>
      <c r="E624" s="4">
        <f ca="1">IFERROR(D624*IF(RESULTADOS!$C$17="Normal",$D$3,0),0)</f>
        <v>0</v>
      </c>
      <c r="F624" s="4">
        <f>IF(AND(Painel!$I$47="Sim",Painel!$I$49=PREMISSAS!$O$23),Painel!$I$51,0)</f>
        <v>0</v>
      </c>
      <c r="G624" s="100">
        <f>IF(AND(Painel!$I$47="Sim",Painel!$I$49=PREMISSAS!$O$22),IF(MOD(MONTH(B624),6)=0,Painel!$I$51,0),0)</f>
        <v>0</v>
      </c>
      <c r="H624" s="100">
        <f>IF(AND(Painel!$I$47="Sim",Painel!$I$49=PREMISSAS!$O$21),IF(MOD(MONTH(B624),12)=0,Painel!$I$51,0),0)</f>
        <v>0</v>
      </c>
      <c r="I624" s="4">
        <f ca="1">IFERROR(IF(RESULTADOS!$C$17="Normal",0,D624)*IF(RESULTADOS!$C$17="Normal",0,$D$3),0)</f>
        <v>0</v>
      </c>
      <c r="J624" s="4">
        <f>IF(RESULTADOS!$C$17="Normal",E624,0)</f>
        <v>0</v>
      </c>
      <c r="K624" s="4">
        <f ca="1">(E624+J624+I624)*PREMISSAS!$C$61</f>
        <v>0</v>
      </c>
      <c r="L624" s="4">
        <f ca="1">IFERROR(D624*IF(RESULTADOS!$C$17="Normal",IF(Painel!$G$8=PREMISSAS!$M$18,PREMISSAS!$C$63,PREMISSAS!$D$63),0),0)</f>
        <v>0</v>
      </c>
      <c r="M624" s="85">
        <f ca="1">IFERROR(M623*(1+$E$2)+(E624+J624-IF(RESULTADOS!$C$17="Normal",K624,0)-L624)*IF(MONTH(B624)=12,2,1),0)</f>
        <v>0</v>
      </c>
      <c r="N624" s="85">
        <f ca="1">IFERROR(N623*(1+$E$2)+(F624+I624-IF(RESULTADOS!$C$17="Normal",0,K624))*IF(MONTH(B624)=12,2,1)+G624+H624,0)</f>
        <v>0</v>
      </c>
      <c r="P624" s="43">
        <f t="shared" ca="1" si="87"/>
        <v>0</v>
      </c>
      <c r="R624" s="116" t="str">
        <f t="shared" ca="1" si="90"/>
        <v/>
      </c>
      <c r="S624" s="100" t="str">
        <f ca="1">IF(C624="","",S623+(E624+J624-IF(RESULTADOS!$C$17="Normal",K624,0)-L624)/2+(F624+G624+H624+I624-IF(RESULTADOS!$C$17="Normal",0,K624)))</f>
        <v/>
      </c>
      <c r="T624" s="100" t="str">
        <f ca="1">IF(C624="","",T623+(E624+J624-IF(RESULTADOS!$C$17="Normal",K624,0)-L624)/2)</f>
        <v/>
      </c>
      <c r="U624" s="100">
        <f t="shared" ca="1" si="91"/>
        <v>0</v>
      </c>
      <c r="W624" s="116" t="str">
        <f t="shared" ca="1" si="92"/>
        <v/>
      </c>
      <c r="X624" s="116" t="str">
        <f t="shared" ca="1" si="93"/>
        <v/>
      </c>
      <c r="Y624" s="100">
        <f ca="1">IF(OR((Y623-13/12*AB623)*(1+PREMISSAS!$C$16)&lt;0,Y623=""),0,(Y623-13/12*AB623)*(1+PREMISSAS!$C$16))</f>
        <v>0</v>
      </c>
      <c r="Z624" s="100">
        <f ca="1">IF(OR((Z623-13/12*AC623)*(1+PREMISSAS!$C$16)&lt;0,Z623=""),0,(Z623-13/12*AC623)*(1+PREMISSAS!$C$16))</f>
        <v>0</v>
      </c>
      <c r="AA624" s="100">
        <f t="shared" ca="1" si="94"/>
        <v>0</v>
      </c>
      <c r="AB624" s="119">
        <f t="shared" ca="1" si="95"/>
        <v>0</v>
      </c>
      <c r="AC624" s="119">
        <f t="shared" ca="1" si="89"/>
        <v>0</v>
      </c>
    </row>
    <row r="625" spans="2:29" x14ac:dyDescent="0.25">
      <c r="B625" s="20" t="str">
        <f t="shared" ca="1" si="88"/>
        <v/>
      </c>
      <c r="C625" s="21" t="str">
        <f ca="1">IF(B625="","",IF(MONTH(B625)=1,C624*(1+PREMISSAS!$C$58),C624))</f>
        <v/>
      </c>
      <c r="D625" s="21" t="str">
        <f ca="1">IF(B625="","",IF(RESULTADOS!$C$17="Normal",IFERROR(MAX(C625-PREMISSAS!$C$13,0),0),MAX(10*PREMISSAS!$C$39,IF(MONTH(B625)=1,D624*(1+PREMISSAS!$C$58),D624))))</f>
        <v/>
      </c>
      <c r="E625" s="4">
        <f ca="1">IFERROR(D625*IF(RESULTADOS!$C$17="Normal",$D$3,0),0)</f>
        <v>0</v>
      </c>
      <c r="F625" s="4">
        <f>IF(AND(Painel!$I$47="Sim",Painel!$I$49=PREMISSAS!$O$23),Painel!$I$51,0)</f>
        <v>0</v>
      </c>
      <c r="G625" s="100">
        <f>IF(AND(Painel!$I$47="Sim",Painel!$I$49=PREMISSAS!$O$22),IF(MOD(MONTH(B625),6)=0,Painel!$I$51,0),0)</f>
        <v>0</v>
      </c>
      <c r="H625" s="100">
        <f>IF(AND(Painel!$I$47="Sim",Painel!$I$49=PREMISSAS!$O$21),IF(MOD(MONTH(B625),12)=0,Painel!$I$51,0),0)</f>
        <v>0</v>
      </c>
      <c r="I625" s="4">
        <f ca="1">IFERROR(IF(RESULTADOS!$C$17="Normal",0,D625)*IF(RESULTADOS!$C$17="Normal",0,$D$3),0)</f>
        <v>0</v>
      </c>
      <c r="J625" s="4">
        <f>IF(RESULTADOS!$C$17="Normal",E625,0)</f>
        <v>0</v>
      </c>
      <c r="K625" s="4">
        <f ca="1">(E625+J625+I625)*PREMISSAS!$C$61</f>
        <v>0</v>
      </c>
      <c r="L625" s="4">
        <f ca="1">IFERROR(D625*IF(RESULTADOS!$C$17="Normal",IF(Painel!$G$8=PREMISSAS!$M$18,PREMISSAS!$C$63,PREMISSAS!$D$63),0),0)</f>
        <v>0</v>
      </c>
      <c r="M625" s="85">
        <f ca="1">IFERROR(M624*(1+$E$2)+(E625+J625-IF(RESULTADOS!$C$17="Normal",K625,0)-L625)*IF(MONTH(B625)=12,2,1),0)</f>
        <v>0</v>
      </c>
      <c r="N625" s="85">
        <f ca="1">IFERROR(N624*(1+$E$2)+(F625+I625-IF(RESULTADOS!$C$17="Normal",0,K625))*IF(MONTH(B625)=12,2,1)+G625+H625,0)</f>
        <v>0</v>
      </c>
      <c r="P625" s="43">
        <f t="shared" ca="1" si="87"/>
        <v>0</v>
      </c>
      <c r="R625" s="116" t="str">
        <f t="shared" ca="1" si="90"/>
        <v/>
      </c>
      <c r="S625" s="100" t="str">
        <f ca="1">IF(C625="","",S624+(E625+J625-IF(RESULTADOS!$C$17="Normal",K625,0)-L625)/2+(F625+G625+H625+I625-IF(RESULTADOS!$C$17="Normal",0,K625)))</f>
        <v/>
      </c>
      <c r="T625" s="100" t="str">
        <f ca="1">IF(C625="","",T624+(E625+J625-IF(RESULTADOS!$C$17="Normal",K625,0)-L625)/2)</f>
        <v/>
      </c>
      <c r="U625" s="100">
        <f t="shared" ca="1" si="91"/>
        <v>0</v>
      </c>
      <c r="W625" s="116" t="str">
        <f t="shared" ca="1" si="92"/>
        <v/>
      </c>
      <c r="X625" s="116" t="str">
        <f t="shared" ca="1" si="93"/>
        <v/>
      </c>
      <c r="Y625" s="100">
        <f ca="1">IF(OR((Y624-13/12*AB624)*(1+PREMISSAS!$C$16)&lt;0,Y624=""),0,(Y624-13/12*AB624)*(1+PREMISSAS!$C$16))</f>
        <v>0</v>
      </c>
      <c r="Z625" s="100">
        <f ca="1">IF(OR((Z624-13/12*AC624)*(1+PREMISSAS!$C$16)&lt;0,Z624=""),0,(Z624-13/12*AC624)*(1+PREMISSAS!$C$16))</f>
        <v>0</v>
      </c>
      <c r="AA625" s="100">
        <f t="shared" ca="1" si="94"/>
        <v>0</v>
      </c>
      <c r="AB625" s="119">
        <f t="shared" ca="1" si="95"/>
        <v>0</v>
      </c>
      <c r="AC625" s="119">
        <f t="shared" ca="1" si="89"/>
        <v>0</v>
      </c>
    </row>
    <row r="626" spans="2:29" x14ac:dyDescent="0.25">
      <c r="B626" s="20" t="str">
        <f t="shared" ca="1" si="88"/>
        <v/>
      </c>
      <c r="C626" s="21" t="str">
        <f ca="1">IF(B626="","",IF(MONTH(B626)=1,C625*(1+PREMISSAS!$C$58),C625))</f>
        <v/>
      </c>
      <c r="D626" s="21" t="str">
        <f ca="1">IF(B626="","",IF(RESULTADOS!$C$17="Normal",IFERROR(MAX(C626-PREMISSAS!$C$13,0),0),MAX(10*PREMISSAS!$C$39,IF(MONTH(B626)=1,D625*(1+PREMISSAS!$C$58),D625))))</f>
        <v/>
      </c>
      <c r="E626" s="4">
        <f ca="1">IFERROR(D626*IF(RESULTADOS!$C$17="Normal",$D$3,0),0)</f>
        <v>0</v>
      </c>
      <c r="F626" s="4">
        <f>IF(AND(Painel!$I$47="Sim",Painel!$I$49=PREMISSAS!$O$23),Painel!$I$51,0)</f>
        <v>0</v>
      </c>
      <c r="G626" s="100">
        <f>IF(AND(Painel!$I$47="Sim",Painel!$I$49=PREMISSAS!$O$22),IF(MOD(MONTH(B626),6)=0,Painel!$I$51,0),0)</f>
        <v>0</v>
      </c>
      <c r="H626" s="100">
        <f>IF(AND(Painel!$I$47="Sim",Painel!$I$49=PREMISSAS!$O$21),IF(MOD(MONTH(B626),12)=0,Painel!$I$51,0),0)</f>
        <v>0</v>
      </c>
      <c r="I626" s="4">
        <f ca="1">IFERROR(IF(RESULTADOS!$C$17="Normal",0,D626)*IF(RESULTADOS!$C$17="Normal",0,$D$3),0)</f>
        <v>0</v>
      </c>
      <c r="J626" s="4">
        <f>IF(RESULTADOS!$C$17="Normal",E626,0)</f>
        <v>0</v>
      </c>
      <c r="K626" s="4">
        <f ca="1">(E626+J626+I626)*PREMISSAS!$C$61</f>
        <v>0</v>
      </c>
      <c r="L626" s="4">
        <f ca="1">IFERROR(D626*IF(RESULTADOS!$C$17="Normal",IF(Painel!$G$8=PREMISSAS!$M$18,PREMISSAS!$C$63,PREMISSAS!$D$63),0),0)</f>
        <v>0</v>
      </c>
      <c r="M626" s="85">
        <f ca="1">IFERROR(M625*(1+$E$2)+(E626+J626-IF(RESULTADOS!$C$17="Normal",K626,0)-L626)*IF(MONTH(B626)=12,2,1),0)</f>
        <v>0</v>
      </c>
      <c r="N626" s="85">
        <f ca="1">IFERROR(N625*(1+$E$2)+(F626+I626-IF(RESULTADOS!$C$17="Normal",0,K626))*IF(MONTH(B626)=12,2,1)+G626+H626,0)</f>
        <v>0</v>
      </c>
      <c r="P626" s="43">
        <f t="shared" ca="1" si="87"/>
        <v>0</v>
      </c>
      <c r="R626" s="116" t="str">
        <f t="shared" ca="1" si="90"/>
        <v/>
      </c>
      <c r="S626" s="100" t="str">
        <f ca="1">IF(C626="","",S625+(E626+J626-IF(RESULTADOS!$C$17="Normal",K626,0)-L626)/2+(F626+G626+H626+I626-IF(RESULTADOS!$C$17="Normal",0,K626)))</f>
        <v/>
      </c>
      <c r="T626" s="100" t="str">
        <f ca="1">IF(C626="","",T625+(E626+J626-IF(RESULTADOS!$C$17="Normal",K626,0)-L626)/2)</f>
        <v/>
      </c>
      <c r="U626" s="100">
        <f t="shared" ca="1" si="91"/>
        <v>0</v>
      </c>
      <c r="W626" s="116" t="str">
        <f t="shared" ca="1" si="92"/>
        <v/>
      </c>
      <c r="X626" s="116" t="str">
        <f t="shared" ca="1" si="93"/>
        <v/>
      </c>
      <c r="Y626" s="100">
        <f ca="1">IF(OR((Y625-13/12*AB625)*(1+PREMISSAS!$C$16)&lt;0,Y625=""),0,(Y625-13/12*AB625)*(1+PREMISSAS!$C$16))</f>
        <v>0</v>
      </c>
      <c r="Z626" s="100">
        <f ca="1">IF(OR((Z625-13/12*AC625)*(1+PREMISSAS!$C$16)&lt;0,Z625=""),0,(Z625-13/12*AC625)*(1+PREMISSAS!$C$16))</f>
        <v>0</v>
      </c>
      <c r="AA626" s="100">
        <f t="shared" ca="1" si="94"/>
        <v>0</v>
      </c>
      <c r="AB626" s="119">
        <f t="shared" ca="1" si="95"/>
        <v>0</v>
      </c>
      <c r="AC626" s="119">
        <f t="shared" ca="1" si="89"/>
        <v>0</v>
      </c>
    </row>
    <row r="627" spans="2:29" x14ac:dyDescent="0.25">
      <c r="B627" s="20" t="str">
        <f t="shared" ca="1" si="88"/>
        <v/>
      </c>
      <c r="C627" s="21" t="str">
        <f ca="1">IF(B627="","",IF(MONTH(B627)=1,C626*(1+PREMISSAS!$C$58),C626))</f>
        <v/>
      </c>
      <c r="D627" s="21" t="str">
        <f ca="1">IF(B627="","",IF(RESULTADOS!$C$17="Normal",IFERROR(MAX(C627-PREMISSAS!$C$13,0),0),MAX(10*PREMISSAS!$C$39,IF(MONTH(B627)=1,D626*(1+PREMISSAS!$C$58),D626))))</f>
        <v/>
      </c>
      <c r="E627" s="4">
        <f ca="1">IFERROR(D627*IF(RESULTADOS!$C$17="Normal",$D$3,0),0)</f>
        <v>0</v>
      </c>
      <c r="F627" s="4">
        <f>IF(AND(Painel!$I$47="Sim",Painel!$I$49=PREMISSAS!$O$23),Painel!$I$51,0)</f>
        <v>0</v>
      </c>
      <c r="G627" s="100">
        <f>IF(AND(Painel!$I$47="Sim",Painel!$I$49=PREMISSAS!$O$22),IF(MOD(MONTH(B627),6)=0,Painel!$I$51,0),0)</f>
        <v>0</v>
      </c>
      <c r="H627" s="100">
        <f>IF(AND(Painel!$I$47="Sim",Painel!$I$49=PREMISSAS!$O$21),IF(MOD(MONTH(B627),12)=0,Painel!$I$51,0),0)</f>
        <v>0</v>
      </c>
      <c r="I627" s="4">
        <f ca="1">IFERROR(IF(RESULTADOS!$C$17="Normal",0,D627)*IF(RESULTADOS!$C$17="Normal",0,$D$3),0)</f>
        <v>0</v>
      </c>
      <c r="J627" s="4">
        <f>IF(RESULTADOS!$C$17="Normal",E627,0)</f>
        <v>0</v>
      </c>
      <c r="K627" s="4">
        <f ca="1">(E627+J627+I627)*PREMISSAS!$C$61</f>
        <v>0</v>
      </c>
      <c r="L627" s="4">
        <f ca="1">IFERROR(D627*IF(RESULTADOS!$C$17="Normal",IF(Painel!$G$8=PREMISSAS!$M$18,PREMISSAS!$C$63,PREMISSAS!$D$63),0),0)</f>
        <v>0</v>
      </c>
      <c r="M627" s="85">
        <f ca="1">IFERROR(M626*(1+$E$2)+(E627+J627-IF(RESULTADOS!$C$17="Normal",K627,0)-L627)*IF(MONTH(B627)=12,2,1),0)</f>
        <v>0</v>
      </c>
      <c r="N627" s="85">
        <f ca="1">IFERROR(N626*(1+$E$2)+(F627+I627-IF(RESULTADOS!$C$17="Normal",0,K627))*IF(MONTH(B627)=12,2,1)+G627+H627,0)</f>
        <v>0</v>
      </c>
      <c r="P627" s="43">
        <f t="shared" ca="1" si="87"/>
        <v>0</v>
      </c>
      <c r="R627" s="116" t="str">
        <f t="shared" ca="1" si="90"/>
        <v/>
      </c>
      <c r="S627" s="100" t="str">
        <f ca="1">IF(C627="","",S626+(E627+J627-IF(RESULTADOS!$C$17="Normal",K627,0)-L627)/2+(F627+G627+H627+I627-IF(RESULTADOS!$C$17="Normal",0,K627)))</f>
        <v/>
      </c>
      <c r="T627" s="100" t="str">
        <f ca="1">IF(C627="","",T626+(E627+J627-IF(RESULTADOS!$C$17="Normal",K627,0)-L627)/2)</f>
        <v/>
      </c>
      <c r="U627" s="100">
        <f t="shared" ca="1" si="91"/>
        <v>0</v>
      </c>
      <c r="W627" s="116" t="str">
        <f t="shared" ca="1" si="92"/>
        <v/>
      </c>
      <c r="X627" s="116" t="str">
        <f t="shared" ca="1" si="93"/>
        <v/>
      </c>
      <c r="Y627" s="100">
        <f ca="1">IF(OR((Y626-13/12*AB626)*(1+PREMISSAS!$C$16)&lt;0,Y626=""),0,(Y626-13/12*AB626)*(1+PREMISSAS!$C$16))</f>
        <v>0</v>
      </c>
      <c r="Z627" s="100">
        <f ca="1">IF(OR((Z626-13/12*AC626)*(1+PREMISSAS!$C$16)&lt;0,Z626=""),0,(Z626-13/12*AC626)*(1+PREMISSAS!$C$16))</f>
        <v>0</v>
      </c>
      <c r="AA627" s="100">
        <f t="shared" ca="1" si="94"/>
        <v>0</v>
      </c>
      <c r="AB627" s="119">
        <f t="shared" ca="1" si="95"/>
        <v>0</v>
      </c>
      <c r="AC627" s="119">
        <f t="shared" ca="1" si="89"/>
        <v>0</v>
      </c>
    </row>
    <row r="628" spans="2:29" x14ac:dyDescent="0.25">
      <c r="B628" s="20" t="str">
        <f t="shared" ca="1" si="88"/>
        <v/>
      </c>
      <c r="C628" s="21" t="str">
        <f ca="1">IF(B628="","",IF(MONTH(B628)=1,C627*(1+PREMISSAS!$C$58),C627))</f>
        <v/>
      </c>
      <c r="D628" s="21" t="str">
        <f ca="1">IF(B628="","",IF(RESULTADOS!$C$17="Normal",IFERROR(MAX(C628-PREMISSAS!$C$13,0),0),MAX(10*PREMISSAS!$C$39,IF(MONTH(B628)=1,D627*(1+PREMISSAS!$C$58),D627))))</f>
        <v/>
      </c>
      <c r="E628" s="4">
        <f ca="1">IFERROR(D628*IF(RESULTADOS!$C$17="Normal",$D$3,0),0)</f>
        <v>0</v>
      </c>
      <c r="F628" s="4">
        <f>IF(AND(Painel!$I$47="Sim",Painel!$I$49=PREMISSAS!$O$23),Painel!$I$51,0)</f>
        <v>0</v>
      </c>
      <c r="G628" s="100">
        <f>IF(AND(Painel!$I$47="Sim",Painel!$I$49=PREMISSAS!$O$22),IF(MOD(MONTH(B628),6)=0,Painel!$I$51,0),0)</f>
        <v>0</v>
      </c>
      <c r="H628" s="100">
        <f>IF(AND(Painel!$I$47="Sim",Painel!$I$49=PREMISSAS!$O$21),IF(MOD(MONTH(B628),12)=0,Painel!$I$51,0),0)</f>
        <v>0</v>
      </c>
      <c r="I628" s="4">
        <f ca="1">IFERROR(IF(RESULTADOS!$C$17="Normal",0,D628)*IF(RESULTADOS!$C$17="Normal",0,$D$3),0)</f>
        <v>0</v>
      </c>
      <c r="J628" s="4">
        <f>IF(RESULTADOS!$C$17="Normal",E628,0)</f>
        <v>0</v>
      </c>
      <c r="K628" s="4">
        <f ca="1">(E628+J628+I628)*PREMISSAS!$C$61</f>
        <v>0</v>
      </c>
      <c r="L628" s="4">
        <f ca="1">IFERROR(D628*IF(RESULTADOS!$C$17="Normal",IF(Painel!$G$8=PREMISSAS!$M$18,PREMISSAS!$C$63,PREMISSAS!$D$63),0),0)</f>
        <v>0</v>
      </c>
      <c r="M628" s="85">
        <f ca="1">IFERROR(M627*(1+$E$2)+(E628+J628-IF(RESULTADOS!$C$17="Normal",K628,0)-L628)*IF(MONTH(B628)=12,2,1),0)</f>
        <v>0</v>
      </c>
      <c r="N628" s="85">
        <f ca="1">IFERROR(N627*(1+$E$2)+(F628+I628-IF(RESULTADOS!$C$17="Normal",0,K628))*IF(MONTH(B628)=12,2,1)+G628+H628,0)</f>
        <v>0</v>
      </c>
      <c r="P628" s="43">
        <f t="shared" ca="1" si="87"/>
        <v>0</v>
      </c>
      <c r="R628" s="116" t="str">
        <f t="shared" ca="1" si="90"/>
        <v/>
      </c>
      <c r="S628" s="100" t="str">
        <f ca="1">IF(C628="","",S627+(E628+J628-IF(RESULTADOS!$C$17="Normal",K628,0)-L628)/2+(F628+G628+H628+I628-IF(RESULTADOS!$C$17="Normal",0,K628)))</f>
        <v/>
      </c>
      <c r="T628" s="100" t="str">
        <f ca="1">IF(C628="","",T627+(E628+J628-IF(RESULTADOS!$C$17="Normal",K628,0)-L628)/2)</f>
        <v/>
      </c>
      <c r="U628" s="100">
        <f t="shared" ca="1" si="91"/>
        <v>0</v>
      </c>
      <c r="W628" s="116" t="str">
        <f t="shared" ca="1" si="92"/>
        <v/>
      </c>
      <c r="X628" s="116" t="str">
        <f t="shared" ca="1" si="93"/>
        <v/>
      </c>
      <c r="Y628" s="100">
        <f ca="1">IF(OR((Y627-13/12*AB627)*(1+PREMISSAS!$C$16)&lt;0,Y627=""),0,(Y627-13/12*AB627)*(1+PREMISSAS!$C$16))</f>
        <v>0</v>
      </c>
      <c r="Z628" s="100">
        <f ca="1">IF(OR((Z627-13/12*AC627)*(1+PREMISSAS!$C$16)&lt;0,Z627=""),0,(Z627-13/12*AC627)*(1+PREMISSAS!$C$16))</f>
        <v>0</v>
      </c>
      <c r="AA628" s="100">
        <f t="shared" ca="1" si="94"/>
        <v>0</v>
      </c>
      <c r="AB628" s="119">
        <f t="shared" ca="1" si="95"/>
        <v>0</v>
      </c>
      <c r="AC628" s="119">
        <f t="shared" ca="1" si="89"/>
        <v>0</v>
      </c>
    </row>
    <row r="629" spans="2:29" x14ac:dyDescent="0.25">
      <c r="B629" s="20" t="str">
        <f t="shared" ca="1" si="88"/>
        <v/>
      </c>
      <c r="C629" s="21" t="str">
        <f ca="1">IF(B629="","",IF(MONTH(B629)=1,C628*(1+PREMISSAS!$C$58),C628))</f>
        <v/>
      </c>
      <c r="D629" s="21" t="str">
        <f ca="1">IF(B629="","",IF(RESULTADOS!$C$17="Normal",IFERROR(MAX(C629-PREMISSAS!$C$13,0),0),MAX(10*PREMISSAS!$C$39,IF(MONTH(B629)=1,D628*(1+PREMISSAS!$C$58),D628))))</f>
        <v/>
      </c>
      <c r="E629" s="4">
        <f ca="1">IFERROR(D629*IF(RESULTADOS!$C$17="Normal",$D$3,0),0)</f>
        <v>0</v>
      </c>
      <c r="F629" s="4">
        <f>IF(AND(Painel!$I$47="Sim",Painel!$I$49=PREMISSAS!$O$23),Painel!$I$51,0)</f>
        <v>0</v>
      </c>
      <c r="G629" s="100">
        <f>IF(AND(Painel!$I$47="Sim",Painel!$I$49=PREMISSAS!$O$22),IF(MOD(MONTH(B629),6)=0,Painel!$I$51,0),0)</f>
        <v>0</v>
      </c>
      <c r="H629" s="100">
        <f>IF(AND(Painel!$I$47="Sim",Painel!$I$49=PREMISSAS!$O$21),IF(MOD(MONTH(B629),12)=0,Painel!$I$51,0),0)</f>
        <v>0</v>
      </c>
      <c r="I629" s="4">
        <f ca="1">IFERROR(IF(RESULTADOS!$C$17="Normal",0,D629)*IF(RESULTADOS!$C$17="Normal",0,$D$3),0)</f>
        <v>0</v>
      </c>
      <c r="J629" s="4">
        <f>IF(RESULTADOS!$C$17="Normal",E629,0)</f>
        <v>0</v>
      </c>
      <c r="K629" s="4">
        <f ca="1">(E629+J629+I629)*PREMISSAS!$C$61</f>
        <v>0</v>
      </c>
      <c r="L629" s="4">
        <f ca="1">IFERROR(D629*IF(RESULTADOS!$C$17="Normal",IF(Painel!$G$8=PREMISSAS!$M$18,PREMISSAS!$C$63,PREMISSAS!$D$63),0),0)</f>
        <v>0</v>
      </c>
      <c r="M629" s="85">
        <f ca="1">IFERROR(M628*(1+$E$2)+(E629+J629-IF(RESULTADOS!$C$17="Normal",K629,0)-L629)*IF(MONTH(B629)=12,2,1),0)</f>
        <v>0</v>
      </c>
      <c r="N629" s="85">
        <f ca="1">IFERROR(N628*(1+$E$2)+(F629+I629-IF(RESULTADOS!$C$17="Normal",0,K629))*IF(MONTH(B629)=12,2,1)+G629+H629,0)</f>
        <v>0</v>
      </c>
      <c r="P629" s="43">
        <f t="shared" ca="1" si="87"/>
        <v>0</v>
      </c>
      <c r="R629" s="116" t="str">
        <f t="shared" ca="1" si="90"/>
        <v/>
      </c>
      <c r="S629" s="100" t="str">
        <f ca="1">IF(C629="","",S628+(E629+J629-IF(RESULTADOS!$C$17="Normal",K629,0)-L629)/2+(F629+G629+H629+I629-IF(RESULTADOS!$C$17="Normal",0,K629)))</f>
        <v/>
      </c>
      <c r="T629" s="100" t="str">
        <f ca="1">IF(C629="","",T628+(E629+J629-IF(RESULTADOS!$C$17="Normal",K629,0)-L629)/2)</f>
        <v/>
      </c>
      <c r="U629" s="100">
        <f t="shared" ca="1" si="91"/>
        <v>0</v>
      </c>
      <c r="W629" s="116" t="str">
        <f t="shared" ca="1" si="92"/>
        <v/>
      </c>
      <c r="X629" s="116" t="str">
        <f t="shared" ca="1" si="93"/>
        <v/>
      </c>
      <c r="Y629" s="100">
        <f ca="1">IF(OR((Y628-13/12*AB628)*(1+PREMISSAS!$C$16)&lt;0,Y628=""),0,(Y628-13/12*AB628)*(1+PREMISSAS!$C$16))</f>
        <v>0</v>
      </c>
      <c r="Z629" s="100">
        <f ca="1">IF(OR((Z628-13/12*AC628)*(1+PREMISSAS!$C$16)&lt;0,Z628=""),0,(Z628-13/12*AC628)*(1+PREMISSAS!$C$16))</f>
        <v>0</v>
      </c>
      <c r="AA629" s="100">
        <f t="shared" ca="1" si="94"/>
        <v>0</v>
      </c>
      <c r="AB629" s="119">
        <f t="shared" ca="1" si="95"/>
        <v>0</v>
      </c>
      <c r="AC629" s="119">
        <f t="shared" ca="1" si="89"/>
        <v>0</v>
      </c>
    </row>
    <row r="630" spans="2:29" x14ac:dyDescent="0.25">
      <c r="B630" s="20" t="str">
        <f t="shared" ca="1" si="88"/>
        <v/>
      </c>
      <c r="C630" s="21" t="str">
        <f ca="1">IF(B630="","",IF(MONTH(B630)=1,C629*(1+PREMISSAS!$C$58),C629))</f>
        <v/>
      </c>
      <c r="D630" s="21" t="str">
        <f ca="1">IF(B630="","",IF(RESULTADOS!$C$17="Normal",IFERROR(MAX(C630-PREMISSAS!$C$13,0),0),MAX(10*PREMISSAS!$C$39,IF(MONTH(B630)=1,D629*(1+PREMISSAS!$C$58),D629))))</f>
        <v/>
      </c>
      <c r="E630" s="4">
        <f ca="1">IFERROR(D630*IF(RESULTADOS!$C$17="Normal",$D$3,0),0)</f>
        <v>0</v>
      </c>
      <c r="F630" s="4">
        <f>IF(AND(Painel!$I$47="Sim",Painel!$I$49=PREMISSAS!$O$23),Painel!$I$51,0)</f>
        <v>0</v>
      </c>
      <c r="G630" s="100">
        <f>IF(AND(Painel!$I$47="Sim",Painel!$I$49=PREMISSAS!$O$22),IF(MOD(MONTH(B630),6)=0,Painel!$I$51,0),0)</f>
        <v>0</v>
      </c>
      <c r="H630" s="100">
        <f>IF(AND(Painel!$I$47="Sim",Painel!$I$49=PREMISSAS!$O$21),IF(MOD(MONTH(B630),12)=0,Painel!$I$51,0),0)</f>
        <v>0</v>
      </c>
      <c r="I630" s="4">
        <f ca="1">IFERROR(IF(RESULTADOS!$C$17="Normal",0,D630)*IF(RESULTADOS!$C$17="Normal",0,$D$3),0)</f>
        <v>0</v>
      </c>
      <c r="J630" s="4">
        <f>IF(RESULTADOS!$C$17="Normal",E630,0)</f>
        <v>0</v>
      </c>
      <c r="K630" s="4">
        <f ca="1">(E630+J630+I630)*PREMISSAS!$C$61</f>
        <v>0</v>
      </c>
      <c r="L630" s="4">
        <f ca="1">IFERROR(D630*IF(RESULTADOS!$C$17="Normal",IF(Painel!$G$8=PREMISSAS!$M$18,PREMISSAS!$C$63,PREMISSAS!$D$63),0),0)</f>
        <v>0</v>
      </c>
      <c r="M630" s="85">
        <f ca="1">IFERROR(M629*(1+$E$2)+(E630+J630-IF(RESULTADOS!$C$17="Normal",K630,0)-L630)*IF(MONTH(B630)=12,2,1),0)</f>
        <v>0</v>
      </c>
      <c r="N630" s="85">
        <f ca="1">IFERROR(N629*(1+$E$2)+(F630+I630-IF(RESULTADOS!$C$17="Normal",0,K630))*IF(MONTH(B630)=12,2,1)+G630+H630,0)</f>
        <v>0</v>
      </c>
      <c r="P630" s="43">
        <f t="shared" ca="1" si="87"/>
        <v>0</v>
      </c>
      <c r="R630" s="116" t="str">
        <f t="shared" ca="1" si="90"/>
        <v/>
      </c>
      <c r="S630" s="100" t="str">
        <f ca="1">IF(C630="","",S629+(E630+J630-IF(RESULTADOS!$C$17="Normal",K630,0)-L630)/2+(F630+G630+H630+I630-IF(RESULTADOS!$C$17="Normal",0,K630)))</f>
        <v/>
      </c>
      <c r="T630" s="100" t="str">
        <f ca="1">IF(C630="","",T629+(E630+J630-IF(RESULTADOS!$C$17="Normal",K630,0)-L630)/2)</f>
        <v/>
      </c>
      <c r="U630" s="100">
        <f t="shared" ca="1" si="91"/>
        <v>0</v>
      </c>
      <c r="W630" s="116" t="str">
        <f t="shared" ca="1" si="92"/>
        <v/>
      </c>
      <c r="X630" s="116" t="str">
        <f t="shared" ca="1" si="93"/>
        <v/>
      </c>
      <c r="Y630" s="100">
        <f ca="1">IF(OR((Y629-13/12*AB629)*(1+PREMISSAS!$C$16)&lt;0,Y629=""),0,(Y629-13/12*AB629)*(1+PREMISSAS!$C$16))</f>
        <v>0</v>
      </c>
      <c r="Z630" s="100">
        <f ca="1">IF(OR((Z629-13/12*AC629)*(1+PREMISSAS!$C$16)&lt;0,Z629=""),0,(Z629-13/12*AC629)*(1+PREMISSAS!$C$16))</f>
        <v>0</v>
      </c>
      <c r="AA630" s="100">
        <f t="shared" ca="1" si="94"/>
        <v>0</v>
      </c>
      <c r="AB630" s="119">
        <f t="shared" ca="1" si="95"/>
        <v>0</v>
      </c>
      <c r="AC630" s="119">
        <f t="shared" ca="1" si="89"/>
        <v>0</v>
      </c>
    </row>
    <row r="631" spans="2:29" x14ac:dyDescent="0.25">
      <c r="B631" s="20" t="str">
        <f t="shared" ca="1" si="88"/>
        <v/>
      </c>
      <c r="C631" s="21" t="str">
        <f ca="1">IF(B631="","",IF(MONTH(B631)=1,C630*(1+PREMISSAS!$C$58),C630))</f>
        <v/>
      </c>
      <c r="D631" s="21" t="str">
        <f ca="1">IF(B631="","",IF(RESULTADOS!$C$17="Normal",IFERROR(MAX(C631-PREMISSAS!$C$13,0),0),MAX(10*PREMISSAS!$C$39,IF(MONTH(B631)=1,D630*(1+PREMISSAS!$C$58),D630))))</f>
        <v/>
      </c>
      <c r="E631" s="4">
        <f ca="1">IFERROR(D631*IF(RESULTADOS!$C$17="Normal",$D$3,0),0)</f>
        <v>0</v>
      </c>
      <c r="F631" s="4">
        <f>IF(AND(Painel!$I$47="Sim",Painel!$I$49=PREMISSAS!$O$23),Painel!$I$51,0)</f>
        <v>0</v>
      </c>
      <c r="G631" s="100">
        <f>IF(AND(Painel!$I$47="Sim",Painel!$I$49=PREMISSAS!$O$22),IF(MOD(MONTH(B631),6)=0,Painel!$I$51,0),0)</f>
        <v>0</v>
      </c>
      <c r="H631" s="100">
        <f>IF(AND(Painel!$I$47="Sim",Painel!$I$49=PREMISSAS!$O$21),IF(MOD(MONTH(B631),12)=0,Painel!$I$51,0),0)</f>
        <v>0</v>
      </c>
      <c r="I631" s="4">
        <f ca="1">IFERROR(IF(RESULTADOS!$C$17="Normal",0,D631)*IF(RESULTADOS!$C$17="Normal",0,$D$3),0)</f>
        <v>0</v>
      </c>
      <c r="J631" s="4">
        <f>IF(RESULTADOS!$C$17="Normal",E631,0)</f>
        <v>0</v>
      </c>
      <c r="K631" s="4">
        <f ca="1">(E631+J631+I631)*PREMISSAS!$C$61</f>
        <v>0</v>
      </c>
      <c r="L631" s="4">
        <f ca="1">IFERROR(D631*IF(RESULTADOS!$C$17="Normal",IF(Painel!$G$8=PREMISSAS!$M$18,PREMISSAS!$C$63,PREMISSAS!$D$63),0),0)</f>
        <v>0</v>
      </c>
      <c r="M631" s="85">
        <f ca="1">IFERROR(M630*(1+$E$2)+(E631+J631-IF(RESULTADOS!$C$17="Normal",K631,0)-L631)*IF(MONTH(B631)=12,2,1),0)</f>
        <v>0</v>
      </c>
      <c r="N631" s="85">
        <f ca="1">IFERROR(N630*(1+$E$2)+(F631+I631-IF(RESULTADOS!$C$17="Normal",0,K631))*IF(MONTH(B631)=12,2,1)+G631+H631,0)</f>
        <v>0</v>
      </c>
      <c r="P631" s="43">
        <f t="shared" ca="1" si="87"/>
        <v>0</v>
      </c>
      <c r="R631" s="116" t="str">
        <f t="shared" ca="1" si="90"/>
        <v/>
      </c>
      <c r="S631" s="100" t="str">
        <f ca="1">IF(C631="","",S630+(E631+J631-IF(RESULTADOS!$C$17="Normal",K631,0)-L631)/2+(F631+G631+H631+I631-IF(RESULTADOS!$C$17="Normal",0,K631)))</f>
        <v/>
      </c>
      <c r="T631" s="100" t="str">
        <f ca="1">IF(C631="","",T630+(E631+J631-IF(RESULTADOS!$C$17="Normal",K631,0)-L631)/2)</f>
        <v/>
      </c>
      <c r="U631" s="100">
        <f t="shared" ca="1" si="91"/>
        <v>0</v>
      </c>
      <c r="W631" s="116" t="str">
        <f t="shared" ca="1" si="92"/>
        <v/>
      </c>
      <c r="X631" s="116" t="str">
        <f t="shared" ca="1" si="93"/>
        <v/>
      </c>
      <c r="Y631" s="100">
        <f ca="1">IF(OR((Y630-13/12*AB630)*(1+PREMISSAS!$C$16)&lt;0,Y630=""),0,(Y630-13/12*AB630)*(1+PREMISSAS!$C$16))</f>
        <v>0</v>
      </c>
      <c r="Z631" s="100">
        <f ca="1">IF(OR((Z630-13/12*AC630)*(1+PREMISSAS!$C$16)&lt;0,Z630=""),0,(Z630-13/12*AC630)*(1+PREMISSAS!$C$16))</f>
        <v>0</v>
      </c>
      <c r="AA631" s="100">
        <f t="shared" ca="1" si="94"/>
        <v>0</v>
      </c>
      <c r="AB631" s="119">
        <f t="shared" ca="1" si="95"/>
        <v>0</v>
      </c>
      <c r="AC631" s="119">
        <f t="shared" ca="1" si="89"/>
        <v>0</v>
      </c>
    </row>
    <row r="632" spans="2:29" x14ac:dyDescent="0.25">
      <c r="B632" s="20" t="str">
        <f t="shared" ca="1" si="88"/>
        <v/>
      </c>
      <c r="C632" s="21" t="str">
        <f ca="1">IF(B632="","",IF(MONTH(B632)=1,C631*(1+PREMISSAS!$C$58),C631))</f>
        <v/>
      </c>
      <c r="D632" s="21" t="str">
        <f ca="1">IF(B632="","",IF(RESULTADOS!$C$17="Normal",IFERROR(MAX(C632-PREMISSAS!$C$13,0),0),MAX(10*PREMISSAS!$C$39,IF(MONTH(B632)=1,D631*(1+PREMISSAS!$C$58),D631))))</f>
        <v/>
      </c>
      <c r="E632" s="4">
        <f ca="1">IFERROR(D632*IF(RESULTADOS!$C$17="Normal",$D$3,0),0)</f>
        <v>0</v>
      </c>
      <c r="F632" s="4">
        <f>IF(AND(Painel!$I$47="Sim",Painel!$I$49=PREMISSAS!$O$23),Painel!$I$51,0)</f>
        <v>0</v>
      </c>
      <c r="G632" s="100">
        <f>IF(AND(Painel!$I$47="Sim",Painel!$I$49=PREMISSAS!$O$22),IF(MOD(MONTH(B632),6)=0,Painel!$I$51,0),0)</f>
        <v>0</v>
      </c>
      <c r="H632" s="100">
        <f>IF(AND(Painel!$I$47="Sim",Painel!$I$49=PREMISSAS!$O$21),IF(MOD(MONTH(B632),12)=0,Painel!$I$51,0),0)</f>
        <v>0</v>
      </c>
      <c r="I632" s="4">
        <f ca="1">IFERROR(IF(RESULTADOS!$C$17="Normal",0,D632)*IF(RESULTADOS!$C$17="Normal",0,$D$3),0)</f>
        <v>0</v>
      </c>
      <c r="J632" s="4">
        <f>IF(RESULTADOS!$C$17="Normal",E632,0)</f>
        <v>0</v>
      </c>
      <c r="K632" s="4">
        <f ca="1">(E632+J632+I632)*PREMISSAS!$C$61</f>
        <v>0</v>
      </c>
      <c r="L632" s="4">
        <f ca="1">IFERROR(D632*IF(RESULTADOS!$C$17="Normal",IF(Painel!$G$8=PREMISSAS!$M$18,PREMISSAS!$C$63,PREMISSAS!$D$63),0),0)</f>
        <v>0</v>
      </c>
      <c r="M632" s="85">
        <f ca="1">IFERROR(M631*(1+$E$2)+(E632+J632-IF(RESULTADOS!$C$17="Normal",K632,0)-L632)*IF(MONTH(B632)=12,2,1),0)</f>
        <v>0</v>
      </c>
      <c r="N632" s="85">
        <f ca="1">IFERROR(N631*(1+$E$2)+(F632+I632-IF(RESULTADOS!$C$17="Normal",0,K632))*IF(MONTH(B632)=12,2,1)+G632+H632,0)</f>
        <v>0</v>
      </c>
      <c r="P632" s="43">
        <f t="shared" ca="1" si="87"/>
        <v>0</v>
      </c>
      <c r="R632" s="116" t="str">
        <f t="shared" ca="1" si="90"/>
        <v/>
      </c>
      <c r="S632" s="100" t="str">
        <f ca="1">IF(C632="","",S631+(E632+J632-IF(RESULTADOS!$C$17="Normal",K632,0)-L632)/2+(F632+G632+H632+I632-IF(RESULTADOS!$C$17="Normal",0,K632)))</f>
        <v/>
      </c>
      <c r="T632" s="100" t="str">
        <f ca="1">IF(C632="","",T631+(E632+J632-IF(RESULTADOS!$C$17="Normal",K632,0)-L632)/2)</f>
        <v/>
      </c>
      <c r="U632" s="100">
        <f t="shared" ca="1" si="91"/>
        <v>0</v>
      </c>
      <c r="W632" s="116" t="str">
        <f t="shared" ca="1" si="92"/>
        <v/>
      </c>
      <c r="X632" s="116" t="str">
        <f t="shared" ca="1" si="93"/>
        <v/>
      </c>
      <c r="Y632" s="100">
        <f ca="1">IF(OR((Y631-13/12*AB631)*(1+PREMISSAS!$C$16)&lt;0,Y631=""),0,(Y631-13/12*AB631)*(1+PREMISSAS!$C$16))</f>
        <v>0</v>
      </c>
      <c r="Z632" s="100">
        <f ca="1">IF(OR((Z631-13/12*AC631)*(1+PREMISSAS!$C$16)&lt;0,Z631=""),0,(Z631-13/12*AC631)*(1+PREMISSAS!$C$16))</f>
        <v>0</v>
      </c>
      <c r="AA632" s="100">
        <f t="shared" ca="1" si="94"/>
        <v>0</v>
      </c>
      <c r="AB632" s="119">
        <f t="shared" ca="1" si="95"/>
        <v>0</v>
      </c>
      <c r="AC632" s="119">
        <f t="shared" ca="1" si="89"/>
        <v>0</v>
      </c>
    </row>
    <row r="633" spans="2:29" x14ac:dyDescent="0.25">
      <c r="B633" s="20" t="str">
        <f t="shared" ca="1" si="88"/>
        <v/>
      </c>
      <c r="C633" s="21" t="str">
        <f ca="1">IF(B633="","",IF(MONTH(B633)=1,C632*(1+PREMISSAS!$C$58),C632))</f>
        <v/>
      </c>
      <c r="D633" s="21" t="str">
        <f ca="1">IF(B633="","",IF(RESULTADOS!$C$17="Normal",IFERROR(MAX(C633-PREMISSAS!$C$13,0),0),MAX(10*PREMISSAS!$C$39,IF(MONTH(B633)=1,D632*(1+PREMISSAS!$C$58),D632))))</f>
        <v/>
      </c>
      <c r="E633" s="4">
        <f ca="1">IFERROR(D633*IF(RESULTADOS!$C$17="Normal",$D$3,0),0)</f>
        <v>0</v>
      </c>
      <c r="F633" s="4">
        <f>IF(AND(Painel!$I$47="Sim",Painel!$I$49=PREMISSAS!$O$23),Painel!$I$51,0)</f>
        <v>0</v>
      </c>
      <c r="G633" s="100">
        <f>IF(AND(Painel!$I$47="Sim",Painel!$I$49=PREMISSAS!$O$22),IF(MOD(MONTH(B633),6)=0,Painel!$I$51,0),0)</f>
        <v>0</v>
      </c>
      <c r="H633" s="100">
        <f>IF(AND(Painel!$I$47="Sim",Painel!$I$49=PREMISSAS!$O$21),IF(MOD(MONTH(B633),12)=0,Painel!$I$51,0),0)</f>
        <v>0</v>
      </c>
      <c r="I633" s="4">
        <f ca="1">IFERROR(IF(RESULTADOS!$C$17="Normal",0,D633)*IF(RESULTADOS!$C$17="Normal",0,$D$3),0)</f>
        <v>0</v>
      </c>
      <c r="J633" s="4">
        <f>IF(RESULTADOS!$C$17="Normal",E633,0)</f>
        <v>0</v>
      </c>
      <c r="K633" s="4">
        <f ca="1">(E633+J633+I633)*PREMISSAS!$C$61</f>
        <v>0</v>
      </c>
      <c r="L633" s="4">
        <f ca="1">IFERROR(D633*IF(RESULTADOS!$C$17="Normal",IF(Painel!$G$8=PREMISSAS!$M$18,PREMISSAS!$C$63,PREMISSAS!$D$63),0),0)</f>
        <v>0</v>
      </c>
      <c r="M633" s="85">
        <f ca="1">IFERROR(M632*(1+$E$2)+(E633+J633-IF(RESULTADOS!$C$17="Normal",K633,0)-L633)*IF(MONTH(B633)=12,2,1),0)</f>
        <v>0</v>
      </c>
      <c r="N633" s="85">
        <f ca="1">IFERROR(N632*(1+$E$2)+(F633+I633-IF(RESULTADOS!$C$17="Normal",0,K633))*IF(MONTH(B633)=12,2,1)+G633+H633,0)</f>
        <v>0</v>
      </c>
      <c r="P633" s="43">
        <f t="shared" ca="1" si="87"/>
        <v>0</v>
      </c>
      <c r="R633" s="116" t="str">
        <f t="shared" ca="1" si="90"/>
        <v/>
      </c>
      <c r="S633" s="100" t="str">
        <f ca="1">IF(C633="","",S632+(E633+J633-IF(RESULTADOS!$C$17="Normal",K633,0)-L633)/2+(F633+G633+H633+I633-IF(RESULTADOS!$C$17="Normal",0,K633)))</f>
        <v/>
      </c>
      <c r="T633" s="100" t="str">
        <f ca="1">IF(C633="","",T632+(E633+J633-IF(RESULTADOS!$C$17="Normal",K633,0)-L633)/2)</f>
        <v/>
      </c>
      <c r="U633" s="100">
        <f t="shared" ca="1" si="91"/>
        <v>0</v>
      </c>
      <c r="W633" s="116" t="str">
        <f t="shared" ca="1" si="92"/>
        <v/>
      </c>
      <c r="X633" s="116" t="str">
        <f t="shared" ca="1" si="93"/>
        <v/>
      </c>
      <c r="Y633" s="100">
        <f ca="1">IF(OR((Y632-13/12*AB632)*(1+PREMISSAS!$C$16)&lt;0,Y632=""),0,(Y632-13/12*AB632)*(1+PREMISSAS!$C$16))</f>
        <v>0</v>
      </c>
      <c r="Z633" s="100">
        <f ca="1">IF(OR((Z632-13/12*AC632)*(1+PREMISSAS!$C$16)&lt;0,Z632=""),0,(Z632-13/12*AC632)*(1+PREMISSAS!$C$16))</f>
        <v>0</v>
      </c>
      <c r="AA633" s="100">
        <f t="shared" ca="1" si="94"/>
        <v>0</v>
      </c>
      <c r="AB633" s="119">
        <f t="shared" ca="1" si="95"/>
        <v>0</v>
      </c>
      <c r="AC633" s="119">
        <f t="shared" ca="1" si="89"/>
        <v>0</v>
      </c>
    </row>
    <row r="634" spans="2:29" x14ac:dyDescent="0.25">
      <c r="B634" s="20" t="str">
        <f t="shared" ca="1" si="88"/>
        <v/>
      </c>
      <c r="C634" s="21" t="str">
        <f ca="1">IF(B634="","",IF(MONTH(B634)=1,C633*(1+PREMISSAS!$C$58),C633))</f>
        <v/>
      </c>
      <c r="D634" s="21" t="str">
        <f ca="1">IF(B634="","",IF(RESULTADOS!$C$17="Normal",IFERROR(MAX(C634-PREMISSAS!$C$13,0),0),MAX(10*PREMISSAS!$C$39,IF(MONTH(B634)=1,D633*(1+PREMISSAS!$C$58),D633))))</f>
        <v/>
      </c>
      <c r="E634" s="4">
        <f ca="1">IFERROR(D634*IF(RESULTADOS!$C$17="Normal",$D$3,0),0)</f>
        <v>0</v>
      </c>
      <c r="F634" s="4">
        <f>IF(AND(Painel!$I$47="Sim",Painel!$I$49=PREMISSAS!$O$23),Painel!$I$51,0)</f>
        <v>0</v>
      </c>
      <c r="G634" s="100">
        <f>IF(AND(Painel!$I$47="Sim",Painel!$I$49=PREMISSAS!$O$22),IF(MOD(MONTH(B634),6)=0,Painel!$I$51,0),0)</f>
        <v>0</v>
      </c>
      <c r="H634" s="100">
        <f>IF(AND(Painel!$I$47="Sim",Painel!$I$49=PREMISSAS!$O$21),IF(MOD(MONTH(B634),12)=0,Painel!$I$51,0),0)</f>
        <v>0</v>
      </c>
      <c r="I634" s="4">
        <f ca="1">IFERROR(IF(RESULTADOS!$C$17="Normal",0,D634)*IF(RESULTADOS!$C$17="Normal",0,$D$3),0)</f>
        <v>0</v>
      </c>
      <c r="J634" s="4">
        <f>IF(RESULTADOS!$C$17="Normal",E634,0)</f>
        <v>0</v>
      </c>
      <c r="K634" s="4">
        <f ca="1">(E634+J634+I634)*PREMISSAS!$C$61</f>
        <v>0</v>
      </c>
      <c r="L634" s="4">
        <f ca="1">IFERROR(D634*IF(RESULTADOS!$C$17="Normal",IF(Painel!$G$8=PREMISSAS!$M$18,PREMISSAS!$C$63,PREMISSAS!$D$63),0),0)</f>
        <v>0</v>
      </c>
      <c r="M634" s="85">
        <f ca="1">IFERROR(M633*(1+$E$2)+(E634+J634-IF(RESULTADOS!$C$17="Normal",K634,0)-L634)*IF(MONTH(B634)=12,2,1),0)</f>
        <v>0</v>
      </c>
      <c r="N634" s="85">
        <f ca="1">IFERROR(N633*(1+$E$2)+(F634+I634-IF(RESULTADOS!$C$17="Normal",0,K634))*IF(MONTH(B634)=12,2,1)+G634+H634,0)</f>
        <v>0</v>
      </c>
      <c r="P634" s="43">
        <f t="shared" ca="1" si="87"/>
        <v>0</v>
      </c>
      <c r="R634" s="116" t="str">
        <f t="shared" ca="1" si="90"/>
        <v/>
      </c>
      <c r="S634" s="100" t="str">
        <f ca="1">IF(C634="","",S633+(E634+J634-IF(RESULTADOS!$C$17="Normal",K634,0)-L634)/2+(F634+G634+H634+I634-IF(RESULTADOS!$C$17="Normal",0,K634)))</f>
        <v/>
      </c>
      <c r="T634" s="100" t="str">
        <f ca="1">IF(C634="","",T633+(E634+J634-IF(RESULTADOS!$C$17="Normal",K634,0)-L634)/2)</f>
        <v/>
      </c>
      <c r="U634" s="100">
        <f t="shared" ca="1" si="91"/>
        <v>0</v>
      </c>
      <c r="W634" s="116" t="str">
        <f t="shared" ca="1" si="92"/>
        <v/>
      </c>
      <c r="X634" s="116" t="str">
        <f t="shared" ca="1" si="93"/>
        <v/>
      </c>
      <c r="Y634" s="100">
        <f ca="1">IF(OR((Y633-13/12*AB633)*(1+PREMISSAS!$C$16)&lt;0,Y633=""),0,(Y633-13/12*AB633)*(1+PREMISSAS!$C$16))</f>
        <v>0</v>
      </c>
      <c r="Z634" s="100">
        <f ca="1">IF(OR((Z633-13/12*AC633)*(1+PREMISSAS!$C$16)&lt;0,Z633=""),0,(Z633-13/12*AC633)*(1+PREMISSAS!$C$16))</f>
        <v>0</v>
      </c>
      <c r="AA634" s="100">
        <f t="shared" ca="1" si="94"/>
        <v>0</v>
      </c>
      <c r="AB634" s="119">
        <f t="shared" ca="1" si="95"/>
        <v>0</v>
      </c>
      <c r="AC634" s="119">
        <f t="shared" ca="1" si="89"/>
        <v>0</v>
      </c>
    </row>
    <row r="635" spans="2:29" x14ac:dyDescent="0.25">
      <c r="B635" s="20" t="str">
        <f t="shared" ca="1" si="88"/>
        <v/>
      </c>
      <c r="C635" s="21" t="str">
        <f ca="1">IF(B635="","",IF(MONTH(B635)=1,C634*(1+PREMISSAS!$C$58),C634))</f>
        <v/>
      </c>
      <c r="D635" s="21" t="str">
        <f ca="1">IF(B635="","",IF(RESULTADOS!$C$17="Normal",IFERROR(MAX(C635-PREMISSAS!$C$13,0),0),MAX(10*PREMISSAS!$C$39,IF(MONTH(B635)=1,D634*(1+PREMISSAS!$C$58),D634))))</f>
        <v/>
      </c>
      <c r="E635" s="4">
        <f ca="1">IFERROR(D635*IF(RESULTADOS!$C$17="Normal",$D$3,0),0)</f>
        <v>0</v>
      </c>
      <c r="F635" s="4">
        <f>IF(AND(Painel!$I$47="Sim",Painel!$I$49=PREMISSAS!$O$23),Painel!$I$51,0)</f>
        <v>0</v>
      </c>
      <c r="G635" s="100">
        <f>IF(AND(Painel!$I$47="Sim",Painel!$I$49=PREMISSAS!$O$22),IF(MOD(MONTH(B635),6)=0,Painel!$I$51,0),0)</f>
        <v>0</v>
      </c>
      <c r="H635" s="100">
        <f>IF(AND(Painel!$I$47="Sim",Painel!$I$49=PREMISSAS!$O$21),IF(MOD(MONTH(B635),12)=0,Painel!$I$51,0),0)</f>
        <v>0</v>
      </c>
      <c r="I635" s="4">
        <f ca="1">IFERROR(IF(RESULTADOS!$C$17="Normal",0,D635)*IF(RESULTADOS!$C$17="Normal",0,$D$3),0)</f>
        <v>0</v>
      </c>
      <c r="J635" s="4">
        <f>IF(RESULTADOS!$C$17="Normal",E635,0)</f>
        <v>0</v>
      </c>
      <c r="K635" s="4">
        <f ca="1">(E635+J635+I635)*PREMISSAS!$C$61</f>
        <v>0</v>
      </c>
      <c r="L635" s="4">
        <f ca="1">IFERROR(D635*IF(RESULTADOS!$C$17="Normal",IF(Painel!$G$8=PREMISSAS!$M$18,PREMISSAS!$C$63,PREMISSAS!$D$63),0),0)</f>
        <v>0</v>
      </c>
      <c r="M635" s="85">
        <f ca="1">IFERROR(M634*(1+$E$2)+(E635+J635-IF(RESULTADOS!$C$17="Normal",K635,0)-L635)*IF(MONTH(B635)=12,2,1),0)</f>
        <v>0</v>
      </c>
      <c r="N635" s="85">
        <f ca="1">IFERROR(N634*(1+$E$2)+(F635+I635-IF(RESULTADOS!$C$17="Normal",0,K635))*IF(MONTH(B635)=12,2,1)+G635+H635,0)</f>
        <v>0</v>
      </c>
      <c r="P635" s="43">
        <f t="shared" ca="1" si="87"/>
        <v>0</v>
      </c>
      <c r="R635" s="116" t="str">
        <f t="shared" ca="1" si="90"/>
        <v/>
      </c>
      <c r="S635" s="100" t="str">
        <f ca="1">IF(C635="","",S634+(E635+J635-IF(RESULTADOS!$C$17="Normal",K635,0)-L635)/2+(F635+G635+H635+I635-IF(RESULTADOS!$C$17="Normal",0,K635)))</f>
        <v/>
      </c>
      <c r="T635" s="100" t="str">
        <f ca="1">IF(C635="","",T634+(E635+J635-IF(RESULTADOS!$C$17="Normal",K635,0)-L635)/2)</f>
        <v/>
      </c>
      <c r="U635" s="100">
        <f t="shared" ca="1" si="91"/>
        <v>0</v>
      </c>
      <c r="W635" s="116" t="str">
        <f t="shared" ca="1" si="92"/>
        <v/>
      </c>
      <c r="X635" s="116" t="str">
        <f t="shared" ca="1" si="93"/>
        <v/>
      </c>
      <c r="Y635" s="100">
        <f ca="1">IF(OR((Y634-13/12*AB634)*(1+PREMISSAS!$C$16)&lt;0,Y634=""),0,(Y634-13/12*AB634)*(1+PREMISSAS!$C$16))</f>
        <v>0</v>
      </c>
      <c r="Z635" s="100">
        <f ca="1">IF(OR((Z634-13/12*AC634)*(1+PREMISSAS!$C$16)&lt;0,Z634=""),0,(Z634-13/12*AC634)*(1+PREMISSAS!$C$16))</f>
        <v>0</v>
      </c>
      <c r="AA635" s="100">
        <f t="shared" ca="1" si="94"/>
        <v>0</v>
      </c>
      <c r="AB635" s="119">
        <f t="shared" ca="1" si="95"/>
        <v>0</v>
      </c>
      <c r="AC635" s="119">
        <f t="shared" ca="1" si="89"/>
        <v>0</v>
      </c>
    </row>
    <row r="636" spans="2:29" x14ac:dyDescent="0.25">
      <c r="B636" s="20" t="str">
        <f t="shared" ca="1" si="88"/>
        <v/>
      </c>
      <c r="C636" s="21" t="str">
        <f ca="1">IF(B636="","",IF(MONTH(B636)=1,C635*(1+PREMISSAS!$C$58),C635))</f>
        <v/>
      </c>
      <c r="D636" s="21" t="str">
        <f ca="1">IF(B636="","",IF(RESULTADOS!$C$17="Normal",IFERROR(MAX(C636-PREMISSAS!$C$13,0),0),MAX(10*PREMISSAS!$C$39,IF(MONTH(B636)=1,D635*(1+PREMISSAS!$C$58),D635))))</f>
        <v/>
      </c>
      <c r="E636" s="4">
        <f ca="1">IFERROR(D636*IF(RESULTADOS!$C$17="Normal",$D$3,0),0)</f>
        <v>0</v>
      </c>
      <c r="F636" s="4">
        <f>IF(AND(Painel!$I$47="Sim",Painel!$I$49=PREMISSAS!$O$23),Painel!$I$51,0)</f>
        <v>0</v>
      </c>
      <c r="G636" s="100">
        <f>IF(AND(Painel!$I$47="Sim",Painel!$I$49=PREMISSAS!$O$22),IF(MOD(MONTH(B636),6)=0,Painel!$I$51,0),0)</f>
        <v>0</v>
      </c>
      <c r="H636" s="100">
        <f>IF(AND(Painel!$I$47="Sim",Painel!$I$49=PREMISSAS!$O$21),IF(MOD(MONTH(B636),12)=0,Painel!$I$51,0),0)</f>
        <v>0</v>
      </c>
      <c r="I636" s="4">
        <f ca="1">IFERROR(IF(RESULTADOS!$C$17="Normal",0,D636)*IF(RESULTADOS!$C$17="Normal",0,$D$3),0)</f>
        <v>0</v>
      </c>
      <c r="J636" s="4">
        <f>IF(RESULTADOS!$C$17="Normal",E636,0)</f>
        <v>0</v>
      </c>
      <c r="K636" s="4">
        <f ca="1">(E636+J636+I636)*PREMISSAS!$C$61</f>
        <v>0</v>
      </c>
      <c r="L636" s="4">
        <f ca="1">IFERROR(D636*IF(RESULTADOS!$C$17="Normal",IF(Painel!$G$8=PREMISSAS!$M$18,PREMISSAS!$C$63,PREMISSAS!$D$63),0),0)</f>
        <v>0</v>
      </c>
      <c r="M636" s="85">
        <f ca="1">IFERROR(M635*(1+$E$2)+(E636+J636-IF(RESULTADOS!$C$17="Normal",K636,0)-L636)*IF(MONTH(B636)=12,2,1),0)</f>
        <v>0</v>
      </c>
      <c r="N636" s="85">
        <f ca="1">IFERROR(N635*(1+$E$2)+(F636+I636-IF(RESULTADOS!$C$17="Normal",0,K636))*IF(MONTH(B636)=12,2,1)+G636+H636,0)</f>
        <v>0</v>
      </c>
      <c r="P636" s="43">
        <f t="shared" ca="1" si="87"/>
        <v>0</v>
      </c>
      <c r="R636" s="116" t="str">
        <f t="shared" ca="1" si="90"/>
        <v/>
      </c>
      <c r="S636" s="100" t="str">
        <f ca="1">IF(C636="","",S635+(E636+J636-IF(RESULTADOS!$C$17="Normal",K636,0)-L636)/2+(F636+G636+H636+I636-IF(RESULTADOS!$C$17="Normal",0,K636)))</f>
        <v/>
      </c>
      <c r="T636" s="100" t="str">
        <f ca="1">IF(C636="","",T635+(E636+J636-IF(RESULTADOS!$C$17="Normal",K636,0)-L636)/2)</f>
        <v/>
      </c>
      <c r="U636" s="100">
        <f t="shared" ca="1" si="91"/>
        <v>0</v>
      </c>
      <c r="W636" s="116" t="str">
        <f t="shared" ca="1" si="92"/>
        <v/>
      </c>
      <c r="X636" s="116" t="str">
        <f t="shared" ca="1" si="93"/>
        <v/>
      </c>
      <c r="Y636" s="100">
        <f ca="1">IF(OR((Y635-13/12*AB635)*(1+PREMISSAS!$C$16)&lt;0,Y635=""),0,(Y635-13/12*AB635)*(1+PREMISSAS!$C$16))</f>
        <v>0</v>
      </c>
      <c r="Z636" s="100">
        <f ca="1">IF(OR((Z635-13/12*AC635)*(1+PREMISSAS!$C$16)&lt;0,Z635=""),0,(Z635-13/12*AC635)*(1+PREMISSAS!$C$16))</f>
        <v>0</v>
      </c>
      <c r="AA636" s="100">
        <f t="shared" ca="1" si="94"/>
        <v>0</v>
      </c>
      <c r="AB636" s="119">
        <f t="shared" ca="1" si="95"/>
        <v>0</v>
      </c>
      <c r="AC636" s="119">
        <f t="shared" ca="1" si="89"/>
        <v>0</v>
      </c>
    </row>
    <row r="637" spans="2:29" x14ac:dyDescent="0.25">
      <c r="B637" s="20" t="str">
        <f t="shared" ca="1" si="88"/>
        <v/>
      </c>
      <c r="C637" s="21" t="str">
        <f ca="1">IF(B637="","",IF(MONTH(B637)=1,C636*(1+PREMISSAS!$C$58),C636))</f>
        <v/>
      </c>
      <c r="D637" s="21" t="str">
        <f ca="1">IF(B637="","",IF(RESULTADOS!$C$17="Normal",IFERROR(MAX(C637-PREMISSAS!$C$13,0),0),MAX(10*PREMISSAS!$C$39,IF(MONTH(B637)=1,D636*(1+PREMISSAS!$C$58),D636))))</f>
        <v/>
      </c>
      <c r="E637" s="4">
        <f ca="1">IFERROR(D637*IF(RESULTADOS!$C$17="Normal",$D$3,0),0)</f>
        <v>0</v>
      </c>
      <c r="F637" s="4">
        <f>IF(AND(Painel!$I$47="Sim",Painel!$I$49=PREMISSAS!$O$23),Painel!$I$51,0)</f>
        <v>0</v>
      </c>
      <c r="G637" s="100">
        <f>IF(AND(Painel!$I$47="Sim",Painel!$I$49=PREMISSAS!$O$22),IF(MOD(MONTH(B637),6)=0,Painel!$I$51,0),0)</f>
        <v>0</v>
      </c>
      <c r="H637" s="100">
        <f>IF(AND(Painel!$I$47="Sim",Painel!$I$49=PREMISSAS!$O$21),IF(MOD(MONTH(B637),12)=0,Painel!$I$51,0),0)</f>
        <v>0</v>
      </c>
      <c r="I637" s="4">
        <f ca="1">IFERROR(IF(RESULTADOS!$C$17="Normal",0,D637)*IF(RESULTADOS!$C$17="Normal",0,$D$3),0)</f>
        <v>0</v>
      </c>
      <c r="J637" s="4">
        <f>IF(RESULTADOS!$C$17="Normal",E637,0)</f>
        <v>0</v>
      </c>
      <c r="K637" s="4">
        <f ca="1">(E637+J637+I637)*PREMISSAS!$C$61</f>
        <v>0</v>
      </c>
      <c r="L637" s="4">
        <f ca="1">IFERROR(D637*IF(RESULTADOS!$C$17="Normal",IF(Painel!$G$8=PREMISSAS!$M$18,PREMISSAS!$C$63,PREMISSAS!$D$63),0),0)</f>
        <v>0</v>
      </c>
      <c r="M637" s="85">
        <f ca="1">IFERROR(M636*(1+$E$2)+(E637+J637-IF(RESULTADOS!$C$17="Normal",K637,0)-L637)*IF(MONTH(B637)=12,2,1),0)</f>
        <v>0</v>
      </c>
      <c r="N637" s="85">
        <f ca="1">IFERROR(N636*(1+$E$2)+(F637+I637-IF(RESULTADOS!$C$17="Normal",0,K637))*IF(MONTH(B637)=12,2,1)+G637+H637,0)</f>
        <v>0</v>
      </c>
      <c r="P637" s="43">
        <f t="shared" ca="1" si="87"/>
        <v>0</v>
      </c>
      <c r="R637" s="116" t="str">
        <f t="shared" ref="R637:R666" ca="1" si="96">IF(C637="","",B637)</f>
        <v/>
      </c>
      <c r="S637" s="100" t="str">
        <f ca="1">IF(C637="","",S636+(E637+J637-IF(RESULTADOS!$C$17="Normal",K637,0)-L637)/2+(F637+G637+H637+I637-IF(RESULTADOS!$C$17="Normal",0,K637)))</f>
        <v/>
      </c>
      <c r="T637" s="100" t="str">
        <f ca="1">IF(C637="","",T636+(E637+J637-IF(RESULTADOS!$C$17="Normal",K637,0)-L637)/2)</f>
        <v/>
      </c>
      <c r="U637" s="100">
        <f t="shared" ref="U637:U666" ca="1" si="97">SUM(M637:N637)-SUM(S637:T637)</f>
        <v>0</v>
      </c>
      <c r="W637" s="116" t="str">
        <f t="shared" ref="W637:W666" ca="1" si="98">IF(AA637=0,"",EOMONTH(W636,1))</f>
        <v/>
      </c>
      <c r="X637" s="116" t="str">
        <f t="shared" ref="X637:X666" ca="1" si="99">IF(AC637&lt;&gt;"",W637,"")</f>
        <v/>
      </c>
      <c r="Y637" s="100">
        <f ca="1">IF(OR((Y636-13/12*AB636)*(1+PREMISSAS!$C$16)&lt;0,Y636=""),0,(Y636-13/12*AB636)*(1+PREMISSAS!$C$16))</f>
        <v>0</v>
      </c>
      <c r="Z637" s="100">
        <f ca="1">IF(OR((Z636-13/12*AC636)*(1+PREMISSAS!$C$16)&lt;0,Z636=""),0,(Z636-13/12*AC636)*(1+PREMISSAS!$C$16))</f>
        <v>0</v>
      </c>
      <c r="AA637" s="100">
        <f t="shared" ref="AA637:AA666" ca="1" si="100">SUM(Y637:Z637)</f>
        <v>0</v>
      </c>
      <c r="AB637" s="119">
        <f t="shared" ref="AB637:AB666" ca="1" si="101">IF(Y637&lt;&gt;0,AB636,0)</f>
        <v>0</v>
      </c>
      <c r="AC637" s="119">
        <f t="shared" ca="1" si="89"/>
        <v>0</v>
      </c>
    </row>
    <row r="638" spans="2:29" x14ac:dyDescent="0.25">
      <c r="B638" s="20" t="str">
        <f t="shared" ca="1" si="88"/>
        <v/>
      </c>
      <c r="C638" s="21" t="str">
        <f ca="1">IF(B638="","",IF(MONTH(B638)=1,C637*(1+PREMISSAS!$C$58),C637))</f>
        <v/>
      </c>
      <c r="D638" s="21" t="str">
        <f ca="1">IF(B638="","",IF(RESULTADOS!$C$17="Normal",IFERROR(MAX(C638-PREMISSAS!$C$13,0),0),MAX(10*PREMISSAS!$C$39,IF(MONTH(B638)=1,D637*(1+PREMISSAS!$C$58),D637))))</f>
        <v/>
      </c>
      <c r="E638" s="4">
        <f ca="1">IFERROR(D638*IF(RESULTADOS!$C$17="Normal",$D$3,0),0)</f>
        <v>0</v>
      </c>
      <c r="F638" s="4">
        <f>IF(AND(Painel!$I$47="Sim",Painel!$I$49=PREMISSAS!$O$23),Painel!$I$51,0)</f>
        <v>0</v>
      </c>
      <c r="G638" s="100">
        <f>IF(AND(Painel!$I$47="Sim",Painel!$I$49=PREMISSAS!$O$22),IF(MOD(MONTH(B638),6)=0,Painel!$I$51,0),0)</f>
        <v>0</v>
      </c>
      <c r="H638" s="100">
        <f>IF(AND(Painel!$I$47="Sim",Painel!$I$49=PREMISSAS!$O$21),IF(MOD(MONTH(B638),12)=0,Painel!$I$51,0),0)</f>
        <v>0</v>
      </c>
      <c r="I638" s="4">
        <f ca="1">IFERROR(IF(RESULTADOS!$C$17="Normal",0,D638)*IF(RESULTADOS!$C$17="Normal",0,$D$3),0)</f>
        <v>0</v>
      </c>
      <c r="J638" s="4">
        <f>IF(RESULTADOS!$C$17="Normal",E638,0)</f>
        <v>0</v>
      </c>
      <c r="K638" s="4">
        <f ca="1">(E638+J638+I638)*PREMISSAS!$C$61</f>
        <v>0</v>
      </c>
      <c r="L638" s="4">
        <f ca="1">IFERROR(D638*IF(RESULTADOS!$C$17="Normal",IF(Painel!$G$8=PREMISSAS!$M$18,PREMISSAS!$C$63,PREMISSAS!$D$63),0),0)</f>
        <v>0</v>
      </c>
      <c r="M638" s="85">
        <f ca="1">IFERROR(M637*(1+$E$2)+(E638+J638-IF(RESULTADOS!$C$17="Normal",K638,0)-L638)*IF(MONTH(B638)=12,2,1),0)</f>
        <v>0</v>
      </c>
      <c r="N638" s="85">
        <f ca="1">IFERROR(N637*(1+$E$2)+(F638+I638-IF(RESULTADOS!$C$17="Normal",0,K638))*IF(MONTH(B638)=12,2,1)+G638+H638,0)</f>
        <v>0</v>
      </c>
      <c r="P638" s="43">
        <f t="shared" ca="1" si="87"/>
        <v>0</v>
      </c>
      <c r="R638" s="116" t="str">
        <f t="shared" ca="1" si="96"/>
        <v/>
      </c>
      <c r="S638" s="100" t="str">
        <f ca="1">IF(C638="","",S637+(E638+J638-IF(RESULTADOS!$C$17="Normal",K638,0)-L638)/2+(F638+G638+H638+I638-IF(RESULTADOS!$C$17="Normal",0,K638)))</f>
        <v/>
      </c>
      <c r="T638" s="100" t="str">
        <f ca="1">IF(C638="","",T637+(E638+J638-IF(RESULTADOS!$C$17="Normal",K638,0)-L638)/2)</f>
        <v/>
      </c>
      <c r="U638" s="100">
        <f t="shared" ca="1" si="97"/>
        <v>0</v>
      </c>
      <c r="W638" s="116" t="str">
        <f t="shared" ca="1" si="98"/>
        <v/>
      </c>
      <c r="X638" s="116" t="str">
        <f t="shared" ca="1" si="99"/>
        <v/>
      </c>
      <c r="Y638" s="100">
        <f ca="1">IF(OR((Y637-13/12*AB637)*(1+PREMISSAS!$C$16)&lt;0,Y637=""),0,(Y637-13/12*AB637)*(1+PREMISSAS!$C$16))</f>
        <v>0</v>
      </c>
      <c r="Z638" s="100">
        <f ca="1">IF(OR((Z637-13/12*AC637)*(1+PREMISSAS!$C$16)&lt;0,Z637=""),0,(Z637-13/12*AC637)*(1+PREMISSAS!$C$16))</f>
        <v>0</v>
      </c>
      <c r="AA638" s="100">
        <f t="shared" ca="1" si="100"/>
        <v>0</v>
      </c>
      <c r="AB638" s="119">
        <f t="shared" ca="1" si="101"/>
        <v>0</v>
      </c>
      <c r="AC638" s="119">
        <f t="shared" ca="1" si="89"/>
        <v>0</v>
      </c>
    </row>
    <row r="639" spans="2:29" x14ac:dyDescent="0.25">
      <c r="B639" s="20" t="str">
        <f t="shared" ca="1" si="88"/>
        <v/>
      </c>
      <c r="C639" s="21" t="str">
        <f ca="1">IF(B639="","",IF(MONTH(B639)=1,C638*(1+PREMISSAS!$C$58),C638))</f>
        <v/>
      </c>
      <c r="D639" s="21" t="str">
        <f ca="1">IF(B639="","",IF(RESULTADOS!$C$17="Normal",IFERROR(MAX(C639-PREMISSAS!$C$13,0),0),MAX(10*PREMISSAS!$C$39,IF(MONTH(B639)=1,D638*(1+PREMISSAS!$C$58),D638))))</f>
        <v/>
      </c>
      <c r="E639" s="4">
        <f ca="1">IFERROR(D639*IF(RESULTADOS!$C$17="Normal",$D$3,0),0)</f>
        <v>0</v>
      </c>
      <c r="F639" s="4">
        <f>IF(AND(Painel!$I$47="Sim",Painel!$I$49=PREMISSAS!$O$23),Painel!$I$51,0)</f>
        <v>0</v>
      </c>
      <c r="G639" s="100">
        <f>IF(AND(Painel!$I$47="Sim",Painel!$I$49=PREMISSAS!$O$22),IF(MOD(MONTH(B639),6)=0,Painel!$I$51,0),0)</f>
        <v>0</v>
      </c>
      <c r="H639" s="100">
        <f>IF(AND(Painel!$I$47="Sim",Painel!$I$49=PREMISSAS!$O$21),IF(MOD(MONTH(B639),12)=0,Painel!$I$51,0),0)</f>
        <v>0</v>
      </c>
      <c r="I639" s="4">
        <f ca="1">IFERROR(IF(RESULTADOS!$C$17="Normal",0,D639)*IF(RESULTADOS!$C$17="Normal",0,$D$3),0)</f>
        <v>0</v>
      </c>
      <c r="J639" s="4">
        <f>IF(RESULTADOS!$C$17="Normal",E639,0)</f>
        <v>0</v>
      </c>
      <c r="K639" s="4">
        <f ca="1">(E639+J639+I639)*PREMISSAS!$C$61</f>
        <v>0</v>
      </c>
      <c r="L639" s="4">
        <f ca="1">IFERROR(D639*IF(RESULTADOS!$C$17="Normal",IF(Painel!$G$8=PREMISSAS!$M$18,PREMISSAS!$C$63,PREMISSAS!$D$63),0),0)</f>
        <v>0</v>
      </c>
      <c r="M639" s="85">
        <f ca="1">IFERROR(M638*(1+$E$2)+(E639+J639-IF(RESULTADOS!$C$17="Normal",K639,0)-L639)*IF(MONTH(B639)=12,2,1),0)</f>
        <v>0</v>
      </c>
      <c r="N639" s="85">
        <f ca="1">IFERROR(N638*(1+$E$2)+(F639+I639-IF(RESULTADOS!$C$17="Normal",0,K639))*IF(MONTH(B639)=12,2,1)+G639+H639,0)</f>
        <v>0</v>
      </c>
      <c r="P639" s="43">
        <f t="shared" ca="1" si="87"/>
        <v>0</v>
      </c>
      <c r="R639" s="116" t="str">
        <f t="shared" ca="1" si="96"/>
        <v/>
      </c>
      <c r="S639" s="100" t="str">
        <f ca="1">IF(C639="","",S638+(E639+J639-IF(RESULTADOS!$C$17="Normal",K639,0)-L639)/2+(F639+G639+H639+I639-IF(RESULTADOS!$C$17="Normal",0,K639)))</f>
        <v/>
      </c>
      <c r="T639" s="100" t="str">
        <f ca="1">IF(C639="","",T638+(E639+J639-IF(RESULTADOS!$C$17="Normal",K639,0)-L639)/2)</f>
        <v/>
      </c>
      <c r="U639" s="100">
        <f t="shared" ca="1" si="97"/>
        <v>0</v>
      </c>
      <c r="W639" s="116" t="str">
        <f t="shared" ca="1" si="98"/>
        <v/>
      </c>
      <c r="X639" s="116" t="str">
        <f t="shared" ca="1" si="99"/>
        <v/>
      </c>
      <c r="Y639" s="100">
        <f ca="1">IF(OR((Y638-13/12*AB638)*(1+PREMISSAS!$C$16)&lt;0,Y638=""),0,(Y638-13/12*AB638)*(1+PREMISSAS!$C$16))</f>
        <v>0</v>
      </c>
      <c r="Z639" s="100">
        <f ca="1">IF(OR((Z638-13/12*AC638)*(1+PREMISSAS!$C$16)&lt;0,Z638=""),0,(Z638-13/12*AC638)*(1+PREMISSAS!$C$16))</f>
        <v>0</v>
      </c>
      <c r="AA639" s="100">
        <f t="shared" ca="1" si="100"/>
        <v>0</v>
      </c>
      <c r="AB639" s="119">
        <f t="shared" ca="1" si="101"/>
        <v>0</v>
      </c>
      <c r="AC639" s="119">
        <f t="shared" ca="1" si="89"/>
        <v>0</v>
      </c>
    </row>
    <row r="640" spans="2:29" x14ac:dyDescent="0.25">
      <c r="B640" s="20" t="str">
        <f t="shared" ca="1" si="88"/>
        <v/>
      </c>
      <c r="C640" s="21" t="str">
        <f ca="1">IF(B640="","",IF(MONTH(B640)=1,C639*(1+PREMISSAS!$C$58),C639))</f>
        <v/>
      </c>
      <c r="D640" s="21" t="str">
        <f ca="1">IF(B640="","",IF(RESULTADOS!$C$17="Normal",IFERROR(MAX(C640-PREMISSAS!$C$13,0),0),MAX(10*PREMISSAS!$C$39,IF(MONTH(B640)=1,D639*(1+PREMISSAS!$C$58),D639))))</f>
        <v/>
      </c>
      <c r="E640" s="4">
        <f ca="1">IFERROR(D640*IF(RESULTADOS!$C$17="Normal",$D$3,0),0)</f>
        <v>0</v>
      </c>
      <c r="F640" s="4">
        <f>IF(AND(Painel!$I$47="Sim",Painel!$I$49=PREMISSAS!$O$23),Painel!$I$51,0)</f>
        <v>0</v>
      </c>
      <c r="G640" s="100">
        <f>IF(AND(Painel!$I$47="Sim",Painel!$I$49=PREMISSAS!$O$22),IF(MOD(MONTH(B640),6)=0,Painel!$I$51,0),0)</f>
        <v>0</v>
      </c>
      <c r="H640" s="100">
        <f>IF(AND(Painel!$I$47="Sim",Painel!$I$49=PREMISSAS!$O$21),IF(MOD(MONTH(B640),12)=0,Painel!$I$51,0),0)</f>
        <v>0</v>
      </c>
      <c r="I640" s="4">
        <f ca="1">IFERROR(IF(RESULTADOS!$C$17="Normal",0,D640)*IF(RESULTADOS!$C$17="Normal",0,$D$3),0)</f>
        <v>0</v>
      </c>
      <c r="J640" s="4">
        <f>IF(RESULTADOS!$C$17="Normal",E640,0)</f>
        <v>0</v>
      </c>
      <c r="K640" s="4">
        <f ca="1">(E640+J640+I640)*PREMISSAS!$C$61</f>
        <v>0</v>
      </c>
      <c r="L640" s="4">
        <f ca="1">IFERROR(D640*IF(RESULTADOS!$C$17="Normal",IF(Painel!$G$8=PREMISSAS!$M$18,PREMISSAS!$C$63,PREMISSAS!$D$63),0),0)</f>
        <v>0</v>
      </c>
      <c r="M640" s="85">
        <f ca="1">IFERROR(M639*(1+$E$2)+(E640+J640-IF(RESULTADOS!$C$17="Normal",K640,0)-L640)*IF(MONTH(B640)=12,2,1),0)</f>
        <v>0</v>
      </c>
      <c r="N640" s="85">
        <f ca="1">IFERROR(N639*(1+$E$2)+(F640+I640-IF(RESULTADOS!$C$17="Normal",0,K640))*IF(MONTH(B640)=12,2,1)+G640+H640,0)</f>
        <v>0</v>
      </c>
      <c r="P640" s="43">
        <f t="shared" ca="1" si="87"/>
        <v>0</v>
      </c>
      <c r="R640" s="116" t="str">
        <f t="shared" ca="1" si="96"/>
        <v/>
      </c>
      <c r="S640" s="100" t="str">
        <f ca="1">IF(C640="","",S639+(E640+J640-IF(RESULTADOS!$C$17="Normal",K640,0)-L640)/2+(F640+G640+H640+I640-IF(RESULTADOS!$C$17="Normal",0,K640)))</f>
        <v/>
      </c>
      <c r="T640" s="100" t="str">
        <f ca="1">IF(C640="","",T639+(E640+J640-IF(RESULTADOS!$C$17="Normal",K640,0)-L640)/2)</f>
        <v/>
      </c>
      <c r="U640" s="100">
        <f t="shared" ca="1" si="97"/>
        <v>0</v>
      </c>
      <c r="W640" s="116" t="str">
        <f t="shared" ca="1" si="98"/>
        <v/>
      </c>
      <c r="X640" s="116" t="str">
        <f t="shared" ca="1" si="99"/>
        <v/>
      </c>
      <c r="Y640" s="100">
        <f ca="1">IF(OR((Y639-13/12*AB639)*(1+PREMISSAS!$C$16)&lt;0,Y639=""),0,(Y639-13/12*AB639)*(1+PREMISSAS!$C$16))</f>
        <v>0</v>
      </c>
      <c r="Z640" s="100">
        <f ca="1">IF(OR((Z639-13/12*AC639)*(1+PREMISSAS!$C$16)&lt;0,Z639=""),0,(Z639-13/12*AC639)*(1+PREMISSAS!$C$16))</f>
        <v>0</v>
      </c>
      <c r="AA640" s="100">
        <f t="shared" ca="1" si="100"/>
        <v>0</v>
      </c>
      <c r="AB640" s="119">
        <f t="shared" ca="1" si="101"/>
        <v>0</v>
      </c>
      <c r="AC640" s="119">
        <f t="shared" ca="1" si="89"/>
        <v>0</v>
      </c>
    </row>
    <row r="641" spans="2:29" x14ac:dyDescent="0.25">
      <c r="B641" s="20" t="str">
        <f t="shared" ca="1" si="88"/>
        <v/>
      </c>
      <c r="C641" s="21" t="str">
        <f ca="1">IF(B641="","",IF(MONTH(B641)=1,C640*(1+PREMISSAS!$C$58),C640))</f>
        <v/>
      </c>
      <c r="D641" s="21" t="str">
        <f ca="1">IF(B641="","",IF(RESULTADOS!$C$17="Normal",IFERROR(MAX(C641-PREMISSAS!$C$13,0),0),MAX(10*PREMISSAS!$C$39,IF(MONTH(B641)=1,D640*(1+PREMISSAS!$C$58),D640))))</f>
        <v/>
      </c>
      <c r="E641" s="4">
        <f ca="1">IFERROR(D641*IF(RESULTADOS!$C$17="Normal",$D$3,0),0)</f>
        <v>0</v>
      </c>
      <c r="F641" s="4">
        <f>IF(AND(Painel!$I$47="Sim",Painel!$I$49=PREMISSAS!$O$23),Painel!$I$51,0)</f>
        <v>0</v>
      </c>
      <c r="G641" s="100">
        <f>IF(AND(Painel!$I$47="Sim",Painel!$I$49=PREMISSAS!$O$22),IF(MOD(MONTH(B641),6)=0,Painel!$I$51,0),0)</f>
        <v>0</v>
      </c>
      <c r="H641" s="100">
        <f>IF(AND(Painel!$I$47="Sim",Painel!$I$49=PREMISSAS!$O$21),IF(MOD(MONTH(B641),12)=0,Painel!$I$51,0),0)</f>
        <v>0</v>
      </c>
      <c r="I641" s="4">
        <f ca="1">IFERROR(IF(RESULTADOS!$C$17="Normal",0,D641)*IF(RESULTADOS!$C$17="Normal",0,$D$3),0)</f>
        <v>0</v>
      </c>
      <c r="J641" s="4">
        <f>IF(RESULTADOS!$C$17="Normal",E641,0)</f>
        <v>0</v>
      </c>
      <c r="K641" s="4">
        <f ca="1">(E641+J641+I641)*PREMISSAS!$C$61</f>
        <v>0</v>
      </c>
      <c r="L641" s="4">
        <f ca="1">IFERROR(D641*IF(RESULTADOS!$C$17="Normal",IF(Painel!$G$8=PREMISSAS!$M$18,PREMISSAS!$C$63,PREMISSAS!$D$63),0),0)</f>
        <v>0</v>
      </c>
      <c r="M641" s="85">
        <f ca="1">IFERROR(M640*(1+$E$2)+(E641+J641-IF(RESULTADOS!$C$17="Normal",K641,0)-L641)*IF(MONTH(B641)=12,2,1),0)</f>
        <v>0</v>
      </c>
      <c r="N641" s="85">
        <f ca="1">IFERROR(N640*(1+$E$2)+(F641+I641-IF(RESULTADOS!$C$17="Normal",0,K641))*IF(MONTH(B641)=12,2,1)+G641+H641,0)</f>
        <v>0</v>
      </c>
      <c r="P641" s="43">
        <f t="shared" ca="1" si="87"/>
        <v>0</v>
      </c>
      <c r="R641" s="116" t="str">
        <f t="shared" ca="1" si="96"/>
        <v/>
      </c>
      <c r="S641" s="100" t="str">
        <f ca="1">IF(C641="","",S640+(E641+J641-IF(RESULTADOS!$C$17="Normal",K641,0)-L641)/2+(F641+G641+H641+I641-IF(RESULTADOS!$C$17="Normal",0,K641)))</f>
        <v/>
      </c>
      <c r="T641" s="100" t="str">
        <f ca="1">IF(C641="","",T640+(E641+J641-IF(RESULTADOS!$C$17="Normal",K641,0)-L641)/2)</f>
        <v/>
      </c>
      <c r="U641" s="100">
        <f t="shared" ca="1" si="97"/>
        <v>0</v>
      </c>
      <c r="W641" s="116" t="str">
        <f t="shared" ca="1" si="98"/>
        <v/>
      </c>
      <c r="X641" s="116" t="str">
        <f t="shared" ca="1" si="99"/>
        <v/>
      </c>
      <c r="Y641" s="100">
        <f ca="1">IF(OR((Y640-13/12*AB640)*(1+PREMISSAS!$C$16)&lt;0,Y640=""),0,(Y640-13/12*AB640)*(1+PREMISSAS!$C$16))</f>
        <v>0</v>
      </c>
      <c r="Z641" s="100">
        <f ca="1">IF(OR((Z640-13/12*AC640)*(1+PREMISSAS!$C$16)&lt;0,Z640=""),0,(Z640-13/12*AC640)*(1+PREMISSAS!$C$16))</f>
        <v>0</v>
      </c>
      <c r="AA641" s="100">
        <f t="shared" ca="1" si="100"/>
        <v>0</v>
      </c>
      <c r="AB641" s="119">
        <f t="shared" ca="1" si="101"/>
        <v>0</v>
      </c>
      <c r="AC641" s="119">
        <f t="shared" ca="1" si="89"/>
        <v>0</v>
      </c>
    </row>
    <row r="642" spans="2:29" x14ac:dyDescent="0.25">
      <c r="B642" s="20" t="str">
        <f t="shared" ca="1" si="88"/>
        <v/>
      </c>
      <c r="C642" s="21" t="str">
        <f ca="1">IF(B642="","",IF(MONTH(B642)=1,C641*(1+PREMISSAS!$C$58),C641))</f>
        <v/>
      </c>
      <c r="D642" s="21" t="str">
        <f ca="1">IF(B642="","",IF(RESULTADOS!$C$17="Normal",IFERROR(MAX(C642-PREMISSAS!$C$13,0),0),MAX(10*PREMISSAS!$C$39,IF(MONTH(B642)=1,D641*(1+PREMISSAS!$C$58),D641))))</f>
        <v/>
      </c>
      <c r="E642" s="4">
        <f ca="1">IFERROR(D642*IF(RESULTADOS!$C$17="Normal",$D$3,0),0)</f>
        <v>0</v>
      </c>
      <c r="F642" s="4">
        <f>IF(AND(Painel!$I$47="Sim",Painel!$I$49=PREMISSAS!$O$23),Painel!$I$51,0)</f>
        <v>0</v>
      </c>
      <c r="G642" s="100">
        <f>IF(AND(Painel!$I$47="Sim",Painel!$I$49=PREMISSAS!$O$22),IF(MOD(MONTH(B642),6)=0,Painel!$I$51,0),0)</f>
        <v>0</v>
      </c>
      <c r="H642" s="100">
        <f>IF(AND(Painel!$I$47="Sim",Painel!$I$49=PREMISSAS!$O$21),IF(MOD(MONTH(B642),12)=0,Painel!$I$51,0),0)</f>
        <v>0</v>
      </c>
      <c r="I642" s="4">
        <f ca="1">IFERROR(IF(RESULTADOS!$C$17="Normal",0,D642)*IF(RESULTADOS!$C$17="Normal",0,$D$3),0)</f>
        <v>0</v>
      </c>
      <c r="J642" s="4">
        <f>IF(RESULTADOS!$C$17="Normal",E642,0)</f>
        <v>0</v>
      </c>
      <c r="K642" s="4">
        <f ca="1">(E642+J642+I642)*PREMISSAS!$C$61</f>
        <v>0</v>
      </c>
      <c r="L642" s="4">
        <f ca="1">IFERROR(D642*IF(RESULTADOS!$C$17="Normal",IF(Painel!$G$8=PREMISSAS!$M$18,PREMISSAS!$C$63,PREMISSAS!$D$63),0),0)</f>
        <v>0</v>
      </c>
      <c r="M642" s="85">
        <f ca="1">IFERROR(M641*(1+$E$2)+(E642+J642-IF(RESULTADOS!$C$17="Normal",K642,0)-L642)*IF(MONTH(B642)=12,2,1),0)</f>
        <v>0</v>
      </c>
      <c r="N642" s="85">
        <f ca="1">IFERROR(N641*(1+$E$2)+(F642+I642-IF(RESULTADOS!$C$17="Normal",0,K642))*IF(MONTH(B642)=12,2,1)+G642+H642,0)</f>
        <v>0</v>
      </c>
      <c r="P642" s="43">
        <f t="shared" ca="1" si="87"/>
        <v>0</v>
      </c>
      <c r="R642" s="116" t="str">
        <f t="shared" ca="1" si="96"/>
        <v/>
      </c>
      <c r="S642" s="100" t="str">
        <f ca="1">IF(C642="","",S641+(E642+J642-IF(RESULTADOS!$C$17="Normal",K642,0)-L642)/2+(F642+G642+H642+I642-IF(RESULTADOS!$C$17="Normal",0,K642)))</f>
        <v/>
      </c>
      <c r="T642" s="100" t="str">
        <f ca="1">IF(C642="","",T641+(E642+J642-IF(RESULTADOS!$C$17="Normal",K642,0)-L642)/2)</f>
        <v/>
      </c>
      <c r="U642" s="100">
        <f t="shared" ca="1" si="97"/>
        <v>0</v>
      </c>
      <c r="W642" s="116" t="str">
        <f t="shared" ca="1" si="98"/>
        <v/>
      </c>
      <c r="X642" s="116" t="str">
        <f t="shared" ca="1" si="99"/>
        <v/>
      </c>
      <c r="Y642" s="100">
        <f ca="1">IF(OR((Y641-13/12*AB641)*(1+PREMISSAS!$C$16)&lt;0,Y641=""),0,(Y641-13/12*AB641)*(1+PREMISSAS!$C$16))</f>
        <v>0</v>
      </c>
      <c r="Z642" s="100">
        <f ca="1">IF(OR((Z641-13/12*AC641)*(1+PREMISSAS!$C$16)&lt;0,Z641=""),0,(Z641-13/12*AC641)*(1+PREMISSAS!$C$16))</f>
        <v>0</v>
      </c>
      <c r="AA642" s="100">
        <f t="shared" ca="1" si="100"/>
        <v>0</v>
      </c>
      <c r="AB642" s="119">
        <f t="shared" ca="1" si="101"/>
        <v>0</v>
      </c>
      <c r="AC642" s="119">
        <f t="shared" ca="1" si="89"/>
        <v>0</v>
      </c>
    </row>
    <row r="643" spans="2:29" x14ac:dyDescent="0.25">
      <c r="B643" s="20" t="str">
        <f t="shared" ca="1" si="88"/>
        <v/>
      </c>
      <c r="C643" s="21" t="str">
        <f ca="1">IF(B643="","",IF(MONTH(B643)=1,C642*(1+PREMISSAS!$C$58),C642))</f>
        <v/>
      </c>
      <c r="D643" s="21" t="str">
        <f ca="1">IF(B643="","",IF(RESULTADOS!$C$17="Normal",IFERROR(MAX(C643-PREMISSAS!$C$13,0),0),MAX(10*PREMISSAS!$C$39,IF(MONTH(B643)=1,D642*(1+PREMISSAS!$C$58),D642))))</f>
        <v/>
      </c>
      <c r="E643" s="4">
        <f ca="1">IFERROR(D643*IF(RESULTADOS!$C$17="Normal",$D$3,0),0)</f>
        <v>0</v>
      </c>
      <c r="F643" s="4">
        <f>IF(AND(Painel!$I$47="Sim",Painel!$I$49=PREMISSAS!$O$23),Painel!$I$51,0)</f>
        <v>0</v>
      </c>
      <c r="G643" s="100">
        <f>IF(AND(Painel!$I$47="Sim",Painel!$I$49=PREMISSAS!$O$22),IF(MOD(MONTH(B643),6)=0,Painel!$I$51,0),0)</f>
        <v>0</v>
      </c>
      <c r="H643" s="100">
        <f>IF(AND(Painel!$I$47="Sim",Painel!$I$49=PREMISSAS!$O$21),IF(MOD(MONTH(B643),12)=0,Painel!$I$51,0),0)</f>
        <v>0</v>
      </c>
      <c r="I643" s="4">
        <f ca="1">IFERROR(IF(RESULTADOS!$C$17="Normal",0,D643)*IF(RESULTADOS!$C$17="Normal",0,$D$3),0)</f>
        <v>0</v>
      </c>
      <c r="J643" s="4">
        <f>IF(RESULTADOS!$C$17="Normal",E643,0)</f>
        <v>0</v>
      </c>
      <c r="K643" s="4">
        <f ca="1">(E643+J643+I643)*PREMISSAS!$C$61</f>
        <v>0</v>
      </c>
      <c r="L643" s="4">
        <f ca="1">IFERROR(D643*IF(RESULTADOS!$C$17="Normal",IF(Painel!$G$8=PREMISSAS!$M$18,PREMISSAS!$C$63,PREMISSAS!$D$63),0),0)</f>
        <v>0</v>
      </c>
      <c r="M643" s="85">
        <f ca="1">IFERROR(M642*(1+$E$2)+(E643+J643-IF(RESULTADOS!$C$17="Normal",K643,0)-L643)*IF(MONTH(B643)=12,2,1),0)</f>
        <v>0</v>
      </c>
      <c r="N643" s="85">
        <f ca="1">IFERROR(N642*(1+$E$2)+(F643+I643-IF(RESULTADOS!$C$17="Normal",0,K643))*IF(MONTH(B643)=12,2,1)+G643+H643,0)</f>
        <v>0</v>
      </c>
      <c r="P643" s="43">
        <f t="shared" ca="1" si="87"/>
        <v>0</v>
      </c>
      <c r="R643" s="116" t="str">
        <f t="shared" ca="1" si="96"/>
        <v/>
      </c>
      <c r="S643" s="100" t="str">
        <f ca="1">IF(C643="","",S642+(E643+J643-IF(RESULTADOS!$C$17="Normal",K643,0)-L643)/2+(F643+G643+H643+I643-IF(RESULTADOS!$C$17="Normal",0,K643)))</f>
        <v/>
      </c>
      <c r="T643" s="100" t="str">
        <f ca="1">IF(C643="","",T642+(E643+J643-IF(RESULTADOS!$C$17="Normal",K643,0)-L643)/2)</f>
        <v/>
      </c>
      <c r="U643" s="100">
        <f t="shared" ca="1" si="97"/>
        <v>0</v>
      </c>
      <c r="W643" s="116" t="str">
        <f t="shared" ca="1" si="98"/>
        <v/>
      </c>
      <c r="X643" s="116" t="str">
        <f t="shared" ca="1" si="99"/>
        <v/>
      </c>
      <c r="Y643" s="100">
        <f ca="1">IF(OR((Y642-13/12*AB642)*(1+PREMISSAS!$C$16)&lt;0,Y642=""),0,(Y642-13/12*AB642)*(1+PREMISSAS!$C$16))</f>
        <v>0</v>
      </c>
      <c r="Z643" s="100">
        <f ca="1">IF(OR((Z642-13/12*AC642)*(1+PREMISSAS!$C$16)&lt;0,Z642=""),0,(Z642-13/12*AC642)*(1+PREMISSAS!$C$16))</f>
        <v>0</v>
      </c>
      <c r="AA643" s="100">
        <f t="shared" ca="1" si="100"/>
        <v>0</v>
      </c>
      <c r="AB643" s="119">
        <f t="shared" ca="1" si="101"/>
        <v>0</v>
      </c>
      <c r="AC643" s="119">
        <f t="shared" ca="1" si="89"/>
        <v>0</v>
      </c>
    </row>
    <row r="644" spans="2:29" x14ac:dyDescent="0.25">
      <c r="B644" s="20" t="str">
        <f t="shared" ca="1" si="88"/>
        <v/>
      </c>
      <c r="C644" s="21" t="str">
        <f ca="1">IF(B644="","",IF(MONTH(B644)=1,C643*(1+PREMISSAS!$C$58),C643))</f>
        <v/>
      </c>
      <c r="D644" s="21" t="str">
        <f ca="1">IF(B644="","",IF(RESULTADOS!$C$17="Normal",IFERROR(MAX(C644-PREMISSAS!$C$13,0),0),MAX(10*PREMISSAS!$C$39,IF(MONTH(B644)=1,D643*(1+PREMISSAS!$C$58),D643))))</f>
        <v/>
      </c>
      <c r="E644" s="4">
        <f ca="1">IFERROR(D644*IF(RESULTADOS!$C$17="Normal",$D$3,0),0)</f>
        <v>0</v>
      </c>
      <c r="F644" s="4">
        <f>IF(AND(Painel!$I$47="Sim",Painel!$I$49=PREMISSAS!$O$23),Painel!$I$51,0)</f>
        <v>0</v>
      </c>
      <c r="G644" s="100">
        <f>IF(AND(Painel!$I$47="Sim",Painel!$I$49=PREMISSAS!$O$22),IF(MOD(MONTH(B644),6)=0,Painel!$I$51,0),0)</f>
        <v>0</v>
      </c>
      <c r="H644" s="100">
        <f>IF(AND(Painel!$I$47="Sim",Painel!$I$49=PREMISSAS!$O$21),IF(MOD(MONTH(B644),12)=0,Painel!$I$51,0),0)</f>
        <v>0</v>
      </c>
      <c r="I644" s="4">
        <f ca="1">IFERROR(IF(RESULTADOS!$C$17="Normal",0,D644)*IF(RESULTADOS!$C$17="Normal",0,$D$3),0)</f>
        <v>0</v>
      </c>
      <c r="J644" s="4">
        <f>IF(RESULTADOS!$C$17="Normal",E644,0)</f>
        <v>0</v>
      </c>
      <c r="K644" s="4">
        <f ca="1">(E644+J644+I644)*PREMISSAS!$C$61</f>
        <v>0</v>
      </c>
      <c r="L644" s="4">
        <f ca="1">IFERROR(D644*IF(RESULTADOS!$C$17="Normal",IF(Painel!$G$8=PREMISSAS!$M$18,PREMISSAS!$C$63,PREMISSAS!$D$63),0),0)</f>
        <v>0</v>
      </c>
      <c r="M644" s="85">
        <f ca="1">IFERROR(M643*(1+$E$2)+(E644+J644-IF(RESULTADOS!$C$17="Normal",K644,0)-L644)*IF(MONTH(B644)=12,2,1),0)</f>
        <v>0</v>
      </c>
      <c r="N644" s="85">
        <f ca="1">IFERROR(N643*(1+$E$2)+(F644+I644-IF(RESULTADOS!$C$17="Normal",0,K644))*IF(MONTH(B644)=12,2,1)+G644+H644,0)</f>
        <v>0</v>
      </c>
      <c r="P644" s="43">
        <f t="shared" ca="1" si="87"/>
        <v>0</v>
      </c>
      <c r="R644" s="116" t="str">
        <f t="shared" ca="1" si="96"/>
        <v/>
      </c>
      <c r="S644" s="100" t="str">
        <f ca="1">IF(C644="","",S643+(E644+J644-IF(RESULTADOS!$C$17="Normal",K644,0)-L644)/2+(F644+G644+H644+I644-IF(RESULTADOS!$C$17="Normal",0,K644)))</f>
        <v/>
      </c>
      <c r="T644" s="100" t="str">
        <f ca="1">IF(C644="","",T643+(E644+J644-IF(RESULTADOS!$C$17="Normal",K644,0)-L644)/2)</f>
        <v/>
      </c>
      <c r="U644" s="100">
        <f t="shared" ca="1" si="97"/>
        <v>0</v>
      </c>
      <c r="W644" s="116" t="str">
        <f t="shared" ca="1" si="98"/>
        <v/>
      </c>
      <c r="X644" s="116" t="str">
        <f t="shared" ca="1" si="99"/>
        <v/>
      </c>
      <c r="Y644" s="100">
        <f ca="1">IF(OR((Y643-13/12*AB643)*(1+PREMISSAS!$C$16)&lt;0,Y643=""),0,(Y643-13/12*AB643)*(1+PREMISSAS!$C$16))</f>
        <v>0</v>
      </c>
      <c r="Z644" s="100">
        <f ca="1">IF(OR((Z643-13/12*AC643)*(1+PREMISSAS!$C$16)&lt;0,Z643=""),0,(Z643-13/12*AC643)*(1+PREMISSAS!$C$16))</f>
        <v>0</v>
      </c>
      <c r="AA644" s="100">
        <f t="shared" ca="1" si="100"/>
        <v>0</v>
      </c>
      <c r="AB644" s="119">
        <f t="shared" ca="1" si="101"/>
        <v>0</v>
      </c>
      <c r="AC644" s="119">
        <f t="shared" ca="1" si="89"/>
        <v>0</v>
      </c>
    </row>
    <row r="645" spans="2:29" x14ac:dyDescent="0.25">
      <c r="B645" s="20" t="str">
        <f t="shared" ca="1" si="88"/>
        <v/>
      </c>
      <c r="C645" s="21" t="str">
        <f ca="1">IF(B645="","",IF(MONTH(B645)=1,C644*(1+PREMISSAS!$C$58),C644))</f>
        <v/>
      </c>
      <c r="D645" s="21" t="str">
        <f ca="1">IF(B645="","",IF(RESULTADOS!$C$17="Normal",IFERROR(MAX(C645-PREMISSAS!$C$13,0),0),MAX(10*PREMISSAS!$C$39,IF(MONTH(B645)=1,D644*(1+PREMISSAS!$C$58),D644))))</f>
        <v/>
      </c>
      <c r="E645" s="4">
        <f ca="1">IFERROR(D645*IF(RESULTADOS!$C$17="Normal",$D$3,0),0)</f>
        <v>0</v>
      </c>
      <c r="F645" s="4">
        <f>IF(AND(Painel!$I$47="Sim",Painel!$I$49=PREMISSAS!$O$23),Painel!$I$51,0)</f>
        <v>0</v>
      </c>
      <c r="G645" s="100">
        <f>IF(AND(Painel!$I$47="Sim",Painel!$I$49=PREMISSAS!$O$22),IF(MOD(MONTH(B645),6)=0,Painel!$I$51,0),0)</f>
        <v>0</v>
      </c>
      <c r="H645" s="100">
        <f>IF(AND(Painel!$I$47="Sim",Painel!$I$49=PREMISSAS!$O$21),IF(MOD(MONTH(B645),12)=0,Painel!$I$51,0),0)</f>
        <v>0</v>
      </c>
      <c r="I645" s="4">
        <f ca="1">IFERROR(IF(RESULTADOS!$C$17="Normal",0,D645)*IF(RESULTADOS!$C$17="Normal",0,$D$3),0)</f>
        <v>0</v>
      </c>
      <c r="J645" s="4">
        <f>IF(RESULTADOS!$C$17="Normal",E645,0)</f>
        <v>0</v>
      </c>
      <c r="K645" s="4">
        <f ca="1">(E645+J645+I645)*PREMISSAS!$C$61</f>
        <v>0</v>
      </c>
      <c r="L645" s="4">
        <f ca="1">IFERROR(D645*IF(RESULTADOS!$C$17="Normal",IF(Painel!$G$8=PREMISSAS!$M$18,PREMISSAS!$C$63,PREMISSAS!$D$63),0),0)</f>
        <v>0</v>
      </c>
      <c r="M645" s="85">
        <f ca="1">IFERROR(M644*(1+$E$2)+(E645+J645-IF(RESULTADOS!$C$17="Normal",K645,0)-L645)*IF(MONTH(B645)=12,2,1),0)</f>
        <v>0</v>
      </c>
      <c r="N645" s="85">
        <f ca="1">IFERROR(N644*(1+$E$2)+(F645+I645-IF(RESULTADOS!$C$17="Normal",0,K645))*IF(MONTH(B645)=12,2,1)+G645+H645,0)</f>
        <v>0</v>
      </c>
      <c r="P645" s="43">
        <f t="shared" ca="1" si="87"/>
        <v>0</v>
      </c>
      <c r="R645" s="116" t="str">
        <f t="shared" ca="1" si="96"/>
        <v/>
      </c>
      <c r="S645" s="100" t="str">
        <f ca="1">IF(C645="","",S644+(E645+J645-IF(RESULTADOS!$C$17="Normal",K645,0)-L645)/2+(F645+G645+H645+I645-IF(RESULTADOS!$C$17="Normal",0,K645)))</f>
        <v/>
      </c>
      <c r="T645" s="100" t="str">
        <f ca="1">IF(C645="","",T644+(E645+J645-IF(RESULTADOS!$C$17="Normal",K645,0)-L645)/2)</f>
        <v/>
      </c>
      <c r="U645" s="100">
        <f t="shared" ca="1" si="97"/>
        <v>0</v>
      </c>
      <c r="W645" s="116" t="str">
        <f t="shared" ca="1" si="98"/>
        <v/>
      </c>
      <c r="X645" s="116" t="str">
        <f t="shared" ca="1" si="99"/>
        <v/>
      </c>
      <c r="Y645" s="100">
        <f ca="1">IF(OR((Y644-13/12*AB644)*(1+PREMISSAS!$C$16)&lt;0,Y644=""),0,(Y644-13/12*AB644)*(1+PREMISSAS!$C$16))</f>
        <v>0</v>
      </c>
      <c r="Z645" s="100">
        <f ca="1">IF(OR((Z644-13/12*AC644)*(1+PREMISSAS!$C$16)&lt;0,Z644=""),0,(Z644-13/12*AC644)*(1+PREMISSAS!$C$16))</f>
        <v>0</v>
      </c>
      <c r="AA645" s="100">
        <f t="shared" ca="1" si="100"/>
        <v>0</v>
      </c>
      <c r="AB645" s="119">
        <f t="shared" ca="1" si="101"/>
        <v>0</v>
      </c>
      <c r="AC645" s="119">
        <f t="shared" ca="1" si="89"/>
        <v>0</v>
      </c>
    </row>
    <row r="646" spans="2:29" x14ac:dyDescent="0.25">
      <c r="B646" s="20" t="str">
        <f t="shared" ca="1" si="88"/>
        <v/>
      </c>
      <c r="C646" s="21" t="str">
        <f ca="1">IF(B646="","",IF(MONTH(B646)=1,C645*(1+PREMISSAS!$C$58),C645))</f>
        <v/>
      </c>
      <c r="D646" s="21" t="str">
        <f ca="1">IF(B646="","",IF(RESULTADOS!$C$17="Normal",IFERROR(MAX(C646-PREMISSAS!$C$13,0),0),MAX(10*PREMISSAS!$C$39,IF(MONTH(B646)=1,D645*(1+PREMISSAS!$C$58),D645))))</f>
        <v/>
      </c>
      <c r="E646" s="4">
        <f ca="1">IFERROR(D646*IF(RESULTADOS!$C$17="Normal",$D$3,0),0)</f>
        <v>0</v>
      </c>
      <c r="F646" s="4">
        <f>IF(AND(Painel!$I$47="Sim",Painel!$I$49=PREMISSAS!$O$23),Painel!$I$51,0)</f>
        <v>0</v>
      </c>
      <c r="G646" s="100">
        <f>IF(AND(Painel!$I$47="Sim",Painel!$I$49=PREMISSAS!$O$22),IF(MOD(MONTH(B646),6)=0,Painel!$I$51,0),0)</f>
        <v>0</v>
      </c>
      <c r="H646" s="100">
        <f>IF(AND(Painel!$I$47="Sim",Painel!$I$49=PREMISSAS!$O$21),IF(MOD(MONTH(B646),12)=0,Painel!$I$51,0),0)</f>
        <v>0</v>
      </c>
      <c r="I646" s="4">
        <f ca="1">IFERROR(IF(RESULTADOS!$C$17="Normal",0,D646)*IF(RESULTADOS!$C$17="Normal",0,$D$3),0)</f>
        <v>0</v>
      </c>
      <c r="J646" s="4">
        <f>IF(RESULTADOS!$C$17="Normal",E646,0)</f>
        <v>0</v>
      </c>
      <c r="K646" s="4">
        <f ca="1">(E646+J646+I646)*PREMISSAS!$C$61</f>
        <v>0</v>
      </c>
      <c r="L646" s="4">
        <f ca="1">IFERROR(D646*IF(RESULTADOS!$C$17="Normal",IF(Painel!$G$8=PREMISSAS!$M$18,PREMISSAS!$C$63,PREMISSAS!$D$63),0),0)</f>
        <v>0</v>
      </c>
      <c r="M646" s="85">
        <f ca="1">IFERROR(M645*(1+$E$2)+(E646+J646-IF(RESULTADOS!$C$17="Normal",K646,0)-L646)*IF(MONTH(B646)=12,2,1),0)</f>
        <v>0</v>
      </c>
      <c r="N646" s="85">
        <f ca="1">IFERROR(N645*(1+$E$2)+(F646+I646-IF(RESULTADOS!$C$17="Normal",0,K646))*IF(MONTH(B646)=12,2,1)+G646+H646,0)</f>
        <v>0</v>
      </c>
      <c r="P646" s="43">
        <f t="shared" ca="1" si="87"/>
        <v>0</v>
      </c>
      <c r="R646" s="116" t="str">
        <f t="shared" ca="1" si="96"/>
        <v/>
      </c>
      <c r="S646" s="100" t="str">
        <f ca="1">IF(C646="","",S645+(E646+J646-IF(RESULTADOS!$C$17="Normal",K646,0)-L646)/2+(F646+G646+H646+I646-IF(RESULTADOS!$C$17="Normal",0,K646)))</f>
        <v/>
      </c>
      <c r="T646" s="100" t="str">
        <f ca="1">IF(C646="","",T645+(E646+J646-IF(RESULTADOS!$C$17="Normal",K646,0)-L646)/2)</f>
        <v/>
      </c>
      <c r="U646" s="100">
        <f t="shared" ca="1" si="97"/>
        <v>0</v>
      </c>
      <c r="W646" s="116" t="str">
        <f t="shared" ca="1" si="98"/>
        <v/>
      </c>
      <c r="X646" s="116" t="str">
        <f t="shared" ca="1" si="99"/>
        <v/>
      </c>
      <c r="Y646" s="100">
        <f ca="1">IF(OR((Y645-13/12*AB645)*(1+PREMISSAS!$C$16)&lt;0,Y645=""),0,(Y645-13/12*AB645)*(1+PREMISSAS!$C$16))</f>
        <v>0</v>
      </c>
      <c r="Z646" s="100">
        <f ca="1">IF(OR((Z645-13/12*AC645)*(1+PREMISSAS!$C$16)&lt;0,Z645=""),0,(Z645-13/12*AC645)*(1+PREMISSAS!$C$16))</f>
        <v>0</v>
      </c>
      <c r="AA646" s="100">
        <f t="shared" ca="1" si="100"/>
        <v>0</v>
      </c>
      <c r="AB646" s="119">
        <f t="shared" ca="1" si="101"/>
        <v>0</v>
      </c>
      <c r="AC646" s="119">
        <f t="shared" ca="1" si="89"/>
        <v>0</v>
      </c>
    </row>
    <row r="647" spans="2:29" x14ac:dyDescent="0.25">
      <c r="B647" s="20" t="str">
        <f t="shared" ca="1" si="88"/>
        <v/>
      </c>
      <c r="C647" s="21" t="str">
        <f ca="1">IF(B647="","",IF(MONTH(B647)=1,C646*(1+PREMISSAS!$C$58),C646))</f>
        <v/>
      </c>
      <c r="D647" s="21" t="str">
        <f ca="1">IF(B647="","",IF(RESULTADOS!$C$17="Normal",IFERROR(MAX(C647-PREMISSAS!$C$13,0),0),MAX(10*PREMISSAS!$C$39,IF(MONTH(B647)=1,D646*(1+PREMISSAS!$C$58),D646))))</f>
        <v/>
      </c>
      <c r="E647" s="4">
        <f ca="1">IFERROR(D647*IF(RESULTADOS!$C$17="Normal",$D$3,0),0)</f>
        <v>0</v>
      </c>
      <c r="F647" s="4">
        <f>IF(AND(Painel!$I$47="Sim",Painel!$I$49=PREMISSAS!$O$23),Painel!$I$51,0)</f>
        <v>0</v>
      </c>
      <c r="G647" s="100">
        <f>IF(AND(Painel!$I$47="Sim",Painel!$I$49=PREMISSAS!$O$22),IF(MOD(MONTH(B647),6)=0,Painel!$I$51,0),0)</f>
        <v>0</v>
      </c>
      <c r="H647" s="100">
        <f>IF(AND(Painel!$I$47="Sim",Painel!$I$49=PREMISSAS!$O$21),IF(MOD(MONTH(B647),12)=0,Painel!$I$51,0),0)</f>
        <v>0</v>
      </c>
      <c r="I647" s="4">
        <f ca="1">IFERROR(IF(RESULTADOS!$C$17="Normal",0,D647)*IF(RESULTADOS!$C$17="Normal",0,$D$3),0)</f>
        <v>0</v>
      </c>
      <c r="J647" s="4">
        <f>IF(RESULTADOS!$C$17="Normal",E647,0)</f>
        <v>0</v>
      </c>
      <c r="K647" s="4">
        <f ca="1">(E647+J647+I647)*PREMISSAS!$C$61</f>
        <v>0</v>
      </c>
      <c r="L647" s="4">
        <f ca="1">IFERROR(D647*IF(RESULTADOS!$C$17="Normal",IF(Painel!$G$8=PREMISSAS!$M$18,PREMISSAS!$C$63,PREMISSAS!$D$63),0),0)</f>
        <v>0</v>
      </c>
      <c r="M647" s="85">
        <f ca="1">IFERROR(M646*(1+$E$2)+(E647+J647-IF(RESULTADOS!$C$17="Normal",K647,0)-L647)*IF(MONTH(B647)=12,2,1),0)</f>
        <v>0</v>
      </c>
      <c r="N647" s="85">
        <f ca="1">IFERROR(N646*(1+$E$2)+(F647+I647-IF(RESULTADOS!$C$17="Normal",0,K647))*IF(MONTH(B647)=12,2,1)+G647+H647,0)</f>
        <v>0</v>
      </c>
      <c r="P647" s="43">
        <f t="shared" ca="1" si="87"/>
        <v>0</v>
      </c>
      <c r="R647" s="116" t="str">
        <f t="shared" ca="1" si="96"/>
        <v/>
      </c>
      <c r="S647" s="100" t="str">
        <f ca="1">IF(C647="","",S646+(E647+J647-IF(RESULTADOS!$C$17="Normal",K647,0)-L647)/2+(F647+G647+H647+I647-IF(RESULTADOS!$C$17="Normal",0,K647)))</f>
        <v/>
      </c>
      <c r="T647" s="100" t="str">
        <f ca="1">IF(C647="","",T646+(E647+J647-IF(RESULTADOS!$C$17="Normal",K647,0)-L647)/2)</f>
        <v/>
      </c>
      <c r="U647" s="100">
        <f t="shared" ca="1" si="97"/>
        <v>0</v>
      </c>
      <c r="W647" s="116" t="str">
        <f t="shared" ca="1" si="98"/>
        <v/>
      </c>
      <c r="X647" s="116" t="str">
        <f t="shared" ca="1" si="99"/>
        <v/>
      </c>
      <c r="Y647" s="100">
        <f ca="1">IF(OR((Y646-13/12*AB646)*(1+PREMISSAS!$C$16)&lt;0,Y646=""),0,(Y646-13/12*AB646)*(1+PREMISSAS!$C$16))</f>
        <v>0</v>
      </c>
      <c r="Z647" s="100">
        <f ca="1">IF(OR((Z646-13/12*AC646)*(1+PREMISSAS!$C$16)&lt;0,Z646=""),0,(Z646-13/12*AC646)*(1+PREMISSAS!$C$16))</f>
        <v>0</v>
      </c>
      <c r="AA647" s="100">
        <f t="shared" ca="1" si="100"/>
        <v>0</v>
      </c>
      <c r="AB647" s="119">
        <f t="shared" ca="1" si="101"/>
        <v>0</v>
      </c>
      <c r="AC647" s="119">
        <f t="shared" ca="1" si="89"/>
        <v>0</v>
      </c>
    </row>
    <row r="648" spans="2:29" x14ac:dyDescent="0.25">
      <c r="B648" s="20" t="str">
        <f t="shared" ca="1" si="88"/>
        <v/>
      </c>
      <c r="C648" s="21" t="str">
        <f ca="1">IF(B648="","",IF(MONTH(B648)=1,C647*(1+PREMISSAS!$C$58),C647))</f>
        <v/>
      </c>
      <c r="D648" s="21" t="str">
        <f ca="1">IF(B648="","",IF(RESULTADOS!$C$17="Normal",IFERROR(MAX(C648-PREMISSAS!$C$13,0),0),MAX(10*PREMISSAS!$C$39,IF(MONTH(B648)=1,D647*(1+PREMISSAS!$C$58),D647))))</f>
        <v/>
      </c>
      <c r="E648" s="4">
        <f ca="1">IFERROR(D648*IF(RESULTADOS!$C$17="Normal",$D$3,0),0)</f>
        <v>0</v>
      </c>
      <c r="F648" s="4">
        <f>IF(AND(Painel!$I$47="Sim",Painel!$I$49=PREMISSAS!$O$23),Painel!$I$51,0)</f>
        <v>0</v>
      </c>
      <c r="G648" s="100">
        <f>IF(AND(Painel!$I$47="Sim",Painel!$I$49=PREMISSAS!$O$22),IF(MOD(MONTH(B648),6)=0,Painel!$I$51,0),0)</f>
        <v>0</v>
      </c>
      <c r="H648" s="100">
        <f>IF(AND(Painel!$I$47="Sim",Painel!$I$49=PREMISSAS!$O$21),IF(MOD(MONTH(B648),12)=0,Painel!$I$51,0),0)</f>
        <v>0</v>
      </c>
      <c r="I648" s="4">
        <f ca="1">IFERROR(IF(RESULTADOS!$C$17="Normal",0,D648)*IF(RESULTADOS!$C$17="Normal",0,$D$3),0)</f>
        <v>0</v>
      </c>
      <c r="J648" s="4">
        <f>IF(RESULTADOS!$C$17="Normal",E648,0)</f>
        <v>0</v>
      </c>
      <c r="K648" s="4">
        <f ca="1">(E648+J648+I648)*PREMISSAS!$C$61</f>
        <v>0</v>
      </c>
      <c r="L648" s="4">
        <f ca="1">IFERROR(D648*IF(RESULTADOS!$C$17="Normal",IF(Painel!$G$8=PREMISSAS!$M$18,PREMISSAS!$C$63,PREMISSAS!$D$63),0),0)</f>
        <v>0</v>
      </c>
      <c r="M648" s="85">
        <f ca="1">IFERROR(M647*(1+$E$2)+(E648+J648-IF(RESULTADOS!$C$17="Normal",K648,0)-L648)*IF(MONTH(B648)=12,2,1),0)</f>
        <v>0</v>
      </c>
      <c r="N648" s="85">
        <f ca="1">IFERROR(N647*(1+$E$2)+(F648+I648-IF(RESULTADOS!$C$17="Normal",0,K648))*IF(MONTH(B648)=12,2,1)+G648+H648,0)</f>
        <v>0</v>
      </c>
      <c r="P648" s="43">
        <f t="shared" ca="1" si="87"/>
        <v>0</v>
      </c>
      <c r="R648" s="116" t="str">
        <f t="shared" ca="1" si="96"/>
        <v/>
      </c>
      <c r="S648" s="100" t="str">
        <f ca="1">IF(C648="","",S647+(E648+J648-IF(RESULTADOS!$C$17="Normal",K648,0)-L648)/2+(F648+G648+H648+I648-IF(RESULTADOS!$C$17="Normal",0,K648)))</f>
        <v/>
      </c>
      <c r="T648" s="100" t="str">
        <f ca="1">IF(C648="","",T647+(E648+J648-IF(RESULTADOS!$C$17="Normal",K648,0)-L648)/2)</f>
        <v/>
      </c>
      <c r="U648" s="100">
        <f t="shared" ca="1" si="97"/>
        <v>0</v>
      </c>
      <c r="W648" s="116" t="str">
        <f t="shared" ca="1" si="98"/>
        <v/>
      </c>
      <c r="X648" s="116" t="str">
        <f t="shared" ca="1" si="99"/>
        <v/>
      </c>
      <c r="Y648" s="100">
        <f ca="1">IF(OR((Y647-13/12*AB647)*(1+PREMISSAS!$C$16)&lt;0,Y647=""),0,(Y647-13/12*AB647)*(1+PREMISSAS!$C$16))</f>
        <v>0</v>
      </c>
      <c r="Z648" s="100">
        <f ca="1">IF(OR((Z647-13/12*AC647)*(1+PREMISSAS!$C$16)&lt;0,Z647=""),0,(Z647-13/12*AC647)*(1+PREMISSAS!$C$16))</f>
        <v>0</v>
      </c>
      <c r="AA648" s="100">
        <f t="shared" ca="1" si="100"/>
        <v>0</v>
      </c>
      <c r="AB648" s="119">
        <f t="shared" ca="1" si="101"/>
        <v>0</v>
      </c>
      <c r="AC648" s="119">
        <f t="shared" ca="1" si="89"/>
        <v>0</v>
      </c>
    </row>
    <row r="649" spans="2:29" x14ac:dyDescent="0.25">
      <c r="B649" s="20" t="str">
        <f t="shared" ca="1" si="88"/>
        <v/>
      </c>
      <c r="C649" s="21" t="str">
        <f ca="1">IF(B649="","",IF(MONTH(B649)=1,C648*(1+PREMISSAS!$C$58),C648))</f>
        <v/>
      </c>
      <c r="D649" s="21" t="str">
        <f ca="1">IF(B649="","",IF(RESULTADOS!$C$17="Normal",IFERROR(MAX(C649-PREMISSAS!$C$13,0),0),MAX(10*PREMISSAS!$C$39,IF(MONTH(B649)=1,D648*(1+PREMISSAS!$C$58),D648))))</f>
        <v/>
      </c>
      <c r="E649" s="4">
        <f ca="1">IFERROR(D649*IF(RESULTADOS!$C$17="Normal",$D$3,0),0)</f>
        <v>0</v>
      </c>
      <c r="F649" s="4">
        <f>IF(AND(Painel!$I$47="Sim",Painel!$I$49=PREMISSAS!$O$23),Painel!$I$51,0)</f>
        <v>0</v>
      </c>
      <c r="G649" s="100">
        <f>IF(AND(Painel!$I$47="Sim",Painel!$I$49=PREMISSAS!$O$22),IF(MOD(MONTH(B649),6)=0,Painel!$I$51,0),0)</f>
        <v>0</v>
      </c>
      <c r="H649" s="100">
        <f>IF(AND(Painel!$I$47="Sim",Painel!$I$49=PREMISSAS!$O$21),IF(MOD(MONTH(B649),12)=0,Painel!$I$51,0),0)</f>
        <v>0</v>
      </c>
      <c r="I649" s="4">
        <f ca="1">IFERROR(IF(RESULTADOS!$C$17="Normal",0,D649)*IF(RESULTADOS!$C$17="Normal",0,$D$3),0)</f>
        <v>0</v>
      </c>
      <c r="J649" s="4">
        <f>IF(RESULTADOS!$C$17="Normal",E649,0)</f>
        <v>0</v>
      </c>
      <c r="K649" s="4">
        <f ca="1">(E649+J649+I649)*PREMISSAS!$C$61</f>
        <v>0</v>
      </c>
      <c r="L649" s="4">
        <f ca="1">IFERROR(D649*IF(RESULTADOS!$C$17="Normal",IF(Painel!$G$8=PREMISSAS!$M$18,PREMISSAS!$C$63,PREMISSAS!$D$63),0),0)</f>
        <v>0</v>
      </c>
      <c r="M649" s="85">
        <f ca="1">IFERROR(M648*(1+$E$2)+(E649+J649-IF(RESULTADOS!$C$17="Normal",K649,0)-L649)*IF(MONTH(B649)=12,2,1),0)</f>
        <v>0</v>
      </c>
      <c r="N649" s="85">
        <f ca="1">IFERROR(N648*(1+$E$2)+(F649+I649-IF(RESULTADOS!$C$17="Normal",0,K649))*IF(MONTH(B649)=12,2,1)+G649+H649,0)</f>
        <v>0</v>
      </c>
      <c r="P649" s="43">
        <f t="shared" ref="P649:P703" ca="1" si="102">IFERROR(MIN(SUM(E649:I649)/C649,12%),0)</f>
        <v>0</v>
      </c>
      <c r="R649" s="116" t="str">
        <f t="shared" ca="1" si="96"/>
        <v/>
      </c>
      <c r="S649" s="100" t="str">
        <f ca="1">IF(C649="","",S648+(E649+J649-IF(RESULTADOS!$C$17="Normal",K649,0)-L649)/2+(F649+G649+H649+I649-IF(RESULTADOS!$C$17="Normal",0,K649)))</f>
        <v/>
      </c>
      <c r="T649" s="100" t="str">
        <f ca="1">IF(C649="","",T648+(E649+J649-IF(RESULTADOS!$C$17="Normal",K649,0)-L649)/2)</f>
        <v/>
      </c>
      <c r="U649" s="100">
        <f t="shared" ca="1" si="97"/>
        <v>0</v>
      </c>
      <c r="W649" s="116" t="str">
        <f t="shared" ca="1" si="98"/>
        <v/>
      </c>
      <c r="X649" s="116" t="str">
        <f t="shared" ca="1" si="99"/>
        <v/>
      </c>
      <c r="Y649" s="100">
        <f ca="1">IF(OR((Y648-13/12*AB648)*(1+PREMISSAS!$C$16)&lt;0,Y648=""),0,(Y648-13/12*AB648)*(1+PREMISSAS!$C$16))</f>
        <v>0</v>
      </c>
      <c r="Z649" s="100">
        <f ca="1">IF(OR((Z648-13/12*AC648)*(1+PREMISSAS!$C$16)&lt;0,Z648=""),0,(Z648-13/12*AC648)*(1+PREMISSAS!$C$16))</f>
        <v>0</v>
      </c>
      <c r="AA649" s="100">
        <f t="shared" ca="1" si="100"/>
        <v>0</v>
      </c>
      <c r="AB649" s="119">
        <f t="shared" ca="1" si="101"/>
        <v>0</v>
      </c>
      <c r="AC649" s="119">
        <f t="shared" ca="1" si="89"/>
        <v>0</v>
      </c>
    </row>
    <row r="650" spans="2:29" x14ac:dyDescent="0.25">
      <c r="B650" s="20" t="str">
        <f t="shared" ref="B650:B703" ca="1" si="103">IF(B649="","",IF(EOMONTH(B649,1)&gt;EOMONTH($D$4,0),"",EOMONTH(B649,1)))</f>
        <v/>
      </c>
      <c r="C650" s="21" t="str">
        <f ca="1">IF(B650="","",IF(MONTH(B650)=1,C649*(1+PREMISSAS!$C$58),C649))</f>
        <v/>
      </c>
      <c r="D650" s="21" t="str">
        <f ca="1">IF(B650="","",IF(RESULTADOS!$C$17="Normal",IFERROR(MAX(C650-PREMISSAS!$C$13,0),0),MAX(10*PREMISSAS!$C$39,IF(MONTH(B650)=1,D649*(1+PREMISSAS!$C$58),D649))))</f>
        <v/>
      </c>
      <c r="E650" s="4">
        <f ca="1">IFERROR(D650*IF(RESULTADOS!$C$17="Normal",$D$3,0),0)</f>
        <v>0</v>
      </c>
      <c r="F650" s="4">
        <f>IF(AND(Painel!$I$47="Sim",Painel!$I$49=PREMISSAS!$O$23),Painel!$I$51,0)</f>
        <v>0</v>
      </c>
      <c r="G650" s="100">
        <f>IF(AND(Painel!$I$47="Sim",Painel!$I$49=PREMISSAS!$O$22),IF(MOD(MONTH(B650),6)=0,Painel!$I$51,0),0)</f>
        <v>0</v>
      </c>
      <c r="H650" s="100">
        <f>IF(AND(Painel!$I$47="Sim",Painel!$I$49=PREMISSAS!$O$21),IF(MOD(MONTH(B650),12)=0,Painel!$I$51,0),0)</f>
        <v>0</v>
      </c>
      <c r="I650" s="4">
        <f ca="1">IFERROR(IF(RESULTADOS!$C$17="Normal",0,D650)*IF(RESULTADOS!$C$17="Normal",0,$D$3),0)</f>
        <v>0</v>
      </c>
      <c r="J650" s="4">
        <f>IF(RESULTADOS!$C$17="Normal",E650,0)</f>
        <v>0</v>
      </c>
      <c r="K650" s="4">
        <f ca="1">(E650+J650+I650)*PREMISSAS!$C$61</f>
        <v>0</v>
      </c>
      <c r="L650" s="4">
        <f ca="1">IFERROR(D650*IF(RESULTADOS!$C$17="Normal",IF(Painel!$G$8=PREMISSAS!$M$18,PREMISSAS!$C$63,PREMISSAS!$D$63),0),0)</f>
        <v>0</v>
      </c>
      <c r="M650" s="85">
        <f ca="1">IFERROR(M649*(1+$E$2)+(E650+J650-IF(RESULTADOS!$C$17="Normal",K650,0)-L650)*IF(MONTH(B650)=12,2,1),0)</f>
        <v>0</v>
      </c>
      <c r="N650" s="85">
        <f ca="1">IFERROR(N649*(1+$E$2)+(F650+I650-IF(RESULTADOS!$C$17="Normal",0,K650))*IF(MONTH(B650)=12,2,1)+G650+H650,0)</f>
        <v>0</v>
      </c>
      <c r="P650" s="43">
        <f t="shared" ca="1" si="102"/>
        <v>0</v>
      </c>
      <c r="R650" s="116" t="str">
        <f t="shared" ca="1" si="96"/>
        <v/>
      </c>
      <c r="S650" s="100" t="str">
        <f ca="1">IF(C650="","",S649+(E650+J650-IF(RESULTADOS!$C$17="Normal",K650,0)-L650)/2+(F650+G650+H650+I650-IF(RESULTADOS!$C$17="Normal",0,K650)))</f>
        <v/>
      </c>
      <c r="T650" s="100" t="str">
        <f ca="1">IF(C650="","",T649+(E650+J650-IF(RESULTADOS!$C$17="Normal",K650,0)-L650)/2)</f>
        <v/>
      </c>
      <c r="U650" s="100">
        <f t="shared" ca="1" si="97"/>
        <v>0</v>
      </c>
      <c r="W650" s="116" t="str">
        <f t="shared" ca="1" si="98"/>
        <v/>
      </c>
      <c r="X650" s="116" t="str">
        <f t="shared" ca="1" si="99"/>
        <v/>
      </c>
      <c r="Y650" s="100">
        <f ca="1">IF(OR((Y649-13/12*AB649)*(1+PREMISSAS!$C$16)&lt;0,Y649=""),0,(Y649-13/12*AB649)*(1+PREMISSAS!$C$16))</f>
        <v>0</v>
      </c>
      <c r="Z650" s="100">
        <f ca="1">IF(OR((Z649-13/12*AC649)*(1+PREMISSAS!$C$16)&lt;0,Z649=""),0,(Z649-13/12*AC649)*(1+PREMISSAS!$C$16))</f>
        <v>0</v>
      </c>
      <c r="AA650" s="100">
        <f t="shared" ca="1" si="100"/>
        <v>0</v>
      </c>
      <c r="AB650" s="119">
        <f t="shared" ca="1" si="101"/>
        <v>0</v>
      </c>
      <c r="AC650" s="119">
        <f t="shared" ref="AC650:AC703" ca="1" si="104">IF(Z650&lt;&gt;0,AC649,0)</f>
        <v>0</v>
      </c>
    </row>
    <row r="651" spans="2:29" x14ac:dyDescent="0.25">
      <c r="B651" s="20" t="str">
        <f t="shared" ca="1" si="103"/>
        <v/>
      </c>
      <c r="C651" s="21" t="str">
        <f ca="1">IF(B651="","",IF(MONTH(B651)=1,C650*(1+PREMISSAS!$C$58),C650))</f>
        <v/>
      </c>
      <c r="D651" s="21" t="str">
        <f ca="1">IF(B651="","",IF(RESULTADOS!$C$17="Normal",IFERROR(MAX(C651-PREMISSAS!$C$13,0),0),MAX(10*PREMISSAS!$C$39,IF(MONTH(B651)=1,D650*(1+PREMISSAS!$C$58),D650))))</f>
        <v/>
      </c>
      <c r="E651" s="4">
        <f ca="1">IFERROR(D651*IF(RESULTADOS!$C$17="Normal",$D$3,0),0)</f>
        <v>0</v>
      </c>
      <c r="F651" s="4">
        <f>IF(AND(Painel!$I$47="Sim",Painel!$I$49=PREMISSAS!$O$23),Painel!$I$51,0)</f>
        <v>0</v>
      </c>
      <c r="G651" s="100">
        <f>IF(AND(Painel!$I$47="Sim",Painel!$I$49=PREMISSAS!$O$22),IF(MOD(MONTH(B651),6)=0,Painel!$I$51,0),0)</f>
        <v>0</v>
      </c>
      <c r="H651" s="100">
        <f>IF(AND(Painel!$I$47="Sim",Painel!$I$49=PREMISSAS!$O$21),IF(MOD(MONTH(B651),12)=0,Painel!$I$51,0),0)</f>
        <v>0</v>
      </c>
      <c r="I651" s="4">
        <f ca="1">IFERROR(IF(RESULTADOS!$C$17="Normal",0,D651)*IF(RESULTADOS!$C$17="Normal",0,$D$3),0)</f>
        <v>0</v>
      </c>
      <c r="J651" s="4">
        <f>IF(RESULTADOS!$C$17="Normal",E651,0)</f>
        <v>0</v>
      </c>
      <c r="K651" s="4">
        <f ca="1">(E651+J651+I651)*PREMISSAS!$C$61</f>
        <v>0</v>
      </c>
      <c r="L651" s="4">
        <f ca="1">IFERROR(D651*IF(RESULTADOS!$C$17="Normal",IF(Painel!$G$8=PREMISSAS!$M$18,PREMISSAS!$C$63,PREMISSAS!$D$63),0),0)</f>
        <v>0</v>
      </c>
      <c r="M651" s="85">
        <f ca="1">IFERROR(M650*(1+$E$2)+(E651+J651-IF(RESULTADOS!$C$17="Normal",K651,0)-L651)*IF(MONTH(B651)=12,2,1),0)</f>
        <v>0</v>
      </c>
      <c r="N651" s="85">
        <f ca="1">IFERROR(N650*(1+$E$2)+(F651+I651-IF(RESULTADOS!$C$17="Normal",0,K651))*IF(MONTH(B651)=12,2,1)+G651+H651,0)</f>
        <v>0</v>
      </c>
      <c r="P651" s="43">
        <f t="shared" ca="1" si="102"/>
        <v>0</v>
      </c>
      <c r="R651" s="116" t="str">
        <f t="shared" ca="1" si="96"/>
        <v/>
      </c>
      <c r="S651" s="100" t="str">
        <f ca="1">IF(C651="","",S650+(E651+J651-IF(RESULTADOS!$C$17="Normal",K651,0)-L651)/2+(F651+G651+H651+I651-IF(RESULTADOS!$C$17="Normal",0,K651)))</f>
        <v/>
      </c>
      <c r="T651" s="100" t="str">
        <f ca="1">IF(C651="","",T650+(E651+J651-IF(RESULTADOS!$C$17="Normal",K651,0)-L651)/2)</f>
        <v/>
      </c>
      <c r="U651" s="100">
        <f t="shared" ca="1" si="97"/>
        <v>0</v>
      </c>
      <c r="W651" s="116" t="str">
        <f t="shared" ca="1" si="98"/>
        <v/>
      </c>
      <c r="X651" s="116" t="str">
        <f t="shared" ca="1" si="99"/>
        <v/>
      </c>
      <c r="Y651" s="100">
        <f ca="1">IF(OR((Y650-13/12*AB650)*(1+PREMISSAS!$C$16)&lt;0,Y650=""),0,(Y650-13/12*AB650)*(1+PREMISSAS!$C$16))</f>
        <v>0</v>
      </c>
      <c r="Z651" s="100">
        <f ca="1">IF(OR((Z650-13/12*AC650)*(1+PREMISSAS!$C$16)&lt;0,Z650=""),0,(Z650-13/12*AC650)*(1+PREMISSAS!$C$16))</f>
        <v>0</v>
      </c>
      <c r="AA651" s="100">
        <f t="shared" ca="1" si="100"/>
        <v>0</v>
      </c>
      <c r="AB651" s="119">
        <f t="shared" ca="1" si="101"/>
        <v>0</v>
      </c>
      <c r="AC651" s="119">
        <f t="shared" ca="1" si="104"/>
        <v>0</v>
      </c>
    </row>
    <row r="652" spans="2:29" x14ac:dyDescent="0.25">
      <c r="B652" s="20" t="str">
        <f t="shared" ca="1" si="103"/>
        <v/>
      </c>
      <c r="C652" s="21" t="str">
        <f ca="1">IF(B652="","",IF(MONTH(B652)=1,C651*(1+PREMISSAS!$C$58),C651))</f>
        <v/>
      </c>
      <c r="D652" s="21" t="str">
        <f ca="1">IF(B652="","",IF(RESULTADOS!$C$17="Normal",IFERROR(MAX(C652-PREMISSAS!$C$13,0),0),MAX(10*PREMISSAS!$C$39,IF(MONTH(B652)=1,D651*(1+PREMISSAS!$C$58),D651))))</f>
        <v/>
      </c>
      <c r="E652" s="4">
        <f ca="1">IFERROR(D652*IF(RESULTADOS!$C$17="Normal",$D$3,0),0)</f>
        <v>0</v>
      </c>
      <c r="F652" s="4">
        <f>IF(AND(Painel!$I$47="Sim",Painel!$I$49=PREMISSAS!$O$23),Painel!$I$51,0)</f>
        <v>0</v>
      </c>
      <c r="G652" s="100">
        <f>IF(AND(Painel!$I$47="Sim",Painel!$I$49=PREMISSAS!$O$22),IF(MOD(MONTH(B652),6)=0,Painel!$I$51,0),0)</f>
        <v>0</v>
      </c>
      <c r="H652" s="100">
        <f>IF(AND(Painel!$I$47="Sim",Painel!$I$49=PREMISSAS!$O$21),IF(MOD(MONTH(B652),12)=0,Painel!$I$51,0),0)</f>
        <v>0</v>
      </c>
      <c r="I652" s="4">
        <f ca="1">IFERROR(IF(RESULTADOS!$C$17="Normal",0,D652)*IF(RESULTADOS!$C$17="Normal",0,$D$3),0)</f>
        <v>0</v>
      </c>
      <c r="J652" s="4">
        <f>IF(RESULTADOS!$C$17="Normal",E652,0)</f>
        <v>0</v>
      </c>
      <c r="K652" s="4">
        <f ca="1">(E652+J652+I652)*PREMISSAS!$C$61</f>
        <v>0</v>
      </c>
      <c r="L652" s="4">
        <f ca="1">IFERROR(D652*IF(RESULTADOS!$C$17="Normal",IF(Painel!$G$8=PREMISSAS!$M$18,PREMISSAS!$C$63,PREMISSAS!$D$63),0),0)</f>
        <v>0</v>
      </c>
      <c r="M652" s="85">
        <f ca="1">IFERROR(M651*(1+$E$2)+(E652+J652-IF(RESULTADOS!$C$17="Normal",K652,0)-L652)*IF(MONTH(B652)=12,2,1),0)</f>
        <v>0</v>
      </c>
      <c r="N652" s="85">
        <f ca="1">IFERROR(N651*(1+$E$2)+(F652+I652-IF(RESULTADOS!$C$17="Normal",0,K652))*IF(MONTH(B652)=12,2,1)+G652+H652,0)</f>
        <v>0</v>
      </c>
      <c r="P652" s="43">
        <f t="shared" ca="1" si="102"/>
        <v>0</v>
      </c>
      <c r="R652" s="116" t="str">
        <f t="shared" ca="1" si="96"/>
        <v/>
      </c>
      <c r="S652" s="100" t="str">
        <f ca="1">IF(C652="","",S651+(E652+J652-IF(RESULTADOS!$C$17="Normal",K652,0)-L652)/2+(F652+G652+H652+I652-IF(RESULTADOS!$C$17="Normal",0,K652)))</f>
        <v/>
      </c>
      <c r="T652" s="100" t="str">
        <f ca="1">IF(C652="","",T651+(E652+J652-IF(RESULTADOS!$C$17="Normal",K652,0)-L652)/2)</f>
        <v/>
      </c>
      <c r="U652" s="100">
        <f t="shared" ca="1" si="97"/>
        <v>0</v>
      </c>
      <c r="W652" s="116" t="str">
        <f t="shared" ca="1" si="98"/>
        <v/>
      </c>
      <c r="X652" s="116" t="str">
        <f t="shared" ca="1" si="99"/>
        <v/>
      </c>
      <c r="Y652" s="100">
        <f ca="1">IF(OR((Y651-13/12*AB651)*(1+PREMISSAS!$C$16)&lt;0,Y651=""),0,(Y651-13/12*AB651)*(1+PREMISSAS!$C$16))</f>
        <v>0</v>
      </c>
      <c r="Z652" s="100">
        <f ca="1">IF(OR((Z651-13/12*AC651)*(1+PREMISSAS!$C$16)&lt;0,Z651=""),0,(Z651-13/12*AC651)*(1+PREMISSAS!$C$16))</f>
        <v>0</v>
      </c>
      <c r="AA652" s="100">
        <f t="shared" ca="1" si="100"/>
        <v>0</v>
      </c>
      <c r="AB652" s="119">
        <f t="shared" ca="1" si="101"/>
        <v>0</v>
      </c>
      <c r="AC652" s="119">
        <f t="shared" ca="1" si="104"/>
        <v>0</v>
      </c>
    </row>
    <row r="653" spans="2:29" x14ac:dyDescent="0.25">
      <c r="B653" s="20" t="str">
        <f t="shared" ca="1" si="103"/>
        <v/>
      </c>
      <c r="C653" s="21" t="str">
        <f ca="1">IF(B653="","",IF(MONTH(B653)=1,C652*(1+PREMISSAS!$C$58),C652))</f>
        <v/>
      </c>
      <c r="D653" s="21" t="str">
        <f ca="1">IF(B653="","",IF(RESULTADOS!$C$17="Normal",IFERROR(MAX(C653-PREMISSAS!$C$13,0),0),MAX(10*PREMISSAS!$C$39,IF(MONTH(B653)=1,D652*(1+PREMISSAS!$C$58),D652))))</f>
        <v/>
      </c>
      <c r="E653" s="4">
        <f ca="1">IFERROR(D653*IF(RESULTADOS!$C$17="Normal",$D$3,0),0)</f>
        <v>0</v>
      </c>
      <c r="F653" s="4">
        <f>IF(AND(Painel!$I$47="Sim",Painel!$I$49=PREMISSAS!$O$23),Painel!$I$51,0)</f>
        <v>0</v>
      </c>
      <c r="G653" s="100">
        <f>IF(AND(Painel!$I$47="Sim",Painel!$I$49=PREMISSAS!$O$22),IF(MOD(MONTH(B653),6)=0,Painel!$I$51,0),0)</f>
        <v>0</v>
      </c>
      <c r="H653" s="100">
        <f>IF(AND(Painel!$I$47="Sim",Painel!$I$49=PREMISSAS!$O$21),IF(MOD(MONTH(B653),12)=0,Painel!$I$51,0),0)</f>
        <v>0</v>
      </c>
      <c r="I653" s="4">
        <f ca="1">IFERROR(IF(RESULTADOS!$C$17="Normal",0,D653)*IF(RESULTADOS!$C$17="Normal",0,$D$3),0)</f>
        <v>0</v>
      </c>
      <c r="J653" s="4">
        <f>IF(RESULTADOS!$C$17="Normal",E653,0)</f>
        <v>0</v>
      </c>
      <c r="K653" s="4">
        <f ca="1">(E653+J653+I653)*PREMISSAS!$C$61</f>
        <v>0</v>
      </c>
      <c r="L653" s="4">
        <f ca="1">IFERROR(D653*IF(RESULTADOS!$C$17="Normal",IF(Painel!$G$8=PREMISSAS!$M$18,PREMISSAS!$C$63,PREMISSAS!$D$63),0),0)</f>
        <v>0</v>
      </c>
      <c r="M653" s="85">
        <f ca="1">IFERROR(M652*(1+$E$2)+(E653+J653-IF(RESULTADOS!$C$17="Normal",K653,0)-L653)*IF(MONTH(B653)=12,2,1),0)</f>
        <v>0</v>
      </c>
      <c r="N653" s="85">
        <f ca="1">IFERROR(N652*(1+$E$2)+(F653+I653-IF(RESULTADOS!$C$17="Normal",0,K653))*IF(MONTH(B653)=12,2,1)+G653+H653,0)</f>
        <v>0</v>
      </c>
      <c r="P653" s="43">
        <f t="shared" ca="1" si="102"/>
        <v>0</v>
      </c>
      <c r="R653" s="116" t="str">
        <f t="shared" ca="1" si="96"/>
        <v/>
      </c>
      <c r="S653" s="100" t="str">
        <f ca="1">IF(C653="","",S652+(E653+J653-IF(RESULTADOS!$C$17="Normal",K653,0)-L653)/2+(F653+G653+H653+I653-IF(RESULTADOS!$C$17="Normal",0,K653)))</f>
        <v/>
      </c>
      <c r="T653" s="100" t="str">
        <f ca="1">IF(C653="","",T652+(E653+J653-IF(RESULTADOS!$C$17="Normal",K653,0)-L653)/2)</f>
        <v/>
      </c>
      <c r="U653" s="100">
        <f t="shared" ca="1" si="97"/>
        <v>0</v>
      </c>
      <c r="W653" s="116" t="str">
        <f t="shared" ca="1" si="98"/>
        <v/>
      </c>
      <c r="X653" s="116" t="str">
        <f t="shared" ca="1" si="99"/>
        <v/>
      </c>
      <c r="Y653" s="100">
        <f ca="1">IF(OR((Y652-13/12*AB652)*(1+PREMISSAS!$C$16)&lt;0,Y652=""),0,(Y652-13/12*AB652)*(1+PREMISSAS!$C$16))</f>
        <v>0</v>
      </c>
      <c r="Z653" s="100">
        <f ca="1">IF(OR((Z652-13/12*AC652)*(1+PREMISSAS!$C$16)&lt;0,Z652=""),0,(Z652-13/12*AC652)*(1+PREMISSAS!$C$16))</f>
        <v>0</v>
      </c>
      <c r="AA653" s="100">
        <f t="shared" ca="1" si="100"/>
        <v>0</v>
      </c>
      <c r="AB653" s="119">
        <f t="shared" ca="1" si="101"/>
        <v>0</v>
      </c>
      <c r="AC653" s="119">
        <f t="shared" ca="1" si="104"/>
        <v>0</v>
      </c>
    </row>
    <row r="654" spans="2:29" x14ac:dyDescent="0.25">
      <c r="B654" s="20" t="str">
        <f t="shared" ca="1" si="103"/>
        <v/>
      </c>
      <c r="C654" s="21" t="str">
        <f ca="1">IF(B654="","",IF(MONTH(B654)=1,C653*(1+PREMISSAS!$C$58),C653))</f>
        <v/>
      </c>
      <c r="D654" s="21" t="str">
        <f ca="1">IF(B654="","",IF(RESULTADOS!$C$17="Normal",IFERROR(MAX(C654-PREMISSAS!$C$13,0),0),MAX(10*PREMISSAS!$C$39,IF(MONTH(B654)=1,D653*(1+PREMISSAS!$C$58),D653))))</f>
        <v/>
      </c>
      <c r="E654" s="4">
        <f ca="1">IFERROR(D654*IF(RESULTADOS!$C$17="Normal",$D$3,0),0)</f>
        <v>0</v>
      </c>
      <c r="F654" s="4">
        <f>IF(AND(Painel!$I$47="Sim",Painel!$I$49=PREMISSAS!$O$23),Painel!$I$51,0)</f>
        <v>0</v>
      </c>
      <c r="G654" s="100">
        <f>IF(AND(Painel!$I$47="Sim",Painel!$I$49=PREMISSAS!$O$22),IF(MOD(MONTH(B654),6)=0,Painel!$I$51,0),0)</f>
        <v>0</v>
      </c>
      <c r="H654" s="100">
        <f>IF(AND(Painel!$I$47="Sim",Painel!$I$49=PREMISSAS!$O$21),IF(MOD(MONTH(B654),12)=0,Painel!$I$51,0),0)</f>
        <v>0</v>
      </c>
      <c r="I654" s="4">
        <f ca="1">IFERROR(IF(RESULTADOS!$C$17="Normal",0,D654)*IF(RESULTADOS!$C$17="Normal",0,$D$3),0)</f>
        <v>0</v>
      </c>
      <c r="J654" s="4">
        <f>IF(RESULTADOS!$C$17="Normal",E654,0)</f>
        <v>0</v>
      </c>
      <c r="K654" s="4">
        <f ca="1">(E654+J654+I654)*PREMISSAS!$C$61</f>
        <v>0</v>
      </c>
      <c r="L654" s="4">
        <f ca="1">IFERROR(D654*IF(RESULTADOS!$C$17="Normal",IF(Painel!$G$8=PREMISSAS!$M$18,PREMISSAS!$C$63,PREMISSAS!$D$63),0),0)</f>
        <v>0</v>
      </c>
      <c r="M654" s="85">
        <f ca="1">IFERROR(M653*(1+$E$2)+(E654+J654-IF(RESULTADOS!$C$17="Normal",K654,0)-L654)*IF(MONTH(B654)=12,2,1),0)</f>
        <v>0</v>
      </c>
      <c r="N654" s="85">
        <f ca="1">IFERROR(N653*(1+$E$2)+(F654+I654-IF(RESULTADOS!$C$17="Normal",0,K654))*IF(MONTH(B654)=12,2,1)+G654+H654,0)</f>
        <v>0</v>
      </c>
      <c r="P654" s="43">
        <f t="shared" ca="1" si="102"/>
        <v>0</v>
      </c>
      <c r="R654" s="116" t="str">
        <f t="shared" ca="1" si="96"/>
        <v/>
      </c>
      <c r="S654" s="100" t="str">
        <f ca="1">IF(C654="","",S653+(E654+J654-IF(RESULTADOS!$C$17="Normal",K654,0)-L654)/2+(F654+G654+H654+I654-IF(RESULTADOS!$C$17="Normal",0,K654)))</f>
        <v/>
      </c>
      <c r="T654" s="100" t="str">
        <f ca="1">IF(C654="","",T653+(E654+J654-IF(RESULTADOS!$C$17="Normal",K654,0)-L654)/2)</f>
        <v/>
      </c>
      <c r="U654" s="100">
        <f t="shared" ca="1" si="97"/>
        <v>0</v>
      </c>
      <c r="W654" s="116" t="str">
        <f t="shared" ca="1" si="98"/>
        <v/>
      </c>
      <c r="X654" s="116" t="str">
        <f t="shared" ca="1" si="99"/>
        <v/>
      </c>
      <c r="Y654" s="100">
        <f ca="1">IF(OR((Y653-13/12*AB653)*(1+PREMISSAS!$C$16)&lt;0,Y653=""),0,(Y653-13/12*AB653)*(1+PREMISSAS!$C$16))</f>
        <v>0</v>
      </c>
      <c r="Z654" s="100">
        <f ca="1">IF(OR((Z653-13/12*AC653)*(1+PREMISSAS!$C$16)&lt;0,Z653=""),0,(Z653-13/12*AC653)*(1+PREMISSAS!$C$16))</f>
        <v>0</v>
      </c>
      <c r="AA654" s="100">
        <f t="shared" ca="1" si="100"/>
        <v>0</v>
      </c>
      <c r="AB654" s="119">
        <f t="shared" ca="1" si="101"/>
        <v>0</v>
      </c>
      <c r="AC654" s="119">
        <f t="shared" ca="1" si="104"/>
        <v>0</v>
      </c>
    </row>
    <row r="655" spans="2:29" x14ac:dyDescent="0.25">
      <c r="B655" s="20" t="str">
        <f t="shared" ca="1" si="103"/>
        <v/>
      </c>
      <c r="C655" s="21" t="str">
        <f ca="1">IF(B655="","",IF(MONTH(B655)=1,C654*(1+PREMISSAS!$C$58),C654))</f>
        <v/>
      </c>
      <c r="D655" s="21" t="str">
        <f ca="1">IF(B655="","",IF(RESULTADOS!$C$17="Normal",IFERROR(MAX(C655-PREMISSAS!$C$13,0),0),MAX(10*PREMISSAS!$C$39,IF(MONTH(B655)=1,D654*(1+PREMISSAS!$C$58),D654))))</f>
        <v/>
      </c>
      <c r="E655" s="4">
        <f ca="1">IFERROR(D655*IF(RESULTADOS!$C$17="Normal",$D$3,0),0)</f>
        <v>0</v>
      </c>
      <c r="F655" s="4">
        <f>IF(AND(Painel!$I$47="Sim",Painel!$I$49=PREMISSAS!$O$23),Painel!$I$51,0)</f>
        <v>0</v>
      </c>
      <c r="G655" s="100">
        <f>IF(AND(Painel!$I$47="Sim",Painel!$I$49=PREMISSAS!$O$22),IF(MOD(MONTH(B655),6)=0,Painel!$I$51,0),0)</f>
        <v>0</v>
      </c>
      <c r="H655" s="100">
        <f>IF(AND(Painel!$I$47="Sim",Painel!$I$49=PREMISSAS!$O$21),IF(MOD(MONTH(B655),12)=0,Painel!$I$51,0),0)</f>
        <v>0</v>
      </c>
      <c r="I655" s="4">
        <f ca="1">IFERROR(IF(RESULTADOS!$C$17="Normal",0,D655)*IF(RESULTADOS!$C$17="Normal",0,$D$3),0)</f>
        <v>0</v>
      </c>
      <c r="J655" s="4">
        <f>IF(RESULTADOS!$C$17="Normal",E655,0)</f>
        <v>0</v>
      </c>
      <c r="K655" s="4">
        <f ca="1">(E655+J655+I655)*PREMISSAS!$C$61</f>
        <v>0</v>
      </c>
      <c r="L655" s="4">
        <f ca="1">IFERROR(D655*IF(RESULTADOS!$C$17="Normal",IF(Painel!$G$8=PREMISSAS!$M$18,PREMISSAS!$C$63,PREMISSAS!$D$63),0),0)</f>
        <v>0</v>
      </c>
      <c r="M655" s="85">
        <f ca="1">IFERROR(M654*(1+$E$2)+(E655+J655-IF(RESULTADOS!$C$17="Normal",K655,0)-L655)*IF(MONTH(B655)=12,2,1),0)</f>
        <v>0</v>
      </c>
      <c r="N655" s="85">
        <f ca="1">IFERROR(N654*(1+$E$2)+(F655+I655-IF(RESULTADOS!$C$17="Normal",0,K655))*IF(MONTH(B655)=12,2,1)+G655+H655,0)</f>
        <v>0</v>
      </c>
      <c r="P655" s="43">
        <f t="shared" ca="1" si="102"/>
        <v>0</v>
      </c>
      <c r="R655" s="116" t="str">
        <f t="shared" ca="1" si="96"/>
        <v/>
      </c>
      <c r="S655" s="100" t="str">
        <f ca="1">IF(C655="","",S654+(E655+J655-IF(RESULTADOS!$C$17="Normal",K655,0)-L655)/2+(F655+G655+H655+I655-IF(RESULTADOS!$C$17="Normal",0,K655)))</f>
        <v/>
      </c>
      <c r="T655" s="100" t="str">
        <f ca="1">IF(C655="","",T654+(E655+J655-IF(RESULTADOS!$C$17="Normal",K655,0)-L655)/2)</f>
        <v/>
      </c>
      <c r="U655" s="100">
        <f t="shared" ca="1" si="97"/>
        <v>0</v>
      </c>
      <c r="W655" s="116" t="str">
        <f t="shared" ca="1" si="98"/>
        <v/>
      </c>
      <c r="X655" s="116" t="str">
        <f t="shared" ca="1" si="99"/>
        <v/>
      </c>
      <c r="Y655" s="100">
        <f ca="1">IF(OR((Y654-13/12*AB654)*(1+PREMISSAS!$C$16)&lt;0,Y654=""),0,(Y654-13/12*AB654)*(1+PREMISSAS!$C$16))</f>
        <v>0</v>
      </c>
      <c r="Z655" s="100">
        <f ca="1">IF(OR((Z654-13/12*AC654)*(1+PREMISSAS!$C$16)&lt;0,Z654=""),0,(Z654-13/12*AC654)*(1+PREMISSAS!$C$16))</f>
        <v>0</v>
      </c>
      <c r="AA655" s="100">
        <f t="shared" ca="1" si="100"/>
        <v>0</v>
      </c>
      <c r="AB655" s="119">
        <f t="shared" ca="1" si="101"/>
        <v>0</v>
      </c>
      <c r="AC655" s="119">
        <f t="shared" ca="1" si="104"/>
        <v>0</v>
      </c>
    </row>
    <row r="656" spans="2:29" x14ac:dyDescent="0.25">
      <c r="B656" s="20" t="str">
        <f t="shared" ca="1" si="103"/>
        <v/>
      </c>
      <c r="C656" s="21" t="str">
        <f ca="1">IF(B656="","",IF(MONTH(B656)=1,C655*(1+PREMISSAS!$C$58),C655))</f>
        <v/>
      </c>
      <c r="D656" s="21" t="str">
        <f ca="1">IF(B656="","",IF(RESULTADOS!$C$17="Normal",IFERROR(MAX(C656-PREMISSAS!$C$13,0),0),MAX(10*PREMISSAS!$C$39,IF(MONTH(B656)=1,D655*(1+PREMISSAS!$C$58),D655))))</f>
        <v/>
      </c>
      <c r="E656" s="4">
        <f ca="1">IFERROR(D656*IF(RESULTADOS!$C$17="Normal",$D$3,0),0)</f>
        <v>0</v>
      </c>
      <c r="F656" s="4">
        <f>IF(AND(Painel!$I$47="Sim",Painel!$I$49=PREMISSAS!$O$23),Painel!$I$51,0)</f>
        <v>0</v>
      </c>
      <c r="G656" s="100">
        <f>IF(AND(Painel!$I$47="Sim",Painel!$I$49=PREMISSAS!$O$22),IF(MOD(MONTH(B656),6)=0,Painel!$I$51,0),0)</f>
        <v>0</v>
      </c>
      <c r="H656" s="100">
        <f>IF(AND(Painel!$I$47="Sim",Painel!$I$49=PREMISSAS!$O$21),IF(MOD(MONTH(B656),12)=0,Painel!$I$51,0),0)</f>
        <v>0</v>
      </c>
      <c r="I656" s="4">
        <f ca="1">IFERROR(IF(RESULTADOS!$C$17="Normal",0,D656)*IF(RESULTADOS!$C$17="Normal",0,$D$3),0)</f>
        <v>0</v>
      </c>
      <c r="J656" s="4">
        <f>IF(RESULTADOS!$C$17="Normal",E656,0)</f>
        <v>0</v>
      </c>
      <c r="K656" s="4">
        <f ca="1">(E656+J656+I656)*PREMISSAS!$C$61</f>
        <v>0</v>
      </c>
      <c r="L656" s="4">
        <f ca="1">IFERROR(D656*IF(RESULTADOS!$C$17="Normal",IF(Painel!$G$8=PREMISSAS!$M$18,PREMISSAS!$C$63,PREMISSAS!$D$63),0),0)</f>
        <v>0</v>
      </c>
      <c r="M656" s="85">
        <f ca="1">IFERROR(M655*(1+$E$2)+(E656+J656-IF(RESULTADOS!$C$17="Normal",K656,0)-L656)*IF(MONTH(B656)=12,2,1),0)</f>
        <v>0</v>
      </c>
      <c r="N656" s="85">
        <f ca="1">IFERROR(N655*(1+$E$2)+(F656+I656-IF(RESULTADOS!$C$17="Normal",0,K656))*IF(MONTH(B656)=12,2,1)+G656+H656,0)</f>
        <v>0</v>
      </c>
      <c r="P656" s="43">
        <f t="shared" ca="1" si="102"/>
        <v>0</v>
      </c>
      <c r="R656" s="116" t="str">
        <f t="shared" ca="1" si="96"/>
        <v/>
      </c>
      <c r="S656" s="100" t="str">
        <f ca="1">IF(C656="","",S655+(E656+J656-IF(RESULTADOS!$C$17="Normal",K656,0)-L656)/2+(F656+G656+H656+I656-IF(RESULTADOS!$C$17="Normal",0,K656)))</f>
        <v/>
      </c>
      <c r="T656" s="100" t="str">
        <f ca="1">IF(C656="","",T655+(E656+J656-IF(RESULTADOS!$C$17="Normal",K656,0)-L656)/2)</f>
        <v/>
      </c>
      <c r="U656" s="100">
        <f t="shared" ca="1" si="97"/>
        <v>0</v>
      </c>
      <c r="W656" s="116" t="str">
        <f t="shared" ca="1" si="98"/>
        <v/>
      </c>
      <c r="X656" s="116" t="str">
        <f t="shared" ca="1" si="99"/>
        <v/>
      </c>
      <c r="Y656" s="100">
        <f ca="1">IF(OR((Y655-13/12*AB655)*(1+PREMISSAS!$C$16)&lt;0,Y655=""),0,(Y655-13/12*AB655)*(1+PREMISSAS!$C$16))</f>
        <v>0</v>
      </c>
      <c r="Z656" s="100">
        <f ca="1">IF(OR((Z655-13/12*AC655)*(1+PREMISSAS!$C$16)&lt;0,Z655=""),0,(Z655-13/12*AC655)*(1+PREMISSAS!$C$16))</f>
        <v>0</v>
      </c>
      <c r="AA656" s="100">
        <f t="shared" ca="1" si="100"/>
        <v>0</v>
      </c>
      <c r="AB656" s="119">
        <f t="shared" ca="1" si="101"/>
        <v>0</v>
      </c>
      <c r="AC656" s="119">
        <f t="shared" ca="1" si="104"/>
        <v>0</v>
      </c>
    </row>
    <row r="657" spans="2:29" x14ac:dyDescent="0.25">
      <c r="B657" s="20" t="str">
        <f t="shared" ca="1" si="103"/>
        <v/>
      </c>
      <c r="C657" s="21" t="str">
        <f ca="1">IF(B657="","",IF(MONTH(B657)=1,C656*(1+PREMISSAS!$C$58),C656))</f>
        <v/>
      </c>
      <c r="D657" s="21" t="str">
        <f ca="1">IF(B657="","",IF(RESULTADOS!$C$17="Normal",IFERROR(MAX(C657-PREMISSAS!$C$13,0),0),MAX(10*PREMISSAS!$C$39,IF(MONTH(B657)=1,D656*(1+PREMISSAS!$C$58),D656))))</f>
        <v/>
      </c>
      <c r="E657" s="4">
        <f ca="1">IFERROR(D657*IF(RESULTADOS!$C$17="Normal",$D$3,0),0)</f>
        <v>0</v>
      </c>
      <c r="F657" s="4">
        <f>IF(AND(Painel!$I$47="Sim",Painel!$I$49=PREMISSAS!$O$23),Painel!$I$51,0)</f>
        <v>0</v>
      </c>
      <c r="G657" s="100">
        <f>IF(AND(Painel!$I$47="Sim",Painel!$I$49=PREMISSAS!$O$22),IF(MOD(MONTH(B657),6)=0,Painel!$I$51,0),0)</f>
        <v>0</v>
      </c>
      <c r="H657" s="100">
        <f>IF(AND(Painel!$I$47="Sim",Painel!$I$49=PREMISSAS!$O$21),IF(MOD(MONTH(B657),12)=0,Painel!$I$51,0),0)</f>
        <v>0</v>
      </c>
      <c r="I657" s="4">
        <f ca="1">IFERROR(IF(RESULTADOS!$C$17="Normal",0,D657)*IF(RESULTADOS!$C$17="Normal",0,$D$3),0)</f>
        <v>0</v>
      </c>
      <c r="J657" s="4">
        <f>IF(RESULTADOS!$C$17="Normal",E657,0)</f>
        <v>0</v>
      </c>
      <c r="K657" s="4">
        <f ca="1">(E657+J657+I657)*PREMISSAS!$C$61</f>
        <v>0</v>
      </c>
      <c r="L657" s="4">
        <f ca="1">IFERROR(D657*IF(RESULTADOS!$C$17="Normal",IF(Painel!$G$8=PREMISSAS!$M$18,PREMISSAS!$C$63,PREMISSAS!$D$63),0),0)</f>
        <v>0</v>
      </c>
      <c r="M657" s="85">
        <f ca="1">IFERROR(M656*(1+$E$2)+(E657+J657-IF(RESULTADOS!$C$17="Normal",K657,0)-L657)*IF(MONTH(B657)=12,2,1),0)</f>
        <v>0</v>
      </c>
      <c r="N657" s="85">
        <f ca="1">IFERROR(N656*(1+$E$2)+(F657+I657-IF(RESULTADOS!$C$17="Normal",0,K657))*IF(MONTH(B657)=12,2,1)+G657+H657,0)</f>
        <v>0</v>
      </c>
      <c r="P657" s="43">
        <f t="shared" ca="1" si="102"/>
        <v>0</v>
      </c>
      <c r="R657" s="116" t="str">
        <f t="shared" ca="1" si="96"/>
        <v/>
      </c>
      <c r="S657" s="100" t="str">
        <f ca="1">IF(C657="","",S656+(E657+J657-IF(RESULTADOS!$C$17="Normal",K657,0)-L657)/2+(F657+G657+H657+I657-IF(RESULTADOS!$C$17="Normal",0,K657)))</f>
        <v/>
      </c>
      <c r="T657" s="100" t="str">
        <f ca="1">IF(C657="","",T656+(E657+J657-IF(RESULTADOS!$C$17="Normal",K657,0)-L657)/2)</f>
        <v/>
      </c>
      <c r="U657" s="100">
        <f t="shared" ca="1" si="97"/>
        <v>0</v>
      </c>
      <c r="W657" s="116" t="str">
        <f t="shared" ca="1" si="98"/>
        <v/>
      </c>
      <c r="X657" s="116" t="str">
        <f t="shared" ca="1" si="99"/>
        <v/>
      </c>
      <c r="Y657" s="100">
        <f ca="1">IF(OR((Y656-13/12*AB656)*(1+PREMISSAS!$C$16)&lt;0,Y656=""),0,(Y656-13/12*AB656)*(1+PREMISSAS!$C$16))</f>
        <v>0</v>
      </c>
      <c r="Z657" s="100">
        <f ca="1">IF(OR((Z656-13/12*AC656)*(1+PREMISSAS!$C$16)&lt;0,Z656=""),0,(Z656-13/12*AC656)*(1+PREMISSAS!$C$16))</f>
        <v>0</v>
      </c>
      <c r="AA657" s="100">
        <f t="shared" ca="1" si="100"/>
        <v>0</v>
      </c>
      <c r="AB657" s="119">
        <f t="shared" ca="1" si="101"/>
        <v>0</v>
      </c>
      <c r="AC657" s="119">
        <f t="shared" ca="1" si="104"/>
        <v>0</v>
      </c>
    </row>
    <row r="658" spans="2:29" x14ac:dyDescent="0.25">
      <c r="B658" s="20" t="str">
        <f t="shared" ca="1" si="103"/>
        <v/>
      </c>
      <c r="C658" s="21" t="str">
        <f ca="1">IF(B658="","",IF(MONTH(B658)=1,C657*(1+PREMISSAS!$C$58),C657))</f>
        <v/>
      </c>
      <c r="D658" s="21" t="str">
        <f ca="1">IF(B658="","",IF(RESULTADOS!$C$17="Normal",IFERROR(MAX(C658-PREMISSAS!$C$13,0),0),MAX(10*PREMISSAS!$C$39,IF(MONTH(B658)=1,D657*(1+PREMISSAS!$C$58),D657))))</f>
        <v/>
      </c>
      <c r="E658" s="4">
        <f ca="1">IFERROR(D658*IF(RESULTADOS!$C$17="Normal",$D$3,0),0)</f>
        <v>0</v>
      </c>
      <c r="F658" s="4">
        <f>IF(AND(Painel!$I$47="Sim",Painel!$I$49=PREMISSAS!$O$23),Painel!$I$51,0)</f>
        <v>0</v>
      </c>
      <c r="G658" s="100">
        <f>IF(AND(Painel!$I$47="Sim",Painel!$I$49=PREMISSAS!$O$22),IF(MOD(MONTH(B658),6)=0,Painel!$I$51,0),0)</f>
        <v>0</v>
      </c>
      <c r="H658" s="100">
        <f>IF(AND(Painel!$I$47="Sim",Painel!$I$49=PREMISSAS!$O$21),IF(MOD(MONTH(B658),12)=0,Painel!$I$51,0),0)</f>
        <v>0</v>
      </c>
      <c r="I658" s="4">
        <f ca="1">IFERROR(IF(RESULTADOS!$C$17="Normal",0,D658)*IF(RESULTADOS!$C$17="Normal",0,$D$3),0)</f>
        <v>0</v>
      </c>
      <c r="J658" s="4">
        <f>IF(RESULTADOS!$C$17="Normal",E658,0)</f>
        <v>0</v>
      </c>
      <c r="K658" s="4">
        <f ca="1">(E658+J658+I658)*PREMISSAS!$C$61</f>
        <v>0</v>
      </c>
      <c r="L658" s="4">
        <f ca="1">IFERROR(D658*IF(RESULTADOS!$C$17="Normal",IF(Painel!$G$8=PREMISSAS!$M$18,PREMISSAS!$C$63,PREMISSAS!$D$63),0),0)</f>
        <v>0</v>
      </c>
      <c r="M658" s="85">
        <f ca="1">IFERROR(M657*(1+$E$2)+(E658+J658-IF(RESULTADOS!$C$17="Normal",K658,0)-L658)*IF(MONTH(B658)=12,2,1),0)</f>
        <v>0</v>
      </c>
      <c r="N658" s="85">
        <f ca="1">IFERROR(N657*(1+$E$2)+(F658+I658-IF(RESULTADOS!$C$17="Normal",0,K658))*IF(MONTH(B658)=12,2,1)+G658+H658,0)</f>
        <v>0</v>
      </c>
      <c r="P658" s="43">
        <f t="shared" ca="1" si="102"/>
        <v>0</v>
      </c>
      <c r="R658" s="116" t="str">
        <f t="shared" ca="1" si="96"/>
        <v/>
      </c>
      <c r="S658" s="100" t="str">
        <f ca="1">IF(C658="","",S657+(E658+J658-IF(RESULTADOS!$C$17="Normal",K658,0)-L658)/2+(F658+G658+H658+I658-IF(RESULTADOS!$C$17="Normal",0,K658)))</f>
        <v/>
      </c>
      <c r="T658" s="100" t="str">
        <f ca="1">IF(C658="","",T657+(E658+J658-IF(RESULTADOS!$C$17="Normal",K658,0)-L658)/2)</f>
        <v/>
      </c>
      <c r="U658" s="100">
        <f t="shared" ca="1" si="97"/>
        <v>0</v>
      </c>
      <c r="W658" s="116" t="str">
        <f t="shared" ca="1" si="98"/>
        <v/>
      </c>
      <c r="X658" s="116" t="str">
        <f t="shared" ca="1" si="99"/>
        <v/>
      </c>
      <c r="Y658" s="100">
        <f ca="1">IF(OR((Y657-13/12*AB657)*(1+PREMISSAS!$C$16)&lt;0,Y657=""),0,(Y657-13/12*AB657)*(1+PREMISSAS!$C$16))</f>
        <v>0</v>
      </c>
      <c r="Z658" s="100">
        <f ca="1">IF(OR((Z657-13/12*AC657)*(1+PREMISSAS!$C$16)&lt;0,Z657=""),0,(Z657-13/12*AC657)*(1+PREMISSAS!$C$16))</f>
        <v>0</v>
      </c>
      <c r="AA658" s="100">
        <f t="shared" ca="1" si="100"/>
        <v>0</v>
      </c>
      <c r="AB658" s="119">
        <f t="shared" ca="1" si="101"/>
        <v>0</v>
      </c>
      <c r="AC658" s="119">
        <f t="shared" ca="1" si="104"/>
        <v>0</v>
      </c>
    </row>
    <row r="659" spans="2:29" x14ac:dyDescent="0.25">
      <c r="B659" s="20" t="str">
        <f t="shared" ca="1" si="103"/>
        <v/>
      </c>
      <c r="C659" s="21" t="str">
        <f ca="1">IF(B659="","",IF(MONTH(B659)=1,C658*(1+PREMISSAS!$C$58),C658))</f>
        <v/>
      </c>
      <c r="D659" s="21" t="str">
        <f ca="1">IF(B659="","",IF(RESULTADOS!$C$17="Normal",IFERROR(MAX(C659-PREMISSAS!$C$13,0),0),MAX(10*PREMISSAS!$C$39,IF(MONTH(B659)=1,D658*(1+PREMISSAS!$C$58),D658))))</f>
        <v/>
      </c>
      <c r="E659" s="4">
        <f ca="1">IFERROR(D659*IF(RESULTADOS!$C$17="Normal",$D$3,0),0)</f>
        <v>0</v>
      </c>
      <c r="F659" s="4">
        <f>IF(AND(Painel!$I$47="Sim",Painel!$I$49=PREMISSAS!$O$23),Painel!$I$51,0)</f>
        <v>0</v>
      </c>
      <c r="G659" s="100">
        <f>IF(AND(Painel!$I$47="Sim",Painel!$I$49=PREMISSAS!$O$22),IF(MOD(MONTH(B659),6)=0,Painel!$I$51,0),0)</f>
        <v>0</v>
      </c>
      <c r="H659" s="100">
        <f>IF(AND(Painel!$I$47="Sim",Painel!$I$49=PREMISSAS!$O$21),IF(MOD(MONTH(B659),12)=0,Painel!$I$51,0),0)</f>
        <v>0</v>
      </c>
      <c r="I659" s="4">
        <f ca="1">IFERROR(IF(RESULTADOS!$C$17="Normal",0,D659)*IF(RESULTADOS!$C$17="Normal",0,$D$3),0)</f>
        <v>0</v>
      </c>
      <c r="J659" s="4">
        <f>IF(RESULTADOS!$C$17="Normal",E659,0)</f>
        <v>0</v>
      </c>
      <c r="K659" s="4">
        <f ca="1">(E659+J659+I659)*PREMISSAS!$C$61</f>
        <v>0</v>
      </c>
      <c r="L659" s="4">
        <f ca="1">IFERROR(D659*IF(RESULTADOS!$C$17="Normal",IF(Painel!$G$8=PREMISSAS!$M$18,PREMISSAS!$C$63,PREMISSAS!$D$63),0),0)</f>
        <v>0</v>
      </c>
      <c r="M659" s="85">
        <f ca="1">IFERROR(M658*(1+$E$2)+(E659+J659-IF(RESULTADOS!$C$17="Normal",K659,0)-L659)*IF(MONTH(B659)=12,2,1),0)</f>
        <v>0</v>
      </c>
      <c r="N659" s="85">
        <f ca="1">IFERROR(N658*(1+$E$2)+(F659+I659-IF(RESULTADOS!$C$17="Normal",0,K659))*IF(MONTH(B659)=12,2,1)+G659+H659,0)</f>
        <v>0</v>
      </c>
      <c r="P659" s="43">
        <f t="shared" ca="1" si="102"/>
        <v>0</v>
      </c>
      <c r="R659" s="116" t="str">
        <f t="shared" ca="1" si="96"/>
        <v/>
      </c>
      <c r="S659" s="100" t="str">
        <f ca="1">IF(C659="","",S658+(E659+J659-IF(RESULTADOS!$C$17="Normal",K659,0)-L659)/2+(F659+G659+H659+I659-IF(RESULTADOS!$C$17="Normal",0,K659)))</f>
        <v/>
      </c>
      <c r="T659" s="100" t="str">
        <f ca="1">IF(C659="","",T658+(E659+J659-IF(RESULTADOS!$C$17="Normal",K659,0)-L659)/2)</f>
        <v/>
      </c>
      <c r="U659" s="100">
        <f t="shared" ca="1" si="97"/>
        <v>0</v>
      </c>
      <c r="W659" s="116" t="str">
        <f t="shared" ca="1" si="98"/>
        <v/>
      </c>
      <c r="X659" s="116" t="str">
        <f t="shared" ca="1" si="99"/>
        <v/>
      </c>
      <c r="Y659" s="100">
        <f ca="1">IF(OR((Y658-13/12*AB658)*(1+PREMISSAS!$C$16)&lt;0,Y658=""),0,(Y658-13/12*AB658)*(1+PREMISSAS!$C$16))</f>
        <v>0</v>
      </c>
      <c r="Z659" s="100">
        <f ca="1">IF(OR((Z658-13/12*AC658)*(1+PREMISSAS!$C$16)&lt;0,Z658=""),0,(Z658-13/12*AC658)*(1+PREMISSAS!$C$16))</f>
        <v>0</v>
      </c>
      <c r="AA659" s="100">
        <f t="shared" ca="1" si="100"/>
        <v>0</v>
      </c>
      <c r="AB659" s="119">
        <f t="shared" ca="1" si="101"/>
        <v>0</v>
      </c>
      <c r="AC659" s="119">
        <f t="shared" ca="1" si="104"/>
        <v>0</v>
      </c>
    </row>
    <row r="660" spans="2:29" x14ac:dyDescent="0.25">
      <c r="B660" s="20" t="str">
        <f t="shared" ca="1" si="103"/>
        <v/>
      </c>
      <c r="C660" s="21" t="str">
        <f ca="1">IF(B660="","",IF(MONTH(B660)=1,C659*(1+PREMISSAS!$C$58),C659))</f>
        <v/>
      </c>
      <c r="D660" s="21" t="str">
        <f ca="1">IF(B660="","",IF(RESULTADOS!$C$17="Normal",IFERROR(MAX(C660-PREMISSAS!$C$13,0),0),MAX(10*PREMISSAS!$C$39,IF(MONTH(B660)=1,D659*(1+PREMISSAS!$C$58),D659))))</f>
        <v/>
      </c>
      <c r="E660" s="4">
        <f ca="1">IFERROR(D660*IF(RESULTADOS!$C$17="Normal",$D$3,0),0)</f>
        <v>0</v>
      </c>
      <c r="F660" s="4">
        <f>IF(AND(Painel!$I$47="Sim",Painel!$I$49=PREMISSAS!$O$23),Painel!$I$51,0)</f>
        <v>0</v>
      </c>
      <c r="G660" s="100">
        <f>IF(AND(Painel!$I$47="Sim",Painel!$I$49=PREMISSAS!$O$22),IF(MOD(MONTH(B660),6)=0,Painel!$I$51,0),0)</f>
        <v>0</v>
      </c>
      <c r="H660" s="100">
        <f>IF(AND(Painel!$I$47="Sim",Painel!$I$49=PREMISSAS!$O$21),IF(MOD(MONTH(B660),12)=0,Painel!$I$51,0),0)</f>
        <v>0</v>
      </c>
      <c r="I660" s="4">
        <f ca="1">IFERROR(IF(RESULTADOS!$C$17="Normal",0,D660)*IF(RESULTADOS!$C$17="Normal",0,$D$3),0)</f>
        <v>0</v>
      </c>
      <c r="J660" s="4">
        <f>IF(RESULTADOS!$C$17="Normal",E660,0)</f>
        <v>0</v>
      </c>
      <c r="K660" s="4">
        <f ca="1">(E660+J660+I660)*PREMISSAS!$C$61</f>
        <v>0</v>
      </c>
      <c r="L660" s="4">
        <f ca="1">IFERROR(D660*IF(RESULTADOS!$C$17="Normal",IF(Painel!$G$8=PREMISSAS!$M$18,PREMISSAS!$C$63,PREMISSAS!$D$63),0),0)</f>
        <v>0</v>
      </c>
      <c r="M660" s="85">
        <f ca="1">IFERROR(M659*(1+$E$2)+(E660+J660-IF(RESULTADOS!$C$17="Normal",K660,0)-L660)*IF(MONTH(B660)=12,2,1),0)</f>
        <v>0</v>
      </c>
      <c r="N660" s="85">
        <f ca="1">IFERROR(N659*(1+$E$2)+(F660+I660-IF(RESULTADOS!$C$17="Normal",0,K660))*IF(MONTH(B660)=12,2,1)+G660+H660,0)</f>
        <v>0</v>
      </c>
      <c r="P660" s="43">
        <f t="shared" ca="1" si="102"/>
        <v>0</v>
      </c>
      <c r="R660" s="116" t="str">
        <f t="shared" ca="1" si="96"/>
        <v/>
      </c>
      <c r="S660" s="100" t="str">
        <f ca="1">IF(C660="","",S659+(E660+J660-IF(RESULTADOS!$C$17="Normal",K660,0)-L660)/2+(F660+G660+H660+I660-IF(RESULTADOS!$C$17="Normal",0,K660)))</f>
        <v/>
      </c>
      <c r="T660" s="100" t="str">
        <f ca="1">IF(C660="","",T659+(E660+J660-IF(RESULTADOS!$C$17="Normal",K660,0)-L660)/2)</f>
        <v/>
      </c>
      <c r="U660" s="100">
        <f t="shared" ca="1" si="97"/>
        <v>0</v>
      </c>
      <c r="W660" s="116" t="str">
        <f t="shared" ca="1" si="98"/>
        <v/>
      </c>
      <c r="X660" s="116" t="str">
        <f t="shared" ca="1" si="99"/>
        <v/>
      </c>
      <c r="Y660" s="100">
        <f ca="1">IF(OR((Y659-13/12*AB659)*(1+PREMISSAS!$C$16)&lt;0,Y659=""),0,(Y659-13/12*AB659)*(1+PREMISSAS!$C$16))</f>
        <v>0</v>
      </c>
      <c r="Z660" s="100">
        <f ca="1">IF(OR((Z659-13/12*AC659)*(1+PREMISSAS!$C$16)&lt;0,Z659=""),0,(Z659-13/12*AC659)*(1+PREMISSAS!$C$16))</f>
        <v>0</v>
      </c>
      <c r="AA660" s="100">
        <f t="shared" ca="1" si="100"/>
        <v>0</v>
      </c>
      <c r="AB660" s="119">
        <f t="shared" ca="1" si="101"/>
        <v>0</v>
      </c>
      <c r="AC660" s="119">
        <f t="shared" ca="1" si="104"/>
        <v>0</v>
      </c>
    </row>
    <row r="661" spans="2:29" x14ac:dyDescent="0.25">
      <c r="B661" s="20" t="str">
        <f t="shared" ca="1" si="103"/>
        <v/>
      </c>
      <c r="C661" s="21" t="str">
        <f ca="1">IF(B661="","",IF(MONTH(B661)=1,C660*(1+PREMISSAS!$C$58),C660))</f>
        <v/>
      </c>
      <c r="D661" s="21" t="str">
        <f ca="1">IF(B661="","",IF(RESULTADOS!$C$17="Normal",IFERROR(MAX(C661-PREMISSAS!$C$13,0),0),MAX(10*PREMISSAS!$C$39,IF(MONTH(B661)=1,D660*(1+PREMISSAS!$C$58),D660))))</f>
        <v/>
      </c>
      <c r="E661" s="4">
        <f ca="1">IFERROR(D661*IF(RESULTADOS!$C$17="Normal",$D$3,0),0)</f>
        <v>0</v>
      </c>
      <c r="F661" s="4">
        <f>IF(AND(Painel!$I$47="Sim",Painel!$I$49=PREMISSAS!$O$23),Painel!$I$51,0)</f>
        <v>0</v>
      </c>
      <c r="G661" s="100">
        <f>IF(AND(Painel!$I$47="Sim",Painel!$I$49=PREMISSAS!$O$22),IF(MOD(MONTH(B661),6)=0,Painel!$I$51,0),0)</f>
        <v>0</v>
      </c>
      <c r="H661" s="100">
        <f>IF(AND(Painel!$I$47="Sim",Painel!$I$49=PREMISSAS!$O$21),IF(MOD(MONTH(B661),12)=0,Painel!$I$51,0),0)</f>
        <v>0</v>
      </c>
      <c r="I661" s="4">
        <f ca="1">IFERROR(IF(RESULTADOS!$C$17="Normal",0,D661)*IF(RESULTADOS!$C$17="Normal",0,$D$3),0)</f>
        <v>0</v>
      </c>
      <c r="J661" s="4">
        <f>IF(RESULTADOS!$C$17="Normal",E661,0)</f>
        <v>0</v>
      </c>
      <c r="K661" s="4">
        <f ca="1">(E661+J661+I661)*PREMISSAS!$C$61</f>
        <v>0</v>
      </c>
      <c r="L661" s="4">
        <f ca="1">IFERROR(D661*IF(RESULTADOS!$C$17="Normal",IF(Painel!$G$8=PREMISSAS!$M$18,PREMISSAS!$C$63,PREMISSAS!$D$63),0),0)</f>
        <v>0</v>
      </c>
      <c r="M661" s="85">
        <f ca="1">IFERROR(M660*(1+$E$2)+(E661+J661-IF(RESULTADOS!$C$17="Normal",K661,0)-L661)*IF(MONTH(B661)=12,2,1),0)</f>
        <v>0</v>
      </c>
      <c r="N661" s="85">
        <f ca="1">IFERROR(N660*(1+$E$2)+(F661+I661-IF(RESULTADOS!$C$17="Normal",0,K661))*IF(MONTH(B661)=12,2,1)+G661+H661,0)</f>
        <v>0</v>
      </c>
      <c r="P661" s="43">
        <f t="shared" ca="1" si="102"/>
        <v>0</v>
      </c>
      <c r="R661" s="116" t="str">
        <f t="shared" ca="1" si="96"/>
        <v/>
      </c>
      <c r="S661" s="100" t="str">
        <f ca="1">IF(C661="","",S660+(E661+J661-IF(RESULTADOS!$C$17="Normal",K661,0)-L661)/2+(F661+G661+H661+I661-IF(RESULTADOS!$C$17="Normal",0,K661)))</f>
        <v/>
      </c>
      <c r="T661" s="100" t="str">
        <f ca="1">IF(C661="","",T660+(E661+J661-IF(RESULTADOS!$C$17="Normal",K661,0)-L661)/2)</f>
        <v/>
      </c>
      <c r="U661" s="100">
        <f t="shared" ca="1" si="97"/>
        <v>0</v>
      </c>
      <c r="W661" s="116" t="str">
        <f t="shared" ca="1" si="98"/>
        <v/>
      </c>
      <c r="X661" s="116" t="str">
        <f t="shared" ca="1" si="99"/>
        <v/>
      </c>
      <c r="Y661" s="100">
        <f ca="1">IF(OR((Y660-13/12*AB660)*(1+PREMISSAS!$C$16)&lt;0,Y660=""),0,(Y660-13/12*AB660)*(1+PREMISSAS!$C$16))</f>
        <v>0</v>
      </c>
      <c r="Z661" s="100">
        <f ca="1">IF(OR((Z660-13/12*AC660)*(1+PREMISSAS!$C$16)&lt;0,Z660=""),0,(Z660-13/12*AC660)*(1+PREMISSAS!$C$16))</f>
        <v>0</v>
      </c>
      <c r="AA661" s="100">
        <f t="shared" ca="1" si="100"/>
        <v>0</v>
      </c>
      <c r="AB661" s="119">
        <f t="shared" ca="1" si="101"/>
        <v>0</v>
      </c>
      <c r="AC661" s="119">
        <f t="shared" ca="1" si="104"/>
        <v>0</v>
      </c>
    </row>
    <row r="662" spans="2:29" x14ac:dyDescent="0.25">
      <c r="B662" s="20" t="str">
        <f t="shared" ca="1" si="103"/>
        <v/>
      </c>
      <c r="C662" s="21" t="str">
        <f ca="1">IF(B662="","",IF(MONTH(B662)=1,C661*(1+PREMISSAS!$C$58),C661))</f>
        <v/>
      </c>
      <c r="D662" s="21" t="str">
        <f ca="1">IF(B662="","",IF(RESULTADOS!$C$17="Normal",IFERROR(MAX(C662-PREMISSAS!$C$13,0),0),MAX(10*PREMISSAS!$C$39,IF(MONTH(B662)=1,D661*(1+PREMISSAS!$C$58),D661))))</f>
        <v/>
      </c>
      <c r="E662" s="4">
        <f ca="1">IFERROR(D662*IF(RESULTADOS!$C$17="Normal",$D$3,0),0)</f>
        <v>0</v>
      </c>
      <c r="F662" s="4">
        <f>IF(AND(Painel!$I$47="Sim",Painel!$I$49=PREMISSAS!$O$23),Painel!$I$51,0)</f>
        <v>0</v>
      </c>
      <c r="G662" s="100">
        <f>IF(AND(Painel!$I$47="Sim",Painel!$I$49=PREMISSAS!$O$22),IF(MOD(MONTH(B662),6)=0,Painel!$I$51,0),0)</f>
        <v>0</v>
      </c>
      <c r="H662" s="100">
        <f>IF(AND(Painel!$I$47="Sim",Painel!$I$49=PREMISSAS!$O$21),IF(MOD(MONTH(B662),12)=0,Painel!$I$51,0),0)</f>
        <v>0</v>
      </c>
      <c r="I662" s="4">
        <f ca="1">IFERROR(IF(RESULTADOS!$C$17="Normal",0,D662)*IF(RESULTADOS!$C$17="Normal",0,$D$3),0)</f>
        <v>0</v>
      </c>
      <c r="J662" s="4">
        <f>IF(RESULTADOS!$C$17="Normal",E662,0)</f>
        <v>0</v>
      </c>
      <c r="K662" s="4">
        <f ca="1">(E662+J662+I662)*PREMISSAS!$C$61</f>
        <v>0</v>
      </c>
      <c r="L662" s="4">
        <f ca="1">IFERROR(D662*IF(RESULTADOS!$C$17="Normal",IF(Painel!$G$8=PREMISSAS!$M$18,PREMISSAS!$C$63,PREMISSAS!$D$63),0),0)</f>
        <v>0</v>
      </c>
      <c r="M662" s="85">
        <f ca="1">IFERROR(M661*(1+$E$2)+(E662+J662-IF(RESULTADOS!$C$17="Normal",K662,0)-L662)*IF(MONTH(B662)=12,2,1),0)</f>
        <v>0</v>
      </c>
      <c r="N662" s="85">
        <f ca="1">IFERROR(N661*(1+$E$2)+(F662+I662-IF(RESULTADOS!$C$17="Normal",0,K662))*IF(MONTH(B662)=12,2,1)+G662+H662,0)</f>
        <v>0</v>
      </c>
      <c r="P662" s="43">
        <f t="shared" ca="1" si="102"/>
        <v>0</v>
      </c>
      <c r="R662" s="116" t="str">
        <f t="shared" ca="1" si="96"/>
        <v/>
      </c>
      <c r="S662" s="100" t="str">
        <f ca="1">IF(C662="","",S661+(E662+J662-IF(RESULTADOS!$C$17="Normal",K662,0)-L662)/2+(F662+G662+H662+I662-IF(RESULTADOS!$C$17="Normal",0,K662)))</f>
        <v/>
      </c>
      <c r="T662" s="100" t="str">
        <f ca="1">IF(C662="","",T661+(E662+J662-IF(RESULTADOS!$C$17="Normal",K662,0)-L662)/2)</f>
        <v/>
      </c>
      <c r="U662" s="100">
        <f t="shared" ca="1" si="97"/>
        <v>0</v>
      </c>
      <c r="W662" s="116" t="str">
        <f t="shared" ca="1" si="98"/>
        <v/>
      </c>
      <c r="X662" s="116" t="str">
        <f t="shared" ca="1" si="99"/>
        <v/>
      </c>
      <c r="Y662" s="100">
        <f ca="1">IF(OR((Y661-13/12*AB661)*(1+PREMISSAS!$C$16)&lt;0,Y661=""),0,(Y661-13/12*AB661)*(1+PREMISSAS!$C$16))</f>
        <v>0</v>
      </c>
      <c r="Z662" s="100">
        <f ca="1">IF(OR((Z661-13/12*AC661)*(1+PREMISSAS!$C$16)&lt;0,Z661=""),0,(Z661-13/12*AC661)*(1+PREMISSAS!$C$16))</f>
        <v>0</v>
      </c>
      <c r="AA662" s="100">
        <f t="shared" ca="1" si="100"/>
        <v>0</v>
      </c>
      <c r="AB662" s="119">
        <f t="shared" ca="1" si="101"/>
        <v>0</v>
      </c>
      <c r="AC662" s="119">
        <f t="shared" ca="1" si="104"/>
        <v>0</v>
      </c>
    </row>
    <row r="663" spans="2:29" x14ac:dyDescent="0.25">
      <c r="B663" s="20" t="str">
        <f t="shared" ca="1" si="103"/>
        <v/>
      </c>
      <c r="C663" s="21" t="str">
        <f ca="1">IF(B663="","",IF(MONTH(B663)=1,C662*(1+PREMISSAS!$C$58),C662))</f>
        <v/>
      </c>
      <c r="D663" s="21" t="str">
        <f ca="1">IF(B663="","",IF(RESULTADOS!$C$17="Normal",IFERROR(MAX(C663-PREMISSAS!$C$13,0),0),MAX(10*PREMISSAS!$C$39,IF(MONTH(B663)=1,D662*(1+PREMISSAS!$C$58),D662))))</f>
        <v/>
      </c>
      <c r="E663" s="4">
        <f ca="1">IFERROR(D663*IF(RESULTADOS!$C$17="Normal",$D$3,0),0)</f>
        <v>0</v>
      </c>
      <c r="F663" s="4">
        <f>IF(AND(Painel!$I$47="Sim",Painel!$I$49=PREMISSAS!$O$23),Painel!$I$51,0)</f>
        <v>0</v>
      </c>
      <c r="G663" s="100">
        <f>IF(AND(Painel!$I$47="Sim",Painel!$I$49=PREMISSAS!$O$22),IF(MOD(MONTH(B663),6)=0,Painel!$I$51,0),0)</f>
        <v>0</v>
      </c>
      <c r="H663" s="100">
        <f>IF(AND(Painel!$I$47="Sim",Painel!$I$49=PREMISSAS!$O$21),IF(MOD(MONTH(B663),12)=0,Painel!$I$51,0),0)</f>
        <v>0</v>
      </c>
      <c r="I663" s="4">
        <f ca="1">IFERROR(IF(RESULTADOS!$C$17="Normal",0,D663)*IF(RESULTADOS!$C$17="Normal",0,$D$3),0)</f>
        <v>0</v>
      </c>
      <c r="J663" s="4">
        <f>IF(RESULTADOS!$C$17="Normal",E663,0)</f>
        <v>0</v>
      </c>
      <c r="K663" s="4">
        <f ca="1">(E663+J663+I663)*PREMISSAS!$C$61</f>
        <v>0</v>
      </c>
      <c r="L663" s="4">
        <f ca="1">IFERROR(D663*IF(RESULTADOS!$C$17="Normal",IF(Painel!$G$8=PREMISSAS!$M$18,PREMISSAS!$C$63,PREMISSAS!$D$63),0),0)</f>
        <v>0</v>
      </c>
      <c r="M663" s="85">
        <f ca="1">IFERROR(M662*(1+$E$2)+(E663+J663-IF(RESULTADOS!$C$17="Normal",K663,0)-L663)*IF(MONTH(B663)=12,2,1),0)</f>
        <v>0</v>
      </c>
      <c r="N663" s="85">
        <f ca="1">IFERROR(N662*(1+$E$2)+(F663+I663-IF(RESULTADOS!$C$17="Normal",0,K663))*IF(MONTH(B663)=12,2,1)+G663+H663,0)</f>
        <v>0</v>
      </c>
      <c r="P663" s="43">
        <f t="shared" ca="1" si="102"/>
        <v>0</v>
      </c>
      <c r="R663" s="116" t="str">
        <f t="shared" ca="1" si="96"/>
        <v/>
      </c>
      <c r="S663" s="100" t="str">
        <f ca="1">IF(C663="","",S662+(E663+J663-IF(RESULTADOS!$C$17="Normal",K663,0)-L663)/2+(F663+G663+H663+I663-IF(RESULTADOS!$C$17="Normal",0,K663)))</f>
        <v/>
      </c>
      <c r="T663" s="100" t="str">
        <f ca="1">IF(C663="","",T662+(E663+J663-IF(RESULTADOS!$C$17="Normal",K663,0)-L663)/2)</f>
        <v/>
      </c>
      <c r="U663" s="100">
        <f t="shared" ca="1" si="97"/>
        <v>0</v>
      </c>
      <c r="W663" s="116" t="str">
        <f t="shared" ca="1" si="98"/>
        <v/>
      </c>
      <c r="X663" s="116" t="str">
        <f t="shared" ca="1" si="99"/>
        <v/>
      </c>
      <c r="Y663" s="100">
        <f ca="1">IF(OR((Y662-13/12*AB662)*(1+PREMISSAS!$C$16)&lt;0,Y662=""),0,(Y662-13/12*AB662)*(1+PREMISSAS!$C$16))</f>
        <v>0</v>
      </c>
      <c r="Z663" s="100">
        <f ca="1">IF(OR((Z662-13/12*AC662)*(1+PREMISSAS!$C$16)&lt;0,Z662=""),0,(Z662-13/12*AC662)*(1+PREMISSAS!$C$16))</f>
        <v>0</v>
      </c>
      <c r="AA663" s="100">
        <f t="shared" ca="1" si="100"/>
        <v>0</v>
      </c>
      <c r="AB663" s="119">
        <f t="shared" ca="1" si="101"/>
        <v>0</v>
      </c>
      <c r="AC663" s="119">
        <f t="shared" ca="1" si="104"/>
        <v>0</v>
      </c>
    </row>
    <row r="664" spans="2:29" x14ac:dyDescent="0.25">
      <c r="B664" s="20" t="str">
        <f t="shared" ca="1" si="103"/>
        <v/>
      </c>
      <c r="C664" s="21" t="str">
        <f ca="1">IF(B664="","",IF(MONTH(B664)=1,C663*(1+PREMISSAS!$C$58),C663))</f>
        <v/>
      </c>
      <c r="D664" s="21" t="str">
        <f ca="1">IF(B664="","",IF(RESULTADOS!$C$17="Normal",IFERROR(MAX(C664-PREMISSAS!$C$13,0),0),MAX(10*PREMISSAS!$C$39,IF(MONTH(B664)=1,D663*(1+PREMISSAS!$C$58),D663))))</f>
        <v/>
      </c>
      <c r="E664" s="4">
        <f ca="1">IFERROR(D664*IF(RESULTADOS!$C$17="Normal",$D$3,0),0)</f>
        <v>0</v>
      </c>
      <c r="F664" s="4">
        <f>IF(AND(Painel!$I$47="Sim",Painel!$I$49=PREMISSAS!$O$23),Painel!$I$51,0)</f>
        <v>0</v>
      </c>
      <c r="G664" s="100">
        <f>IF(AND(Painel!$I$47="Sim",Painel!$I$49=PREMISSAS!$O$22),IF(MOD(MONTH(B664),6)=0,Painel!$I$51,0),0)</f>
        <v>0</v>
      </c>
      <c r="H664" s="100">
        <f>IF(AND(Painel!$I$47="Sim",Painel!$I$49=PREMISSAS!$O$21),IF(MOD(MONTH(B664),12)=0,Painel!$I$51,0),0)</f>
        <v>0</v>
      </c>
      <c r="I664" s="4">
        <f ca="1">IFERROR(IF(RESULTADOS!$C$17="Normal",0,D664)*IF(RESULTADOS!$C$17="Normal",0,$D$3),0)</f>
        <v>0</v>
      </c>
      <c r="J664" s="4">
        <f>IF(RESULTADOS!$C$17="Normal",E664,0)</f>
        <v>0</v>
      </c>
      <c r="K664" s="4">
        <f ca="1">(E664+J664+I664)*PREMISSAS!$C$61</f>
        <v>0</v>
      </c>
      <c r="L664" s="4">
        <f ca="1">IFERROR(D664*IF(RESULTADOS!$C$17="Normal",IF(Painel!$G$8=PREMISSAS!$M$18,PREMISSAS!$C$63,PREMISSAS!$D$63),0),0)</f>
        <v>0</v>
      </c>
      <c r="M664" s="85">
        <f ca="1">IFERROR(M663*(1+$E$2)+(E664+J664-IF(RESULTADOS!$C$17="Normal",K664,0)-L664)*IF(MONTH(B664)=12,2,1),0)</f>
        <v>0</v>
      </c>
      <c r="N664" s="85">
        <f ca="1">IFERROR(N663*(1+$E$2)+(F664+I664-IF(RESULTADOS!$C$17="Normal",0,K664))*IF(MONTH(B664)=12,2,1)+G664+H664,0)</f>
        <v>0</v>
      </c>
      <c r="P664" s="43">
        <f t="shared" ca="1" si="102"/>
        <v>0</v>
      </c>
      <c r="R664" s="116" t="str">
        <f t="shared" ca="1" si="96"/>
        <v/>
      </c>
      <c r="S664" s="100" t="str">
        <f ca="1">IF(C664="","",S663+(E664+J664-IF(RESULTADOS!$C$17="Normal",K664,0)-L664)/2+(F664+G664+H664+I664-IF(RESULTADOS!$C$17="Normal",0,K664)))</f>
        <v/>
      </c>
      <c r="T664" s="100" t="str">
        <f ca="1">IF(C664="","",T663+(E664+J664-IF(RESULTADOS!$C$17="Normal",K664,0)-L664)/2)</f>
        <v/>
      </c>
      <c r="U664" s="100">
        <f t="shared" ca="1" si="97"/>
        <v>0</v>
      </c>
      <c r="W664" s="116" t="str">
        <f t="shared" ca="1" si="98"/>
        <v/>
      </c>
      <c r="X664" s="116" t="str">
        <f t="shared" ca="1" si="99"/>
        <v/>
      </c>
      <c r="Y664" s="100">
        <f ca="1">IF(OR((Y663-13/12*AB663)*(1+PREMISSAS!$C$16)&lt;0,Y663=""),0,(Y663-13/12*AB663)*(1+PREMISSAS!$C$16))</f>
        <v>0</v>
      </c>
      <c r="Z664" s="100">
        <f ca="1">IF(OR((Z663-13/12*AC663)*(1+PREMISSAS!$C$16)&lt;0,Z663=""),0,(Z663-13/12*AC663)*(1+PREMISSAS!$C$16))</f>
        <v>0</v>
      </c>
      <c r="AA664" s="100">
        <f t="shared" ca="1" si="100"/>
        <v>0</v>
      </c>
      <c r="AB664" s="119">
        <f t="shared" ca="1" si="101"/>
        <v>0</v>
      </c>
      <c r="AC664" s="119">
        <f t="shared" ca="1" si="104"/>
        <v>0</v>
      </c>
    </row>
    <row r="665" spans="2:29" x14ac:dyDescent="0.25">
      <c r="B665" s="20" t="str">
        <f t="shared" ca="1" si="103"/>
        <v/>
      </c>
      <c r="C665" s="21" t="str">
        <f ca="1">IF(B665="","",IF(MONTH(B665)=1,C664*(1+PREMISSAS!$C$58),C664))</f>
        <v/>
      </c>
      <c r="D665" s="21" t="str">
        <f ca="1">IF(B665="","",IF(RESULTADOS!$C$17="Normal",IFERROR(MAX(C665-PREMISSAS!$C$13,0),0),MAX(10*PREMISSAS!$C$39,IF(MONTH(B665)=1,D664*(1+PREMISSAS!$C$58),D664))))</f>
        <v/>
      </c>
      <c r="E665" s="4">
        <f ca="1">IFERROR(D665*IF(RESULTADOS!$C$17="Normal",$D$3,0),0)</f>
        <v>0</v>
      </c>
      <c r="F665" s="4">
        <f>IF(AND(Painel!$I$47="Sim",Painel!$I$49=PREMISSAS!$O$23),Painel!$I$51,0)</f>
        <v>0</v>
      </c>
      <c r="G665" s="100">
        <f>IF(AND(Painel!$I$47="Sim",Painel!$I$49=PREMISSAS!$O$22),IF(MOD(MONTH(B665),6)=0,Painel!$I$51,0),0)</f>
        <v>0</v>
      </c>
      <c r="H665" s="100">
        <f>IF(AND(Painel!$I$47="Sim",Painel!$I$49=PREMISSAS!$O$21),IF(MOD(MONTH(B665),12)=0,Painel!$I$51,0),0)</f>
        <v>0</v>
      </c>
      <c r="I665" s="4">
        <f ca="1">IFERROR(IF(RESULTADOS!$C$17="Normal",0,D665)*IF(RESULTADOS!$C$17="Normal",0,$D$3),0)</f>
        <v>0</v>
      </c>
      <c r="J665" s="4">
        <f>IF(RESULTADOS!$C$17="Normal",E665,0)</f>
        <v>0</v>
      </c>
      <c r="K665" s="4">
        <f ca="1">(E665+J665+I665)*PREMISSAS!$C$61</f>
        <v>0</v>
      </c>
      <c r="L665" s="4">
        <f ca="1">IFERROR(D665*IF(RESULTADOS!$C$17="Normal",IF(Painel!$G$8=PREMISSAS!$M$18,PREMISSAS!$C$63,PREMISSAS!$D$63),0),0)</f>
        <v>0</v>
      </c>
      <c r="M665" s="85">
        <f ca="1">IFERROR(M664*(1+$E$2)+(E665+J665-IF(RESULTADOS!$C$17="Normal",K665,0)-L665)*IF(MONTH(B665)=12,2,1),0)</f>
        <v>0</v>
      </c>
      <c r="N665" s="85">
        <f ca="1">IFERROR(N664*(1+$E$2)+(F665+I665-IF(RESULTADOS!$C$17="Normal",0,K665))*IF(MONTH(B665)=12,2,1)+G665+H665,0)</f>
        <v>0</v>
      </c>
      <c r="P665" s="43">
        <f t="shared" ca="1" si="102"/>
        <v>0</v>
      </c>
      <c r="R665" s="116" t="str">
        <f t="shared" ca="1" si="96"/>
        <v/>
      </c>
      <c r="S665" s="100" t="str">
        <f ca="1">IF(C665="","",S664+(E665+J665-IF(RESULTADOS!$C$17="Normal",K665,0)-L665)/2+(F665+G665+H665+I665-IF(RESULTADOS!$C$17="Normal",0,K665)))</f>
        <v/>
      </c>
      <c r="T665" s="100" t="str">
        <f ca="1">IF(C665="","",T664+(E665+J665-IF(RESULTADOS!$C$17="Normal",K665,0)-L665)/2)</f>
        <v/>
      </c>
      <c r="U665" s="100">
        <f t="shared" ca="1" si="97"/>
        <v>0</v>
      </c>
      <c r="W665" s="116" t="str">
        <f t="shared" ca="1" si="98"/>
        <v/>
      </c>
      <c r="X665" s="116" t="str">
        <f t="shared" ca="1" si="99"/>
        <v/>
      </c>
      <c r="Y665" s="100">
        <f ca="1">IF(OR((Y664-13/12*AB664)*(1+PREMISSAS!$C$16)&lt;0,Y664=""),0,(Y664-13/12*AB664)*(1+PREMISSAS!$C$16))</f>
        <v>0</v>
      </c>
      <c r="Z665" s="100">
        <f ca="1">IF(OR((Z664-13/12*AC664)*(1+PREMISSAS!$C$16)&lt;0,Z664=""),0,(Z664-13/12*AC664)*(1+PREMISSAS!$C$16))</f>
        <v>0</v>
      </c>
      <c r="AA665" s="100">
        <f t="shared" ca="1" si="100"/>
        <v>0</v>
      </c>
      <c r="AB665" s="119">
        <f t="shared" ca="1" si="101"/>
        <v>0</v>
      </c>
      <c r="AC665" s="119">
        <f t="shared" ca="1" si="104"/>
        <v>0</v>
      </c>
    </row>
    <row r="666" spans="2:29" x14ac:dyDescent="0.25">
      <c r="B666" s="20" t="str">
        <f t="shared" ca="1" si="103"/>
        <v/>
      </c>
      <c r="C666" s="21" t="str">
        <f ca="1">IF(B666="","",IF(MONTH(B666)=1,C665*(1+PREMISSAS!$C$58),C665))</f>
        <v/>
      </c>
      <c r="D666" s="21" t="str">
        <f ca="1">IF(B666="","",IF(RESULTADOS!$C$17="Normal",IFERROR(MAX(C666-PREMISSAS!$C$13,0),0),MAX(10*PREMISSAS!$C$39,IF(MONTH(B666)=1,D665*(1+PREMISSAS!$C$58),D665))))</f>
        <v/>
      </c>
      <c r="E666" s="4">
        <f ca="1">IFERROR(D666*IF(RESULTADOS!$C$17="Normal",$D$3,0),0)</f>
        <v>0</v>
      </c>
      <c r="F666" s="4">
        <f>IF(AND(Painel!$I$47="Sim",Painel!$I$49=PREMISSAS!$O$23),Painel!$I$51,0)</f>
        <v>0</v>
      </c>
      <c r="G666" s="100">
        <f>IF(AND(Painel!$I$47="Sim",Painel!$I$49=PREMISSAS!$O$22),IF(MOD(MONTH(B666),6)=0,Painel!$I$51,0),0)</f>
        <v>0</v>
      </c>
      <c r="H666" s="100">
        <f>IF(AND(Painel!$I$47="Sim",Painel!$I$49=PREMISSAS!$O$21),IF(MOD(MONTH(B666),12)=0,Painel!$I$51,0),0)</f>
        <v>0</v>
      </c>
      <c r="I666" s="4">
        <f ca="1">IFERROR(IF(RESULTADOS!$C$17="Normal",0,D666)*IF(RESULTADOS!$C$17="Normal",0,$D$3),0)</f>
        <v>0</v>
      </c>
      <c r="J666" s="4">
        <f>IF(RESULTADOS!$C$17="Normal",E666,0)</f>
        <v>0</v>
      </c>
      <c r="K666" s="4">
        <f ca="1">(E666+J666+I666)*PREMISSAS!$C$61</f>
        <v>0</v>
      </c>
      <c r="L666" s="4">
        <f ca="1">IFERROR(D666*IF(RESULTADOS!$C$17="Normal",IF(Painel!$G$8=PREMISSAS!$M$18,PREMISSAS!$C$63,PREMISSAS!$D$63),0),0)</f>
        <v>0</v>
      </c>
      <c r="M666" s="85">
        <f ca="1">IFERROR(M665*(1+$E$2)+(E666+J666-IF(RESULTADOS!$C$17="Normal",K666,0)-L666)*IF(MONTH(B666)=12,2,1),0)</f>
        <v>0</v>
      </c>
      <c r="N666" s="85">
        <f ca="1">IFERROR(N665*(1+$E$2)+(F666+I666-IF(RESULTADOS!$C$17="Normal",0,K666))*IF(MONTH(B666)=12,2,1)+G666+H666,0)</f>
        <v>0</v>
      </c>
      <c r="P666" s="43">
        <f t="shared" ca="1" si="102"/>
        <v>0</v>
      </c>
      <c r="R666" s="116" t="str">
        <f t="shared" ca="1" si="96"/>
        <v/>
      </c>
      <c r="S666" s="100" t="str">
        <f ca="1">IF(C666="","",S665+(E666+J666-IF(RESULTADOS!$C$17="Normal",K666,0)-L666)/2+(F666+G666+H666+I666-IF(RESULTADOS!$C$17="Normal",0,K666)))</f>
        <v/>
      </c>
      <c r="T666" s="100" t="str">
        <f ca="1">IF(C666="","",T665+(E666+J666-IF(RESULTADOS!$C$17="Normal",K666,0)-L666)/2)</f>
        <v/>
      </c>
      <c r="U666" s="100">
        <f t="shared" ca="1" si="97"/>
        <v>0</v>
      </c>
      <c r="W666" s="116" t="str">
        <f t="shared" ca="1" si="98"/>
        <v/>
      </c>
      <c r="X666" s="116" t="str">
        <f t="shared" ca="1" si="99"/>
        <v/>
      </c>
      <c r="Y666" s="100">
        <f ca="1">IF(OR((Y665-13/12*AB665)*(1+PREMISSAS!$C$16)&lt;0,Y665=""),0,(Y665-13/12*AB665)*(1+PREMISSAS!$C$16))</f>
        <v>0</v>
      </c>
      <c r="Z666" s="100">
        <f ca="1">IF(OR((Z665-13/12*AC665)*(1+PREMISSAS!$C$16)&lt;0,Z665=""),0,(Z665-13/12*AC665)*(1+PREMISSAS!$C$16))</f>
        <v>0</v>
      </c>
      <c r="AA666" s="100">
        <f t="shared" ca="1" si="100"/>
        <v>0</v>
      </c>
      <c r="AB666" s="119">
        <f t="shared" ca="1" si="101"/>
        <v>0</v>
      </c>
      <c r="AC666" s="119">
        <f t="shared" ca="1" si="104"/>
        <v>0</v>
      </c>
    </row>
    <row r="667" spans="2:29" x14ac:dyDescent="0.25">
      <c r="B667" s="20" t="str">
        <f t="shared" ca="1" si="103"/>
        <v/>
      </c>
      <c r="C667" s="21" t="str">
        <f ca="1">IF(B667="","",IF(MONTH(B667)=1,C666*(1+PREMISSAS!$C$58),C666))</f>
        <v/>
      </c>
      <c r="D667" s="21" t="str">
        <f ca="1">IF(B667="","",IF(RESULTADOS!$C$17="Normal",IFERROR(MAX(C667-PREMISSAS!$C$13,0),0),MAX(10*PREMISSAS!$C$39,IF(MONTH(B667)=1,D666*(1+PREMISSAS!$C$58),D666))))</f>
        <v/>
      </c>
      <c r="E667" s="4">
        <f ca="1">IFERROR(D667*IF(RESULTADOS!$C$17="Normal",$D$3,0),0)</f>
        <v>0</v>
      </c>
      <c r="F667" s="4">
        <f>IF(AND(Painel!$I$47="Sim",Painel!$I$49=PREMISSAS!$O$23),Painel!$I$51,0)</f>
        <v>0</v>
      </c>
      <c r="G667" s="100">
        <f>IF(AND(Painel!$I$47="Sim",Painel!$I$49=PREMISSAS!$O$22),IF(MOD(MONTH(B667),6)=0,Painel!$I$51,0),0)</f>
        <v>0</v>
      </c>
      <c r="H667" s="100">
        <f>IF(AND(Painel!$I$47="Sim",Painel!$I$49=PREMISSAS!$O$21),IF(MOD(MONTH(B667),12)=0,Painel!$I$51,0),0)</f>
        <v>0</v>
      </c>
      <c r="I667" s="4">
        <f ca="1">IFERROR(IF(RESULTADOS!$C$17="Normal",0,D667)*IF(RESULTADOS!$C$17="Normal",0,$D$3),0)</f>
        <v>0</v>
      </c>
      <c r="J667" s="4">
        <f>IF(RESULTADOS!$C$17="Normal",E667,0)</f>
        <v>0</v>
      </c>
      <c r="K667" s="4">
        <f ca="1">(E667+J667+I667)*PREMISSAS!$C$61</f>
        <v>0</v>
      </c>
      <c r="L667" s="4">
        <f ca="1">IFERROR(D667*IF(RESULTADOS!$C$17="Normal",IF(Painel!$G$8=PREMISSAS!$M$18,PREMISSAS!$C$63,PREMISSAS!$D$63),0),0)</f>
        <v>0</v>
      </c>
      <c r="M667" s="85">
        <f ca="1">IFERROR(M666*(1+$E$2)+(E667+J667-IF(RESULTADOS!$C$17="Normal",K667,0)-L667)*IF(MONTH(B667)=12,2,1),0)</f>
        <v>0</v>
      </c>
      <c r="N667" s="85">
        <f ca="1">IFERROR(N666*(1+$E$2)+(F667+I667-IF(RESULTADOS!$C$17="Normal",0,K667))*IF(MONTH(B667)=12,2,1)+G667+H667,0)</f>
        <v>0</v>
      </c>
      <c r="P667" s="43">
        <f t="shared" ca="1" si="102"/>
        <v>0</v>
      </c>
      <c r="R667" s="116" t="str">
        <f t="shared" ref="R667:R686" ca="1" si="105">IF(C667="","",B667)</f>
        <v/>
      </c>
      <c r="S667" s="100" t="str">
        <f ca="1">IF(C667="","",S666+(E667+J667-IF(RESULTADOS!$C$17="Normal",K667,0)-L667)/2+(F667+G667+H667+I667-IF(RESULTADOS!$C$17="Normal",0,K667)))</f>
        <v/>
      </c>
      <c r="T667" s="100" t="str">
        <f ca="1">IF(C667="","",T666+(E667+J667-IF(RESULTADOS!$C$17="Normal",K667,0)-L667)/2)</f>
        <v/>
      </c>
      <c r="U667" s="100">
        <f t="shared" ref="U667:U686" ca="1" si="106">SUM(M667:N667)-SUM(S667:T667)</f>
        <v>0</v>
      </c>
      <c r="W667" s="116" t="str">
        <f t="shared" ref="W667:W686" ca="1" si="107">IF(AA667=0,"",EOMONTH(W666,1))</f>
        <v/>
      </c>
      <c r="X667" s="116" t="str">
        <f t="shared" ref="X667:X686" ca="1" si="108">IF(AC667&lt;&gt;"",W667,"")</f>
        <v/>
      </c>
      <c r="Y667" s="100">
        <f ca="1">IF(OR((Y666-13/12*AB666)*(1+PREMISSAS!$C$16)&lt;0,Y666=""),0,(Y666-13/12*AB666)*(1+PREMISSAS!$C$16))</f>
        <v>0</v>
      </c>
      <c r="Z667" s="100">
        <f ca="1">IF(OR((Z666-13/12*AC666)*(1+PREMISSAS!$C$16)&lt;0,Z666=""),0,(Z666-13/12*AC666)*(1+PREMISSAS!$C$16))</f>
        <v>0</v>
      </c>
      <c r="AA667" s="100">
        <f t="shared" ref="AA667:AA686" ca="1" si="109">SUM(Y667:Z667)</f>
        <v>0</v>
      </c>
      <c r="AB667" s="119">
        <f t="shared" ref="AB667:AB686" ca="1" si="110">IF(Y667&lt;&gt;0,AB666,0)</f>
        <v>0</v>
      </c>
      <c r="AC667" s="119">
        <f t="shared" ca="1" si="104"/>
        <v>0</v>
      </c>
    </row>
    <row r="668" spans="2:29" x14ac:dyDescent="0.25">
      <c r="B668" s="20" t="str">
        <f t="shared" ca="1" si="103"/>
        <v/>
      </c>
      <c r="C668" s="21" t="str">
        <f ca="1">IF(B668="","",IF(MONTH(B668)=1,C667*(1+PREMISSAS!$C$58),C667))</f>
        <v/>
      </c>
      <c r="D668" s="21" t="str">
        <f ca="1">IF(B668="","",IF(RESULTADOS!$C$17="Normal",IFERROR(MAX(C668-PREMISSAS!$C$13,0),0),MAX(10*PREMISSAS!$C$39,IF(MONTH(B668)=1,D667*(1+PREMISSAS!$C$58),D667))))</f>
        <v/>
      </c>
      <c r="E668" s="4">
        <f ca="1">IFERROR(D668*IF(RESULTADOS!$C$17="Normal",$D$3,0),0)</f>
        <v>0</v>
      </c>
      <c r="F668" s="4">
        <f>IF(AND(Painel!$I$47="Sim",Painel!$I$49=PREMISSAS!$O$23),Painel!$I$51,0)</f>
        <v>0</v>
      </c>
      <c r="G668" s="100">
        <f>IF(AND(Painel!$I$47="Sim",Painel!$I$49=PREMISSAS!$O$22),IF(MOD(MONTH(B668),6)=0,Painel!$I$51,0),0)</f>
        <v>0</v>
      </c>
      <c r="H668" s="100">
        <f>IF(AND(Painel!$I$47="Sim",Painel!$I$49=PREMISSAS!$O$21),IF(MOD(MONTH(B668),12)=0,Painel!$I$51,0),0)</f>
        <v>0</v>
      </c>
      <c r="I668" s="4">
        <f ca="1">IFERROR(IF(RESULTADOS!$C$17="Normal",0,D668)*IF(RESULTADOS!$C$17="Normal",0,$D$3),0)</f>
        <v>0</v>
      </c>
      <c r="J668" s="4">
        <f>IF(RESULTADOS!$C$17="Normal",E668,0)</f>
        <v>0</v>
      </c>
      <c r="K668" s="4">
        <f ca="1">(E668+J668+I668)*PREMISSAS!$C$61</f>
        <v>0</v>
      </c>
      <c r="L668" s="4">
        <f ca="1">IFERROR(D668*IF(RESULTADOS!$C$17="Normal",IF(Painel!$G$8=PREMISSAS!$M$18,PREMISSAS!$C$63,PREMISSAS!$D$63),0),0)</f>
        <v>0</v>
      </c>
      <c r="M668" s="85">
        <f ca="1">IFERROR(M667*(1+$E$2)+(E668+J668-IF(RESULTADOS!$C$17="Normal",K668,0)-L668)*IF(MONTH(B668)=12,2,1),0)</f>
        <v>0</v>
      </c>
      <c r="N668" s="85">
        <f ca="1">IFERROR(N667*(1+$E$2)+(F668+I668-IF(RESULTADOS!$C$17="Normal",0,K668))*IF(MONTH(B668)=12,2,1)+G668+H668,0)</f>
        <v>0</v>
      </c>
      <c r="P668" s="43">
        <f t="shared" ca="1" si="102"/>
        <v>0</v>
      </c>
      <c r="R668" s="116" t="str">
        <f t="shared" ca="1" si="105"/>
        <v/>
      </c>
      <c r="S668" s="100" t="str">
        <f ca="1">IF(C668="","",S667+(E668+J668-IF(RESULTADOS!$C$17="Normal",K668,0)-L668)/2+(F668+G668+H668+I668-IF(RESULTADOS!$C$17="Normal",0,K668)))</f>
        <v/>
      </c>
      <c r="T668" s="100" t="str">
        <f ca="1">IF(C668="","",T667+(E668+J668-IF(RESULTADOS!$C$17="Normal",K668,0)-L668)/2)</f>
        <v/>
      </c>
      <c r="U668" s="100">
        <f t="shared" ca="1" si="106"/>
        <v>0</v>
      </c>
      <c r="W668" s="116" t="str">
        <f t="shared" ca="1" si="107"/>
        <v/>
      </c>
      <c r="X668" s="116" t="str">
        <f t="shared" ca="1" si="108"/>
        <v/>
      </c>
      <c r="Y668" s="100">
        <f ca="1">IF(OR((Y667-13/12*AB667)*(1+PREMISSAS!$C$16)&lt;0,Y667=""),0,(Y667-13/12*AB667)*(1+PREMISSAS!$C$16))</f>
        <v>0</v>
      </c>
      <c r="Z668" s="100">
        <f ca="1">IF(OR((Z667-13/12*AC667)*(1+PREMISSAS!$C$16)&lt;0,Z667=""),0,(Z667-13/12*AC667)*(1+PREMISSAS!$C$16))</f>
        <v>0</v>
      </c>
      <c r="AA668" s="100">
        <f t="shared" ca="1" si="109"/>
        <v>0</v>
      </c>
      <c r="AB668" s="119">
        <f t="shared" ca="1" si="110"/>
        <v>0</v>
      </c>
      <c r="AC668" s="119">
        <f t="shared" ca="1" si="104"/>
        <v>0</v>
      </c>
    </row>
    <row r="669" spans="2:29" x14ac:dyDescent="0.25">
      <c r="B669" s="20" t="str">
        <f t="shared" ca="1" si="103"/>
        <v/>
      </c>
      <c r="C669" s="21" t="str">
        <f ca="1">IF(B669="","",IF(MONTH(B669)=1,C668*(1+PREMISSAS!$C$58),C668))</f>
        <v/>
      </c>
      <c r="D669" s="21" t="str">
        <f ca="1">IF(B669="","",IF(RESULTADOS!$C$17="Normal",IFERROR(MAX(C669-PREMISSAS!$C$13,0),0),MAX(10*PREMISSAS!$C$39,IF(MONTH(B669)=1,D668*(1+PREMISSAS!$C$58),D668))))</f>
        <v/>
      </c>
      <c r="E669" s="4">
        <f ca="1">IFERROR(D669*IF(RESULTADOS!$C$17="Normal",$D$3,0),0)</f>
        <v>0</v>
      </c>
      <c r="F669" s="4">
        <f>IF(AND(Painel!$I$47="Sim",Painel!$I$49=PREMISSAS!$O$23),Painel!$I$51,0)</f>
        <v>0</v>
      </c>
      <c r="G669" s="100">
        <f>IF(AND(Painel!$I$47="Sim",Painel!$I$49=PREMISSAS!$O$22),IF(MOD(MONTH(B669),6)=0,Painel!$I$51,0),0)</f>
        <v>0</v>
      </c>
      <c r="H669" s="100">
        <f>IF(AND(Painel!$I$47="Sim",Painel!$I$49=PREMISSAS!$O$21),IF(MOD(MONTH(B669),12)=0,Painel!$I$51,0),0)</f>
        <v>0</v>
      </c>
      <c r="I669" s="4">
        <f ca="1">IFERROR(IF(RESULTADOS!$C$17="Normal",0,D669)*IF(RESULTADOS!$C$17="Normal",0,$D$3),0)</f>
        <v>0</v>
      </c>
      <c r="J669" s="4">
        <f>IF(RESULTADOS!$C$17="Normal",E669,0)</f>
        <v>0</v>
      </c>
      <c r="K669" s="4">
        <f ca="1">(E669+J669+I669)*PREMISSAS!$C$61</f>
        <v>0</v>
      </c>
      <c r="L669" s="4">
        <f ca="1">IFERROR(D669*IF(RESULTADOS!$C$17="Normal",IF(Painel!$G$8=PREMISSAS!$M$18,PREMISSAS!$C$63,PREMISSAS!$D$63),0),0)</f>
        <v>0</v>
      </c>
      <c r="M669" s="85">
        <f ca="1">IFERROR(M668*(1+$E$2)+(E669+J669-IF(RESULTADOS!$C$17="Normal",K669,0)-L669)*IF(MONTH(B669)=12,2,1),0)</f>
        <v>0</v>
      </c>
      <c r="N669" s="85">
        <f ca="1">IFERROR(N668*(1+$E$2)+(F669+I669-IF(RESULTADOS!$C$17="Normal",0,K669))*IF(MONTH(B669)=12,2,1)+G669+H669,0)</f>
        <v>0</v>
      </c>
      <c r="P669" s="43">
        <f t="shared" ca="1" si="102"/>
        <v>0</v>
      </c>
      <c r="R669" s="116" t="str">
        <f t="shared" ca="1" si="105"/>
        <v/>
      </c>
      <c r="S669" s="100" t="str">
        <f ca="1">IF(C669="","",S668+(E669+J669-IF(RESULTADOS!$C$17="Normal",K669,0)-L669)/2+(F669+G669+H669+I669-IF(RESULTADOS!$C$17="Normal",0,K669)))</f>
        <v/>
      </c>
      <c r="T669" s="100" t="str">
        <f ca="1">IF(C669="","",T668+(E669+J669-IF(RESULTADOS!$C$17="Normal",K669,0)-L669)/2)</f>
        <v/>
      </c>
      <c r="U669" s="100">
        <f t="shared" ca="1" si="106"/>
        <v>0</v>
      </c>
      <c r="W669" s="116" t="str">
        <f t="shared" ca="1" si="107"/>
        <v/>
      </c>
      <c r="X669" s="116" t="str">
        <f t="shared" ca="1" si="108"/>
        <v/>
      </c>
      <c r="Y669" s="100">
        <f ca="1">IF(OR((Y668-13/12*AB668)*(1+PREMISSAS!$C$16)&lt;0,Y668=""),0,(Y668-13/12*AB668)*(1+PREMISSAS!$C$16))</f>
        <v>0</v>
      </c>
      <c r="Z669" s="100">
        <f ca="1">IF(OR((Z668-13/12*AC668)*(1+PREMISSAS!$C$16)&lt;0,Z668=""),0,(Z668-13/12*AC668)*(1+PREMISSAS!$C$16))</f>
        <v>0</v>
      </c>
      <c r="AA669" s="100">
        <f t="shared" ca="1" si="109"/>
        <v>0</v>
      </c>
      <c r="AB669" s="119">
        <f t="shared" ca="1" si="110"/>
        <v>0</v>
      </c>
      <c r="AC669" s="119">
        <f t="shared" ca="1" si="104"/>
        <v>0</v>
      </c>
    </row>
    <row r="670" spans="2:29" x14ac:dyDescent="0.25">
      <c r="B670" s="20" t="str">
        <f t="shared" ca="1" si="103"/>
        <v/>
      </c>
      <c r="C670" s="21" t="str">
        <f ca="1">IF(B670="","",IF(MONTH(B670)=1,C669*(1+PREMISSAS!$C$58),C669))</f>
        <v/>
      </c>
      <c r="D670" s="21" t="str">
        <f ca="1">IF(B670="","",IF(RESULTADOS!$C$17="Normal",IFERROR(MAX(C670-PREMISSAS!$C$13,0),0),MAX(10*PREMISSAS!$C$39,IF(MONTH(B670)=1,D669*(1+PREMISSAS!$C$58),D669))))</f>
        <v/>
      </c>
      <c r="E670" s="4">
        <f ca="1">IFERROR(D670*IF(RESULTADOS!$C$17="Normal",$D$3,0),0)</f>
        <v>0</v>
      </c>
      <c r="F670" s="4">
        <f>IF(AND(Painel!$I$47="Sim",Painel!$I$49=PREMISSAS!$O$23),Painel!$I$51,0)</f>
        <v>0</v>
      </c>
      <c r="G670" s="100">
        <f>IF(AND(Painel!$I$47="Sim",Painel!$I$49=PREMISSAS!$O$22),IF(MOD(MONTH(B670),6)=0,Painel!$I$51,0),0)</f>
        <v>0</v>
      </c>
      <c r="H670" s="100">
        <f>IF(AND(Painel!$I$47="Sim",Painel!$I$49=PREMISSAS!$O$21),IF(MOD(MONTH(B670),12)=0,Painel!$I$51,0),0)</f>
        <v>0</v>
      </c>
      <c r="I670" s="4">
        <f ca="1">IFERROR(IF(RESULTADOS!$C$17="Normal",0,D670)*IF(RESULTADOS!$C$17="Normal",0,$D$3),0)</f>
        <v>0</v>
      </c>
      <c r="J670" s="4">
        <f>IF(RESULTADOS!$C$17="Normal",E670,0)</f>
        <v>0</v>
      </c>
      <c r="K670" s="4">
        <f ca="1">(E670+J670+I670)*PREMISSAS!$C$61</f>
        <v>0</v>
      </c>
      <c r="L670" s="4">
        <f ca="1">IFERROR(D670*IF(RESULTADOS!$C$17="Normal",IF(Painel!$G$8=PREMISSAS!$M$18,PREMISSAS!$C$63,PREMISSAS!$D$63),0),0)</f>
        <v>0</v>
      </c>
      <c r="M670" s="85">
        <f ca="1">IFERROR(M669*(1+$E$2)+(E670+J670-IF(RESULTADOS!$C$17="Normal",K670,0)-L670)*IF(MONTH(B670)=12,2,1),0)</f>
        <v>0</v>
      </c>
      <c r="N670" s="85">
        <f ca="1">IFERROR(N669*(1+$E$2)+(F670+I670-IF(RESULTADOS!$C$17="Normal",0,K670))*IF(MONTH(B670)=12,2,1)+G670+H670,0)</f>
        <v>0</v>
      </c>
      <c r="P670" s="43">
        <f t="shared" ca="1" si="102"/>
        <v>0</v>
      </c>
      <c r="R670" s="116" t="str">
        <f t="shared" ca="1" si="105"/>
        <v/>
      </c>
      <c r="S670" s="100" t="str">
        <f ca="1">IF(C670="","",S669+(E670+J670-IF(RESULTADOS!$C$17="Normal",K670,0)-L670)/2+(F670+G670+H670+I670-IF(RESULTADOS!$C$17="Normal",0,K670)))</f>
        <v/>
      </c>
      <c r="T670" s="100" t="str">
        <f ca="1">IF(C670="","",T669+(E670+J670-IF(RESULTADOS!$C$17="Normal",K670,0)-L670)/2)</f>
        <v/>
      </c>
      <c r="U670" s="100">
        <f t="shared" ca="1" si="106"/>
        <v>0</v>
      </c>
      <c r="W670" s="116" t="str">
        <f t="shared" ca="1" si="107"/>
        <v/>
      </c>
      <c r="X670" s="116" t="str">
        <f t="shared" ca="1" si="108"/>
        <v/>
      </c>
      <c r="Y670" s="100">
        <f ca="1">IF(OR((Y669-13/12*AB669)*(1+PREMISSAS!$C$16)&lt;0,Y669=""),0,(Y669-13/12*AB669)*(1+PREMISSAS!$C$16))</f>
        <v>0</v>
      </c>
      <c r="Z670" s="100">
        <f ca="1">IF(OR((Z669-13/12*AC669)*(1+PREMISSAS!$C$16)&lt;0,Z669=""),0,(Z669-13/12*AC669)*(1+PREMISSAS!$C$16))</f>
        <v>0</v>
      </c>
      <c r="AA670" s="100">
        <f t="shared" ca="1" si="109"/>
        <v>0</v>
      </c>
      <c r="AB670" s="119">
        <f t="shared" ca="1" si="110"/>
        <v>0</v>
      </c>
      <c r="AC670" s="119">
        <f t="shared" ca="1" si="104"/>
        <v>0</v>
      </c>
    </row>
    <row r="671" spans="2:29" x14ac:dyDescent="0.25">
      <c r="B671" s="20" t="str">
        <f t="shared" ca="1" si="103"/>
        <v/>
      </c>
      <c r="C671" s="21" t="str">
        <f ca="1">IF(B671="","",IF(MONTH(B671)=1,C670*(1+PREMISSAS!$C$58),C670))</f>
        <v/>
      </c>
      <c r="D671" s="21" t="str">
        <f ca="1">IF(B671="","",IF(RESULTADOS!$C$17="Normal",IFERROR(MAX(C671-PREMISSAS!$C$13,0),0),MAX(10*PREMISSAS!$C$39,IF(MONTH(B671)=1,D670*(1+PREMISSAS!$C$58),D670))))</f>
        <v/>
      </c>
      <c r="E671" s="4">
        <f ca="1">IFERROR(D671*IF(RESULTADOS!$C$17="Normal",$D$3,0),0)</f>
        <v>0</v>
      </c>
      <c r="F671" s="4">
        <f>IF(AND(Painel!$I$47="Sim",Painel!$I$49=PREMISSAS!$O$23),Painel!$I$51,0)</f>
        <v>0</v>
      </c>
      <c r="G671" s="100">
        <f>IF(AND(Painel!$I$47="Sim",Painel!$I$49=PREMISSAS!$O$22),IF(MOD(MONTH(B671),6)=0,Painel!$I$51,0),0)</f>
        <v>0</v>
      </c>
      <c r="H671" s="100">
        <f>IF(AND(Painel!$I$47="Sim",Painel!$I$49=PREMISSAS!$O$21),IF(MOD(MONTH(B671),12)=0,Painel!$I$51,0),0)</f>
        <v>0</v>
      </c>
      <c r="I671" s="4">
        <f ca="1">IFERROR(IF(RESULTADOS!$C$17="Normal",0,D671)*IF(RESULTADOS!$C$17="Normal",0,$D$3),0)</f>
        <v>0</v>
      </c>
      <c r="J671" s="4">
        <f>IF(RESULTADOS!$C$17="Normal",E671,0)</f>
        <v>0</v>
      </c>
      <c r="K671" s="4">
        <f ca="1">(E671+J671+I671)*PREMISSAS!$C$61</f>
        <v>0</v>
      </c>
      <c r="L671" s="4">
        <f ca="1">IFERROR(D671*IF(RESULTADOS!$C$17="Normal",IF(Painel!$G$8=PREMISSAS!$M$18,PREMISSAS!$C$63,PREMISSAS!$D$63),0),0)</f>
        <v>0</v>
      </c>
      <c r="M671" s="85">
        <f ca="1">IFERROR(M670*(1+$E$2)+(E671+J671-IF(RESULTADOS!$C$17="Normal",K671,0)-L671)*IF(MONTH(B671)=12,2,1),0)</f>
        <v>0</v>
      </c>
      <c r="N671" s="85">
        <f ca="1">IFERROR(N670*(1+$E$2)+(F671+I671-IF(RESULTADOS!$C$17="Normal",0,K671))*IF(MONTH(B671)=12,2,1)+G671+H671,0)</f>
        <v>0</v>
      </c>
      <c r="P671" s="43">
        <f t="shared" ca="1" si="102"/>
        <v>0</v>
      </c>
      <c r="R671" s="116" t="str">
        <f t="shared" ca="1" si="105"/>
        <v/>
      </c>
      <c r="S671" s="100" t="str">
        <f ca="1">IF(C671="","",S670+(E671+J671-IF(RESULTADOS!$C$17="Normal",K671,0)-L671)/2+(F671+G671+H671+I671-IF(RESULTADOS!$C$17="Normal",0,K671)))</f>
        <v/>
      </c>
      <c r="T671" s="100" t="str">
        <f ca="1">IF(C671="","",T670+(E671+J671-IF(RESULTADOS!$C$17="Normal",K671,0)-L671)/2)</f>
        <v/>
      </c>
      <c r="U671" s="100">
        <f t="shared" ca="1" si="106"/>
        <v>0</v>
      </c>
      <c r="W671" s="116" t="str">
        <f t="shared" ca="1" si="107"/>
        <v/>
      </c>
      <c r="X671" s="116" t="str">
        <f t="shared" ca="1" si="108"/>
        <v/>
      </c>
      <c r="Y671" s="100">
        <f ca="1">IF(OR((Y670-13/12*AB670)*(1+PREMISSAS!$C$16)&lt;0,Y670=""),0,(Y670-13/12*AB670)*(1+PREMISSAS!$C$16))</f>
        <v>0</v>
      </c>
      <c r="Z671" s="100">
        <f ca="1">IF(OR((Z670-13/12*AC670)*(1+PREMISSAS!$C$16)&lt;0,Z670=""),0,(Z670-13/12*AC670)*(1+PREMISSAS!$C$16))</f>
        <v>0</v>
      </c>
      <c r="AA671" s="100">
        <f t="shared" ca="1" si="109"/>
        <v>0</v>
      </c>
      <c r="AB671" s="119">
        <f t="shared" ca="1" si="110"/>
        <v>0</v>
      </c>
      <c r="AC671" s="119">
        <f t="shared" ca="1" si="104"/>
        <v>0</v>
      </c>
    </row>
    <row r="672" spans="2:29" x14ac:dyDescent="0.25">
      <c r="B672" s="20" t="str">
        <f t="shared" ca="1" si="103"/>
        <v/>
      </c>
      <c r="C672" s="21" t="str">
        <f ca="1">IF(B672="","",IF(MONTH(B672)=1,C671*(1+PREMISSAS!$C$58),C671))</f>
        <v/>
      </c>
      <c r="D672" s="21" t="str">
        <f ca="1">IF(B672="","",IF(RESULTADOS!$C$17="Normal",IFERROR(MAX(C672-PREMISSAS!$C$13,0),0),MAX(10*PREMISSAS!$C$39,IF(MONTH(B672)=1,D671*(1+PREMISSAS!$C$58),D671))))</f>
        <v/>
      </c>
      <c r="E672" s="4">
        <f ca="1">IFERROR(D672*IF(RESULTADOS!$C$17="Normal",$D$3,0),0)</f>
        <v>0</v>
      </c>
      <c r="F672" s="4">
        <f>IF(AND(Painel!$I$47="Sim",Painel!$I$49=PREMISSAS!$O$23),Painel!$I$51,0)</f>
        <v>0</v>
      </c>
      <c r="G672" s="100">
        <f>IF(AND(Painel!$I$47="Sim",Painel!$I$49=PREMISSAS!$O$22),IF(MOD(MONTH(B672),6)=0,Painel!$I$51,0),0)</f>
        <v>0</v>
      </c>
      <c r="H672" s="100">
        <f>IF(AND(Painel!$I$47="Sim",Painel!$I$49=PREMISSAS!$O$21),IF(MOD(MONTH(B672),12)=0,Painel!$I$51,0),0)</f>
        <v>0</v>
      </c>
      <c r="I672" s="4">
        <f ca="1">IFERROR(IF(RESULTADOS!$C$17="Normal",0,D672)*IF(RESULTADOS!$C$17="Normal",0,$D$3),0)</f>
        <v>0</v>
      </c>
      <c r="J672" s="4">
        <f>IF(RESULTADOS!$C$17="Normal",E672,0)</f>
        <v>0</v>
      </c>
      <c r="K672" s="4">
        <f ca="1">(E672+J672+I672)*PREMISSAS!$C$61</f>
        <v>0</v>
      </c>
      <c r="L672" s="4">
        <f ca="1">IFERROR(D672*IF(RESULTADOS!$C$17="Normal",IF(Painel!$G$8=PREMISSAS!$M$18,PREMISSAS!$C$63,PREMISSAS!$D$63),0),0)</f>
        <v>0</v>
      </c>
      <c r="M672" s="85">
        <f ca="1">IFERROR(M671*(1+$E$2)+(E672+J672-IF(RESULTADOS!$C$17="Normal",K672,0)-L672)*IF(MONTH(B672)=12,2,1),0)</f>
        <v>0</v>
      </c>
      <c r="N672" s="85">
        <f ca="1">IFERROR(N671*(1+$E$2)+(F672+I672-IF(RESULTADOS!$C$17="Normal",0,K672))*IF(MONTH(B672)=12,2,1)+G672+H672,0)</f>
        <v>0</v>
      </c>
      <c r="P672" s="43">
        <f t="shared" ca="1" si="102"/>
        <v>0</v>
      </c>
      <c r="R672" s="116" t="str">
        <f t="shared" ca="1" si="105"/>
        <v/>
      </c>
      <c r="S672" s="100" t="str">
        <f ca="1">IF(C672="","",S671+(E672+J672-IF(RESULTADOS!$C$17="Normal",K672,0)-L672)/2+(F672+G672+H672+I672-IF(RESULTADOS!$C$17="Normal",0,K672)))</f>
        <v/>
      </c>
      <c r="T672" s="100" t="str">
        <f ca="1">IF(C672="","",T671+(E672+J672-IF(RESULTADOS!$C$17="Normal",K672,0)-L672)/2)</f>
        <v/>
      </c>
      <c r="U672" s="100">
        <f t="shared" ca="1" si="106"/>
        <v>0</v>
      </c>
      <c r="W672" s="116" t="str">
        <f t="shared" ca="1" si="107"/>
        <v/>
      </c>
      <c r="X672" s="116" t="str">
        <f t="shared" ca="1" si="108"/>
        <v/>
      </c>
      <c r="Y672" s="100">
        <f ca="1">IF(OR((Y671-13/12*AB671)*(1+PREMISSAS!$C$16)&lt;0,Y671=""),0,(Y671-13/12*AB671)*(1+PREMISSAS!$C$16))</f>
        <v>0</v>
      </c>
      <c r="Z672" s="100">
        <f ca="1">IF(OR((Z671-13/12*AC671)*(1+PREMISSAS!$C$16)&lt;0,Z671=""),0,(Z671-13/12*AC671)*(1+PREMISSAS!$C$16))</f>
        <v>0</v>
      </c>
      <c r="AA672" s="100">
        <f t="shared" ca="1" si="109"/>
        <v>0</v>
      </c>
      <c r="AB672" s="119">
        <f t="shared" ca="1" si="110"/>
        <v>0</v>
      </c>
      <c r="AC672" s="119">
        <f t="shared" ca="1" si="104"/>
        <v>0</v>
      </c>
    </row>
    <row r="673" spans="2:29" x14ac:dyDescent="0.25">
      <c r="B673" s="20" t="str">
        <f t="shared" ca="1" si="103"/>
        <v/>
      </c>
      <c r="C673" s="21" t="str">
        <f ca="1">IF(B673="","",IF(MONTH(B673)=1,C672*(1+PREMISSAS!$C$58),C672))</f>
        <v/>
      </c>
      <c r="D673" s="21" t="str">
        <f ca="1">IF(B673="","",IF(RESULTADOS!$C$17="Normal",IFERROR(MAX(C673-PREMISSAS!$C$13,0),0),MAX(10*PREMISSAS!$C$39,IF(MONTH(B673)=1,D672*(1+PREMISSAS!$C$58),D672))))</f>
        <v/>
      </c>
      <c r="E673" s="4">
        <f ca="1">IFERROR(D673*IF(RESULTADOS!$C$17="Normal",$D$3,0),0)</f>
        <v>0</v>
      </c>
      <c r="F673" s="4">
        <f>IF(AND(Painel!$I$47="Sim",Painel!$I$49=PREMISSAS!$O$23),Painel!$I$51,0)</f>
        <v>0</v>
      </c>
      <c r="G673" s="100">
        <f>IF(AND(Painel!$I$47="Sim",Painel!$I$49=PREMISSAS!$O$22),IF(MOD(MONTH(B673),6)=0,Painel!$I$51,0),0)</f>
        <v>0</v>
      </c>
      <c r="H673" s="100">
        <f>IF(AND(Painel!$I$47="Sim",Painel!$I$49=PREMISSAS!$O$21),IF(MOD(MONTH(B673),12)=0,Painel!$I$51,0),0)</f>
        <v>0</v>
      </c>
      <c r="I673" s="4">
        <f ca="1">IFERROR(IF(RESULTADOS!$C$17="Normal",0,D673)*IF(RESULTADOS!$C$17="Normal",0,$D$3),0)</f>
        <v>0</v>
      </c>
      <c r="J673" s="4">
        <f>IF(RESULTADOS!$C$17="Normal",E673,0)</f>
        <v>0</v>
      </c>
      <c r="K673" s="4">
        <f ca="1">(E673+J673+I673)*PREMISSAS!$C$61</f>
        <v>0</v>
      </c>
      <c r="L673" s="4">
        <f ca="1">IFERROR(D673*IF(RESULTADOS!$C$17="Normal",IF(Painel!$G$8=PREMISSAS!$M$18,PREMISSAS!$C$63,PREMISSAS!$D$63),0),0)</f>
        <v>0</v>
      </c>
      <c r="M673" s="85">
        <f ca="1">IFERROR(M672*(1+$E$2)+(E673+J673-IF(RESULTADOS!$C$17="Normal",K673,0)-L673)*IF(MONTH(B673)=12,2,1),0)</f>
        <v>0</v>
      </c>
      <c r="N673" s="85">
        <f ca="1">IFERROR(N672*(1+$E$2)+(F673+I673-IF(RESULTADOS!$C$17="Normal",0,K673))*IF(MONTH(B673)=12,2,1)+G673+H673,0)</f>
        <v>0</v>
      </c>
      <c r="P673" s="43">
        <f t="shared" ca="1" si="102"/>
        <v>0</v>
      </c>
      <c r="R673" s="116" t="str">
        <f t="shared" ca="1" si="105"/>
        <v/>
      </c>
      <c r="S673" s="100" t="str">
        <f ca="1">IF(C673="","",S672+(E673+J673-IF(RESULTADOS!$C$17="Normal",K673,0)-L673)/2+(F673+G673+H673+I673-IF(RESULTADOS!$C$17="Normal",0,K673)))</f>
        <v/>
      </c>
      <c r="T673" s="100" t="str">
        <f ca="1">IF(C673="","",T672+(E673+J673-IF(RESULTADOS!$C$17="Normal",K673,0)-L673)/2)</f>
        <v/>
      </c>
      <c r="U673" s="100">
        <f t="shared" ca="1" si="106"/>
        <v>0</v>
      </c>
      <c r="W673" s="116" t="str">
        <f t="shared" ca="1" si="107"/>
        <v/>
      </c>
      <c r="X673" s="116" t="str">
        <f t="shared" ca="1" si="108"/>
        <v/>
      </c>
      <c r="Y673" s="100">
        <f ca="1">IF(OR((Y672-13/12*AB672)*(1+PREMISSAS!$C$16)&lt;0,Y672=""),0,(Y672-13/12*AB672)*(1+PREMISSAS!$C$16))</f>
        <v>0</v>
      </c>
      <c r="Z673" s="100">
        <f ca="1">IF(OR((Z672-13/12*AC672)*(1+PREMISSAS!$C$16)&lt;0,Z672=""),0,(Z672-13/12*AC672)*(1+PREMISSAS!$C$16))</f>
        <v>0</v>
      </c>
      <c r="AA673" s="100">
        <f t="shared" ca="1" si="109"/>
        <v>0</v>
      </c>
      <c r="AB673" s="119">
        <f t="shared" ca="1" si="110"/>
        <v>0</v>
      </c>
      <c r="AC673" s="119">
        <f t="shared" ca="1" si="104"/>
        <v>0</v>
      </c>
    </row>
    <row r="674" spans="2:29" x14ac:dyDescent="0.25">
      <c r="B674" s="20" t="str">
        <f t="shared" ca="1" si="103"/>
        <v/>
      </c>
      <c r="C674" s="21" t="str">
        <f ca="1">IF(B674="","",IF(MONTH(B674)=1,C673*(1+PREMISSAS!$C$58),C673))</f>
        <v/>
      </c>
      <c r="D674" s="21" t="str">
        <f ca="1">IF(B674="","",IF(RESULTADOS!$C$17="Normal",IFERROR(MAX(C674-PREMISSAS!$C$13,0),0),MAX(10*PREMISSAS!$C$39,IF(MONTH(B674)=1,D673*(1+PREMISSAS!$C$58),D673))))</f>
        <v/>
      </c>
      <c r="E674" s="4">
        <f ca="1">IFERROR(D674*IF(RESULTADOS!$C$17="Normal",$D$3,0),0)</f>
        <v>0</v>
      </c>
      <c r="F674" s="4">
        <f>IF(AND(Painel!$I$47="Sim",Painel!$I$49=PREMISSAS!$O$23),Painel!$I$51,0)</f>
        <v>0</v>
      </c>
      <c r="G674" s="100">
        <f>IF(AND(Painel!$I$47="Sim",Painel!$I$49=PREMISSAS!$O$22),IF(MOD(MONTH(B674),6)=0,Painel!$I$51,0),0)</f>
        <v>0</v>
      </c>
      <c r="H674" s="100">
        <f>IF(AND(Painel!$I$47="Sim",Painel!$I$49=PREMISSAS!$O$21),IF(MOD(MONTH(B674),12)=0,Painel!$I$51,0),0)</f>
        <v>0</v>
      </c>
      <c r="I674" s="4">
        <f ca="1">IFERROR(IF(RESULTADOS!$C$17="Normal",0,D674)*IF(RESULTADOS!$C$17="Normal",0,$D$3),0)</f>
        <v>0</v>
      </c>
      <c r="J674" s="4">
        <f>IF(RESULTADOS!$C$17="Normal",E674,0)</f>
        <v>0</v>
      </c>
      <c r="K674" s="4">
        <f ca="1">(E674+J674+I674)*PREMISSAS!$C$61</f>
        <v>0</v>
      </c>
      <c r="L674" s="4">
        <f ca="1">IFERROR(D674*IF(RESULTADOS!$C$17="Normal",IF(Painel!$G$8=PREMISSAS!$M$18,PREMISSAS!$C$63,PREMISSAS!$D$63),0),0)</f>
        <v>0</v>
      </c>
      <c r="M674" s="85">
        <f ca="1">IFERROR(M673*(1+$E$2)+(E674+J674-IF(RESULTADOS!$C$17="Normal",K674,0)-L674)*IF(MONTH(B674)=12,2,1),0)</f>
        <v>0</v>
      </c>
      <c r="N674" s="85">
        <f ca="1">IFERROR(N673*(1+$E$2)+(F674+I674-IF(RESULTADOS!$C$17="Normal",0,K674))*IF(MONTH(B674)=12,2,1)+G674+H674,0)</f>
        <v>0</v>
      </c>
      <c r="P674" s="43">
        <f t="shared" ca="1" si="102"/>
        <v>0</v>
      </c>
      <c r="R674" s="116" t="str">
        <f t="shared" ca="1" si="105"/>
        <v/>
      </c>
      <c r="S674" s="100" t="str">
        <f ca="1">IF(C674="","",S673+(E674+J674-IF(RESULTADOS!$C$17="Normal",K674,0)-L674)/2+(F674+G674+H674+I674-IF(RESULTADOS!$C$17="Normal",0,K674)))</f>
        <v/>
      </c>
      <c r="T674" s="100" t="str">
        <f ca="1">IF(C674="","",T673+(E674+J674-IF(RESULTADOS!$C$17="Normal",K674,0)-L674)/2)</f>
        <v/>
      </c>
      <c r="U674" s="100">
        <f t="shared" ca="1" si="106"/>
        <v>0</v>
      </c>
      <c r="W674" s="116" t="str">
        <f t="shared" ca="1" si="107"/>
        <v/>
      </c>
      <c r="X674" s="116" t="str">
        <f t="shared" ca="1" si="108"/>
        <v/>
      </c>
      <c r="Y674" s="100">
        <f ca="1">IF(OR((Y673-13/12*AB673)*(1+PREMISSAS!$C$16)&lt;0,Y673=""),0,(Y673-13/12*AB673)*(1+PREMISSAS!$C$16))</f>
        <v>0</v>
      </c>
      <c r="Z674" s="100">
        <f ca="1">IF(OR((Z673-13/12*AC673)*(1+PREMISSAS!$C$16)&lt;0,Z673=""),0,(Z673-13/12*AC673)*(1+PREMISSAS!$C$16))</f>
        <v>0</v>
      </c>
      <c r="AA674" s="100">
        <f t="shared" ca="1" si="109"/>
        <v>0</v>
      </c>
      <c r="AB674" s="119">
        <f t="shared" ca="1" si="110"/>
        <v>0</v>
      </c>
      <c r="AC674" s="119">
        <f t="shared" ca="1" si="104"/>
        <v>0</v>
      </c>
    </row>
    <row r="675" spans="2:29" x14ac:dyDescent="0.25">
      <c r="B675" s="20" t="str">
        <f t="shared" ca="1" si="103"/>
        <v/>
      </c>
      <c r="C675" s="21" t="str">
        <f ca="1">IF(B675="","",IF(MONTH(B675)=1,C674*(1+PREMISSAS!$C$58),C674))</f>
        <v/>
      </c>
      <c r="D675" s="21" t="str">
        <f ca="1">IF(B675="","",IF(RESULTADOS!$C$17="Normal",IFERROR(MAX(C675-PREMISSAS!$C$13,0),0),MAX(10*PREMISSAS!$C$39,IF(MONTH(B675)=1,D674*(1+PREMISSAS!$C$58),D674))))</f>
        <v/>
      </c>
      <c r="E675" s="4">
        <f ca="1">IFERROR(D675*IF(RESULTADOS!$C$17="Normal",$D$3,0),0)</f>
        <v>0</v>
      </c>
      <c r="F675" s="4">
        <f>IF(AND(Painel!$I$47="Sim",Painel!$I$49=PREMISSAS!$O$23),Painel!$I$51,0)</f>
        <v>0</v>
      </c>
      <c r="G675" s="100">
        <f>IF(AND(Painel!$I$47="Sim",Painel!$I$49=PREMISSAS!$O$22),IF(MOD(MONTH(B675),6)=0,Painel!$I$51,0),0)</f>
        <v>0</v>
      </c>
      <c r="H675" s="100">
        <f>IF(AND(Painel!$I$47="Sim",Painel!$I$49=PREMISSAS!$O$21),IF(MOD(MONTH(B675),12)=0,Painel!$I$51,0),0)</f>
        <v>0</v>
      </c>
      <c r="I675" s="4">
        <f ca="1">IFERROR(IF(RESULTADOS!$C$17="Normal",0,D675)*IF(RESULTADOS!$C$17="Normal",0,$D$3),0)</f>
        <v>0</v>
      </c>
      <c r="J675" s="4">
        <f>IF(RESULTADOS!$C$17="Normal",E675,0)</f>
        <v>0</v>
      </c>
      <c r="K675" s="4">
        <f ca="1">(E675+J675+I675)*PREMISSAS!$C$61</f>
        <v>0</v>
      </c>
      <c r="L675" s="4">
        <f ca="1">IFERROR(D675*IF(RESULTADOS!$C$17="Normal",IF(Painel!$G$8=PREMISSAS!$M$18,PREMISSAS!$C$63,PREMISSAS!$D$63),0),0)</f>
        <v>0</v>
      </c>
      <c r="M675" s="85">
        <f ca="1">IFERROR(M674*(1+$E$2)+(E675+J675-IF(RESULTADOS!$C$17="Normal",K675,0)-L675)*IF(MONTH(B675)=12,2,1),0)</f>
        <v>0</v>
      </c>
      <c r="N675" s="85">
        <f ca="1">IFERROR(N674*(1+$E$2)+(F675+I675-IF(RESULTADOS!$C$17="Normal",0,K675))*IF(MONTH(B675)=12,2,1)+G675+H675,0)</f>
        <v>0</v>
      </c>
      <c r="P675" s="43">
        <f t="shared" ca="1" si="102"/>
        <v>0</v>
      </c>
      <c r="R675" s="116" t="str">
        <f t="shared" ca="1" si="105"/>
        <v/>
      </c>
      <c r="S675" s="100" t="str">
        <f ca="1">IF(C675="","",S674+(E675+J675-IF(RESULTADOS!$C$17="Normal",K675,0)-L675)/2+(F675+G675+H675+I675-IF(RESULTADOS!$C$17="Normal",0,K675)))</f>
        <v/>
      </c>
      <c r="T675" s="100" t="str">
        <f ca="1">IF(C675="","",T674+(E675+J675-IF(RESULTADOS!$C$17="Normal",K675,0)-L675)/2)</f>
        <v/>
      </c>
      <c r="U675" s="100">
        <f t="shared" ca="1" si="106"/>
        <v>0</v>
      </c>
      <c r="W675" s="116" t="str">
        <f t="shared" ca="1" si="107"/>
        <v/>
      </c>
      <c r="X675" s="116" t="str">
        <f t="shared" ca="1" si="108"/>
        <v/>
      </c>
      <c r="Y675" s="100">
        <f ca="1">IF(OR((Y674-13/12*AB674)*(1+PREMISSAS!$C$16)&lt;0,Y674=""),0,(Y674-13/12*AB674)*(1+PREMISSAS!$C$16))</f>
        <v>0</v>
      </c>
      <c r="Z675" s="100">
        <f ca="1">IF(OR((Z674-13/12*AC674)*(1+PREMISSAS!$C$16)&lt;0,Z674=""),0,(Z674-13/12*AC674)*(1+PREMISSAS!$C$16))</f>
        <v>0</v>
      </c>
      <c r="AA675" s="100">
        <f t="shared" ca="1" si="109"/>
        <v>0</v>
      </c>
      <c r="AB675" s="119">
        <f t="shared" ca="1" si="110"/>
        <v>0</v>
      </c>
      <c r="AC675" s="119">
        <f t="shared" ca="1" si="104"/>
        <v>0</v>
      </c>
    </row>
    <row r="676" spans="2:29" x14ac:dyDescent="0.25">
      <c r="B676" s="20" t="str">
        <f t="shared" ca="1" si="103"/>
        <v/>
      </c>
      <c r="C676" s="21" t="str">
        <f ca="1">IF(B676="","",IF(MONTH(B676)=1,C675*(1+PREMISSAS!$C$58),C675))</f>
        <v/>
      </c>
      <c r="D676" s="21" t="str">
        <f ca="1">IF(B676="","",IF(RESULTADOS!$C$17="Normal",IFERROR(MAX(C676-PREMISSAS!$C$13,0),0),MAX(10*PREMISSAS!$C$39,IF(MONTH(B676)=1,D675*(1+PREMISSAS!$C$58),D675))))</f>
        <v/>
      </c>
      <c r="E676" s="4">
        <f ca="1">IFERROR(D676*IF(RESULTADOS!$C$17="Normal",$D$3,0),0)</f>
        <v>0</v>
      </c>
      <c r="F676" s="4">
        <f>IF(AND(Painel!$I$47="Sim",Painel!$I$49=PREMISSAS!$O$23),Painel!$I$51,0)</f>
        <v>0</v>
      </c>
      <c r="G676" s="100">
        <f>IF(AND(Painel!$I$47="Sim",Painel!$I$49=PREMISSAS!$O$22),IF(MOD(MONTH(B676),6)=0,Painel!$I$51,0),0)</f>
        <v>0</v>
      </c>
      <c r="H676" s="100">
        <f>IF(AND(Painel!$I$47="Sim",Painel!$I$49=PREMISSAS!$O$21),IF(MOD(MONTH(B676),12)=0,Painel!$I$51,0),0)</f>
        <v>0</v>
      </c>
      <c r="I676" s="4">
        <f ca="1">IFERROR(IF(RESULTADOS!$C$17="Normal",0,D676)*IF(RESULTADOS!$C$17="Normal",0,$D$3),0)</f>
        <v>0</v>
      </c>
      <c r="J676" s="4">
        <f>IF(RESULTADOS!$C$17="Normal",E676,0)</f>
        <v>0</v>
      </c>
      <c r="K676" s="4">
        <f ca="1">(E676+J676+I676)*PREMISSAS!$C$61</f>
        <v>0</v>
      </c>
      <c r="L676" s="4">
        <f ca="1">IFERROR(D676*IF(RESULTADOS!$C$17="Normal",IF(Painel!$G$8=PREMISSAS!$M$18,PREMISSAS!$C$63,PREMISSAS!$D$63),0),0)</f>
        <v>0</v>
      </c>
      <c r="M676" s="85">
        <f ca="1">IFERROR(M675*(1+$E$2)+(E676+J676-IF(RESULTADOS!$C$17="Normal",K676,0)-L676)*IF(MONTH(B676)=12,2,1),0)</f>
        <v>0</v>
      </c>
      <c r="N676" s="85">
        <f ca="1">IFERROR(N675*(1+$E$2)+(F676+I676-IF(RESULTADOS!$C$17="Normal",0,K676))*IF(MONTH(B676)=12,2,1)+G676+H676,0)</f>
        <v>0</v>
      </c>
      <c r="P676" s="43">
        <f t="shared" ca="1" si="102"/>
        <v>0</v>
      </c>
      <c r="R676" s="116" t="str">
        <f t="shared" ca="1" si="105"/>
        <v/>
      </c>
      <c r="S676" s="100" t="str">
        <f ca="1">IF(C676="","",S675+(E676+J676-IF(RESULTADOS!$C$17="Normal",K676,0)-L676)/2+(F676+G676+H676+I676-IF(RESULTADOS!$C$17="Normal",0,K676)))</f>
        <v/>
      </c>
      <c r="T676" s="100" t="str">
        <f ca="1">IF(C676="","",T675+(E676+J676-IF(RESULTADOS!$C$17="Normal",K676,0)-L676)/2)</f>
        <v/>
      </c>
      <c r="U676" s="100">
        <f t="shared" ca="1" si="106"/>
        <v>0</v>
      </c>
      <c r="W676" s="116" t="str">
        <f t="shared" ca="1" si="107"/>
        <v/>
      </c>
      <c r="X676" s="116" t="str">
        <f t="shared" ca="1" si="108"/>
        <v/>
      </c>
      <c r="Y676" s="100">
        <f ca="1">IF(OR((Y675-13/12*AB675)*(1+PREMISSAS!$C$16)&lt;0,Y675=""),0,(Y675-13/12*AB675)*(1+PREMISSAS!$C$16))</f>
        <v>0</v>
      </c>
      <c r="Z676" s="100">
        <f ca="1">IF(OR((Z675-13/12*AC675)*(1+PREMISSAS!$C$16)&lt;0,Z675=""),0,(Z675-13/12*AC675)*(1+PREMISSAS!$C$16))</f>
        <v>0</v>
      </c>
      <c r="AA676" s="100">
        <f t="shared" ca="1" si="109"/>
        <v>0</v>
      </c>
      <c r="AB676" s="119">
        <f t="shared" ca="1" si="110"/>
        <v>0</v>
      </c>
      <c r="AC676" s="119">
        <f t="shared" ca="1" si="104"/>
        <v>0</v>
      </c>
    </row>
    <row r="677" spans="2:29" x14ac:dyDescent="0.25">
      <c r="B677" s="20" t="str">
        <f t="shared" ca="1" si="103"/>
        <v/>
      </c>
      <c r="C677" s="21" t="str">
        <f ca="1">IF(B677="","",IF(MONTH(B677)=1,C676*(1+PREMISSAS!$C$58),C676))</f>
        <v/>
      </c>
      <c r="D677" s="21" t="str">
        <f ca="1">IF(B677="","",IF(RESULTADOS!$C$17="Normal",IFERROR(MAX(C677-PREMISSAS!$C$13,0),0),MAX(10*PREMISSAS!$C$39,IF(MONTH(B677)=1,D676*(1+PREMISSAS!$C$58),D676))))</f>
        <v/>
      </c>
      <c r="E677" s="4">
        <f ca="1">IFERROR(D677*IF(RESULTADOS!$C$17="Normal",$D$3,0),0)</f>
        <v>0</v>
      </c>
      <c r="F677" s="4">
        <f>IF(AND(Painel!$I$47="Sim",Painel!$I$49=PREMISSAS!$O$23),Painel!$I$51,0)</f>
        <v>0</v>
      </c>
      <c r="G677" s="100">
        <f>IF(AND(Painel!$I$47="Sim",Painel!$I$49=PREMISSAS!$O$22),IF(MOD(MONTH(B677),6)=0,Painel!$I$51,0),0)</f>
        <v>0</v>
      </c>
      <c r="H677" s="100">
        <f>IF(AND(Painel!$I$47="Sim",Painel!$I$49=PREMISSAS!$O$21),IF(MOD(MONTH(B677),12)=0,Painel!$I$51,0),0)</f>
        <v>0</v>
      </c>
      <c r="I677" s="4">
        <f ca="1">IFERROR(IF(RESULTADOS!$C$17="Normal",0,D677)*IF(RESULTADOS!$C$17="Normal",0,$D$3),0)</f>
        <v>0</v>
      </c>
      <c r="J677" s="4">
        <f>IF(RESULTADOS!$C$17="Normal",E677,0)</f>
        <v>0</v>
      </c>
      <c r="K677" s="4">
        <f ca="1">(E677+J677+I677)*PREMISSAS!$C$61</f>
        <v>0</v>
      </c>
      <c r="L677" s="4">
        <f ca="1">IFERROR(D677*IF(RESULTADOS!$C$17="Normal",IF(Painel!$G$8=PREMISSAS!$M$18,PREMISSAS!$C$63,PREMISSAS!$D$63),0),0)</f>
        <v>0</v>
      </c>
      <c r="M677" s="85">
        <f ca="1">IFERROR(M676*(1+$E$2)+(E677+J677-IF(RESULTADOS!$C$17="Normal",K677,0)-L677)*IF(MONTH(B677)=12,2,1),0)</f>
        <v>0</v>
      </c>
      <c r="N677" s="85">
        <f ca="1">IFERROR(N676*(1+$E$2)+(F677+I677-IF(RESULTADOS!$C$17="Normal",0,K677))*IF(MONTH(B677)=12,2,1)+G677+H677,0)</f>
        <v>0</v>
      </c>
      <c r="P677" s="43">
        <f t="shared" ca="1" si="102"/>
        <v>0</v>
      </c>
      <c r="R677" s="116" t="str">
        <f t="shared" ca="1" si="105"/>
        <v/>
      </c>
      <c r="S677" s="100" t="str">
        <f ca="1">IF(C677="","",S676+(E677+J677-IF(RESULTADOS!$C$17="Normal",K677,0)-L677)/2+(F677+G677+H677+I677-IF(RESULTADOS!$C$17="Normal",0,K677)))</f>
        <v/>
      </c>
      <c r="T677" s="100" t="str">
        <f ca="1">IF(C677="","",T676+(E677+J677-IF(RESULTADOS!$C$17="Normal",K677,0)-L677)/2)</f>
        <v/>
      </c>
      <c r="U677" s="100">
        <f t="shared" ca="1" si="106"/>
        <v>0</v>
      </c>
      <c r="W677" s="116" t="str">
        <f t="shared" ca="1" si="107"/>
        <v/>
      </c>
      <c r="X677" s="116" t="str">
        <f t="shared" ca="1" si="108"/>
        <v/>
      </c>
      <c r="Y677" s="100">
        <f ca="1">IF(OR((Y676-13/12*AB676)*(1+PREMISSAS!$C$16)&lt;0,Y676=""),0,(Y676-13/12*AB676)*(1+PREMISSAS!$C$16))</f>
        <v>0</v>
      </c>
      <c r="Z677" s="100">
        <f ca="1">IF(OR((Z676-13/12*AC676)*(1+PREMISSAS!$C$16)&lt;0,Z676=""),0,(Z676-13/12*AC676)*(1+PREMISSAS!$C$16))</f>
        <v>0</v>
      </c>
      <c r="AA677" s="100">
        <f t="shared" ca="1" si="109"/>
        <v>0</v>
      </c>
      <c r="AB677" s="119">
        <f t="shared" ca="1" si="110"/>
        <v>0</v>
      </c>
      <c r="AC677" s="119">
        <f t="shared" ca="1" si="104"/>
        <v>0</v>
      </c>
    </row>
    <row r="678" spans="2:29" x14ac:dyDescent="0.25">
      <c r="B678" s="20" t="str">
        <f t="shared" ca="1" si="103"/>
        <v/>
      </c>
      <c r="C678" s="21" t="str">
        <f ca="1">IF(B678="","",IF(MONTH(B678)=1,C677*(1+PREMISSAS!$C$58),C677))</f>
        <v/>
      </c>
      <c r="D678" s="21" t="str">
        <f ca="1">IF(B678="","",IF(RESULTADOS!$C$17="Normal",IFERROR(MAX(C678-PREMISSAS!$C$13,0),0),MAX(10*PREMISSAS!$C$39,IF(MONTH(B678)=1,D677*(1+PREMISSAS!$C$58),D677))))</f>
        <v/>
      </c>
      <c r="E678" s="4">
        <f ca="1">IFERROR(D678*IF(RESULTADOS!$C$17="Normal",$D$3,0),0)</f>
        <v>0</v>
      </c>
      <c r="F678" s="4">
        <f>IF(AND(Painel!$I$47="Sim",Painel!$I$49=PREMISSAS!$O$23),Painel!$I$51,0)</f>
        <v>0</v>
      </c>
      <c r="G678" s="100">
        <f>IF(AND(Painel!$I$47="Sim",Painel!$I$49=PREMISSAS!$O$22),IF(MOD(MONTH(B678),6)=0,Painel!$I$51,0),0)</f>
        <v>0</v>
      </c>
      <c r="H678" s="100">
        <f>IF(AND(Painel!$I$47="Sim",Painel!$I$49=PREMISSAS!$O$21),IF(MOD(MONTH(B678),12)=0,Painel!$I$51,0),0)</f>
        <v>0</v>
      </c>
      <c r="I678" s="4">
        <f ca="1">IFERROR(IF(RESULTADOS!$C$17="Normal",0,D678)*IF(RESULTADOS!$C$17="Normal",0,$D$3),0)</f>
        <v>0</v>
      </c>
      <c r="J678" s="4">
        <f>IF(RESULTADOS!$C$17="Normal",E678,0)</f>
        <v>0</v>
      </c>
      <c r="K678" s="4">
        <f ca="1">(E678+J678+I678)*PREMISSAS!$C$61</f>
        <v>0</v>
      </c>
      <c r="L678" s="4">
        <f ca="1">IFERROR(D678*IF(RESULTADOS!$C$17="Normal",IF(Painel!$G$8=PREMISSAS!$M$18,PREMISSAS!$C$63,PREMISSAS!$D$63),0),0)</f>
        <v>0</v>
      </c>
      <c r="M678" s="85">
        <f ca="1">IFERROR(M677*(1+$E$2)+(E678+J678-IF(RESULTADOS!$C$17="Normal",K678,0)-L678)*IF(MONTH(B678)=12,2,1),0)</f>
        <v>0</v>
      </c>
      <c r="N678" s="85">
        <f ca="1">IFERROR(N677*(1+$E$2)+(F678+I678-IF(RESULTADOS!$C$17="Normal",0,K678))*IF(MONTH(B678)=12,2,1)+G678+H678,0)</f>
        <v>0</v>
      </c>
      <c r="P678" s="43">
        <f t="shared" ca="1" si="102"/>
        <v>0</v>
      </c>
      <c r="R678" s="116" t="str">
        <f t="shared" ca="1" si="105"/>
        <v/>
      </c>
      <c r="S678" s="100" t="str">
        <f ca="1">IF(C678="","",S677+(E678+J678-IF(RESULTADOS!$C$17="Normal",K678,0)-L678)/2+(F678+G678+H678+I678-IF(RESULTADOS!$C$17="Normal",0,K678)))</f>
        <v/>
      </c>
      <c r="T678" s="100" t="str">
        <f ca="1">IF(C678="","",T677+(E678+J678-IF(RESULTADOS!$C$17="Normal",K678,0)-L678)/2)</f>
        <v/>
      </c>
      <c r="U678" s="100">
        <f t="shared" ca="1" si="106"/>
        <v>0</v>
      </c>
      <c r="W678" s="116" t="str">
        <f t="shared" ca="1" si="107"/>
        <v/>
      </c>
      <c r="X678" s="116" t="str">
        <f t="shared" ca="1" si="108"/>
        <v/>
      </c>
      <c r="Y678" s="100">
        <f ca="1">IF(OR((Y677-13/12*AB677)*(1+PREMISSAS!$C$16)&lt;0,Y677=""),0,(Y677-13/12*AB677)*(1+PREMISSAS!$C$16))</f>
        <v>0</v>
      </c>
      <c r="Z678" s="100">
        <f ca="1">IF(OR((Z677-13/12*AC677)*(1+PREMISSAS!$C$16)&lt;0,Z677=""),0,(Z677-13/12*AC677)*(1+PREMISSAS!$C$16))</f>
        <v>0</v>
      </c>
      <c r="AA678" s="100">
        <f t="shared" ca="1" si="109"/>
        <v>0</v>
      </c>
      <c r="AB678" s="119">
        <f t="shared" ca="1" si="110"/>
        <v>0</v>
      </c>
      <c r="AC678" s="119">
        <f t="shared" ca="1" si="104"/>
        <v>0</v>
      </c>
    </row>
    <row r="679" spans="2:29" x14ac:dyDescent="0.25">
      <c r="B679" s="20" t="str">
        <f t="shared" ca="1" si="103"/>
        <v/>
      </c>
      <c r="C679" s="21" t="str">
        <f ca="1">IF(B679="","",IF(MONTH(B679)=1,C678*(1+PREMISSAS!$C$58),C678))</f>
        <v/>
      </c>
      <c r="D679" s="21" t="str">
        <f ca="1">IF(B679="","",IF(RESULTADOS!$C$17="Normal",IFERROR(MAX(C679-PREMISSAS!$C$13,0),0),MAX(10*PREMISSAS!$C$39,IF(MONTH(B679)=1,D678*(1+PREMISSAS!$C$58),D678))))</f>
        <v/>
      </c>
      <c r="E679" s="4">
        <f ca="1">IFERROR(D679*IF(RESULTADOS!$C$17="Normal",$D$3,0),0)</f>
        <v>0</v>
      </c>
      <c r="F679" s="4">
        <f>IF(AND(Painel!$I$47="Sim",Painel!$I$49=PREMISSAS!$O$23),Painel!$I$51,0)</f>
        <v>0</v>
      </c>
      <c r="G679" s="100">
        <f>IF(AND(Painel!$I$47="Sim",Painel!$I$49=PREMISSAS!$O$22),IF(MOD(MONTH(B679),6)=0,Painel!$I$51,0),0)</f>
        <v>0</v>
      </c>
      <c r="H679" s="100">
        <f>IF(AND(Painel!$I$47="Sim",Painel!$I$49=PREMISSAS!$O$21),IF(MOD(MONTH(B679),12)=0,Painel!$I$51,0),0)</f>
        <v>0</v>
      </c>
      <c r="I679" s="4">
        <f ca="1">IFERROR(IF(RESULTADOS!$C$17="Normal",0,D679)*IF(RESULTADOS!$C$17="Normal",0,$D$3),0)</f>
        <v>0</v>
      </c>
      <c r="J679" s="4">
        <f>IF(RESULTADOS!$C$17="Normal",E679,0)</f>
        <v>0</v>
      </c>
      <c r="K679" s="4">
        <f ca="1">(E679+J679+I679)*PREMISSAS!$C$61</f>
        <v>0</v>
      </c>
      <c r="L679" s="4">
        <f ca="1">IFERROR(D679*IF(RESULTADOS!$C$17="Normal",IF(Painel!$G$8=PREMISSAS!$M$18,PREMISSAS!$C$63,PREMISSAS!$D$63),0),0)</f>
        <v>0</v>
      </c>
      <c r="M679" s="85">
        <f ca="1">IFERROR(M678*(1+$E$2)+(E679+J679-IF(RESULTADOS!$C$17="Normal",K679,0)-L679)*IF(MONTH(B679)=12,2,1),0)</f>
        <v>0</v>
      </c>
      <c r="N679" s="85">
        <f ca="1">IFERROR(N678*(1+$E$2)+(F679+I679-IF(RESULTADOS!$C$17="Normal",0,K679))*IF(MONTH(B679)=12,2,1)+G679+H679,0)</f>
        <v>0</v>
      </c>
      <c r="P679" s="43">
        <f t="shared" ca="1" si="102"/>
        <v>0</v>
      </c>
      <c r="R679" s="116" t="str">
        <f t="shared" ca="1" si="105"/>
        <v/>
      </c>
      <c r="S679" s="100" t="str">
        <f ca="1">IF(C679="","",S678+(E679+J679-IF(RESULTADOS!$C$17="Normal",K679,0)-L679)/2+(F679+G679+H679+I679-IF(RESULTADOS!$C$17="Normal",0,K679)))</f>
        <v/>
      </c>
      <c r="T679" s="100" t="str">
        <f ca="1">IF(C679="","",T678+(E679+J679-IF(RESULTADOS!$C$17="Normal",K679,0)-L679)/2)</f>
        <v/>
      </c>
      <c r="U679" s="100">
        <f t="shared" ca="1" si="106"/>
        <v>0</v>
      </c>
      <c r="W679" s="116" t="str">
        <f t="shared" ca="1" si="107"/>
        <v/>
      </c>
      <c r="X679" s="116" t="str">
        <f t="shared" ca="1" si="108"/>
        <v/>
      </c>
      <c r="Y679" s="100">
        <f ca="1">IF(OR((Y678-13/12*AB678)*(1+PREMISSAS!$C$16)&lt;0,Y678=""),0,(Y678-13/12*AB678)*(1+PREMISSAS!$C$16))</f>
        <v>0</v>
      </c>
      <c r="Z679" s="100">
        <f ca="1">IF(OR((Z678-13/12*AC678)*(1+PREMISSAS!$C$16)&lt;0,Z678=""),0,(Z678-13/12*AC678)*(1+PREMISSAS!$C$16))</f>
        <v>0</v>
      </c>
      <c r="AA679" s="100">
        <f t="shared" ca="1" si="109"/>
        <v>0</v>
      </c>
      <c r="AB679" s="119">
        <f t="shared" ca="1" si="110"/>
        <v>0</v>
      </c>
      <c r="AC679" s="119">
        <f t="shared" ca="1" si="104"/>
        <v>0</v>
      </c>
    </row>
    <row r="680" spans="2:29" x14ac:dyDescent="0.25">
      <c r="B680" s="20" t="str">
        <f t="shared" ca="1" si="103"/>
        <v/>
      </c>
      <c r="C680" s="21" t="str">
        <f ca="1">IF(B680="","",IF(MONTH(B680)=1,C679*(1+PREMISSAS!$C$58),C679))</f>
        <v/>
      </c>
      <c r="D680" s="21" t="str">
        <f ca="1">IF(B680="","",IF(RESULTADOS!$C$17="Normal",IFERROR(MAX(C680-PREMISSAS!$C$13,0),0),MAX(10*PREMISSAS!$C$39,IF(MONTH(B680)=1,D679*(1+PREMISSAS!$C$58),D679))))</f>
        <v/>
      </c>
      <c r="E680" s="4">
        <f ca="1">IFERROR(D680*IF(RESULTADOS!$C$17="Normal",$D$3,0),0)</f>
        <v>0</v>
      </c>
      <c r="F680" s="4">
        <f>IF(AND(Painel!$I$47="Sim",Painel!$I$49=PREMISSAS!$O$23),Painel!$I$51,0)</f>
        <v>0</v>
      </c>
      <c r="G680" s="100">
        <f>IF(AND(Painel!$I$47="Sim",Painel!$I$49=PREMISSAS!$O$22),IF(MOD(MONTH(B680),6)=0,Painel!$I$51,0),0)</f>
        <v>0</v>
      </c>
      <c r="H680" s="100">
        <f>IF(AND(Painel!$I$47="Sim",Painel!$I$49=PREMISSAS!$O$21),IF(MOD(MONTH(B680),12)=0,Painel!$I$51,0),0)</f>
        <v>0</v>
      </c>
      <c r="I680" s="4">
        <f ca="1">IFERROR(IF(RESULTADOS!$C$17="Normal",0,D680)*IF(RESULTADOS!$C$17="Normal",0,$D$3),0)</f>
        <v>0</v>
      </c>
      <c r="J680" s="4">
        <f>IF(RESULTADOS!$C$17="Normal",E680,0)</f>
        <v>0</v>
      </c>
      <c r="K680" s="4">
        <f ca="1">(E680+J680+I680)*PREMISSAS!$C$61</f>
        <v>0</v>
      </c>
      <c r="L680" s="4">
        <f ca="1">IFERROR(D680*IF(RESULTADOS!$C$17="Normal",IF(Painel!$G$8=PREMISSAS!$M$18,PREMISSAS!$C$63,PREMISSAS!$D$63),0),0)</f>
        <v>0</v>
      </c>
      <c r="M680" s="85">
        <f ca="1">IFERROR(M679*(1+$E$2)+(E680+J680-IF(RESULTADOS!$C$17="Normal",K680,0)-L680)*IF(MONTH(B680)=12,2,1),0)</f>
        <v>0</v>
      </c>
      <c r="N680" s="85">
        <f ca="1">IFERROR(N679*(1+$E$2)+(F680+I680-IF(RESULTADOS!$C$17="Normal",0,K680))*IF(MONTH(B680)=12,2,1)+G680+H680,0)</f>
        <v>0</v>
      </c>
      <c r="P680" s="43">
        <f t="shared" ca="1" si="102"/>
        <v>0</v>
      </c>
      <c r="R680" s="116" t="str">
        <f t="shared" ca="1" si="105"/>
        <v/>
      </c>
      <c r="S680" s="100" t="str">
        <f ca="1">IF(C680="","",S679+(E680+J680-IF(RESULTADOS!$C$17="Normal",K680,0)-L680)/2+(F680+G680+H680+I680-IF(RESULTADOS!$C$17="Normal",0,K680)))</f>
        <v/>
      </c>
      <c r="T680" s="100" t="str">
        <f ca="1">IF(C680="","",T679+(E680+J680-IF(RESULTADOS!$C$17="Normal",K680,0)-L680)/2)</f>
        <v/>
      </c>
      <c r="U680" s="100">
        <f t="shared" ca="1" si="106"/>
        <v>0</v>
      </c>
      <c r="W680" s="116" t="str">
        <f t="shared" ca="1" si="107"/>
        <v/>
      </c>
      <c r="X680" s="116" t="str">
        <f t="shared" ca="1" si="108"/>
        <v/>
      </c>
      <c r="Y680" s="100">
        <f ca="1">IF(OR((Y679-13/12*AB679)*(1+PREMISSAS!$C$16)&lt;0,Y679=""),0,(Y679-13/12*AB679)*(1+PREMISSAS!$C$16))</f>
        <v>0</v>
      </c>
      <c r="Z680" s="100">
        <f ca="1">IF(OR((Z679-13/12*AC679)*(1+PREMISSAS!$C$16)&lt;0,Z679=""),0,(Z679-13/12*AC679)*(1+PREMISSAS!$C$16))</f>
        <v>0</v>
      </c>
      <c r="AA680" s="100">
        <f t="shared" ca="1" si="109"/>
        <v>0</v>
      </c>
      <c r="AB680" s="119">
        <f t="shared" ca="1" si="110"/>
        <v>0</v>
      </c>
      <c r="AC680" s="119">
        <f t="shared" ca="1" si="104"/>
        <v>0</v>
      </c>
    </row>
    <row r="681" spans="2:29" x14ac:dyDescent="0.25">
      <c r="B681" s="20" t="str">
        <f t="shared" ca="1" si="103"/>
        <v/>
      </c>
      <c r="C681" s="21" t="str">
        <f ca="1">IF(B681="","",IF(MONTH(B681)=1,C680*(1+PREMISSAS!$C$58),C680))</f>
        <v/>
      </c>
      <c r="D681" s="21" t="str">
        <f ca="1">IF(B681="","",IF(RESULTADOS!$C$17="Normal",IFERROR(MAX(C681-PREMISSAS!$C$13,0),0),MAX(10*PREMISSAS!$C$39,IF(MONTH(B681)=1,D680*(1+PREMISSAS!$C$58),D680))))</f>
        <v/>
      </c>
      <c r="E681" s="4">
        <f ca="1">IFERROR(D681*IF(RESULTADOS!$C$17="Normal",$D$3,0),0)</f>
        <v>0</v>
      </c>
      <c r="F681" s="4">
        <f>IF(AND(Painel!$I$47="Sim",Painel!$I$49=PREMISSAS!$O$23),Painel!$I$51,0)</f>
        <v>0</v>
      </c>
      <c r="G681" s="100">
        <f>IF(AND(Painel!$I$47="Sim",Painel!$I$49=PREMISSAS!$O$22),IF(MOD(MONTH(B681),6)=0,Painel!$I$51,0),0)</f>
        <v>0</v>
      </c>
      <c r="H681" s="100">
        <f>IF(AND(Painel!$I$47="Sim",Painel!$I$49=PREMISSAS!$O$21),IF(MOD(MONTH(B681),12)=0,Painel!$I$51,0),0)</f>
        <v>0</v>
      </c>
      <c r="I681" s="4">
        <f ca="1">IFERROR(IF(RESULTADOS!$C$17="Normal",0,D681)*IF(RESULTADOS!$C$17="Normal",0,$D$3),0)</f>
        <v>0</v>
      </c>
      <c r="J681" s="4">
        <f>IF(RESULTADOS!$C$17="Normal",E681,0)</f>
        <v>0</v>
      </c>
      <c r="K681" s="4">
        <f ca="1">(E681+J681+I681)*PREMISSAS!$C$61</f>
        <v>0</v>
      </c>
      <c r="L681" s="4">
        <f ca="1">IFERROR(D681*IF(RESULTADOS!$C$17="Normal",IF(Painel!$G$8=PREMISSAS!$M$18,PREMISSAS!$C$63,PREMISSAS!$D$63),0),0)</f>
        <v>0</v>
      </c>
      <c r="M681" s="85">
        <f ca="1">IFERROR(M680*(1+$E$2)+(E681+J681-IF(RESULTADOS!$C$17="Normal",K681,0)-L681)*IF(MONTH(B681)=12,2,1),0)</f>
        <v>0</v>
      </c>
      <c r="N681" s="85">
        <f ca="1">IFERROR(N680*(1+$E$2)+(F681+I681-IF(RESULTADOS!$C$17="Normal",0,K681))*IF(MONTH(B681)=12,2,1)+G681+H681,0)</f>
        <v>0</v>
      </c>
      <c r="P681" s="43">
        <f t="shared" ca="1" si="102"/>
        <v>0</v>
      </c>
      <c r="R681" s="116" t="str">
        <f t="shared" ca="1" si="105"/>
        <v/>
      </c>
      <c r="S681" s="100" t="str">
        <f ca="1">IF(C681="","",S680+(E681+J681-IF(RESULTADOS!$C$17="Normal",K681,0)-L681)/2+(F681+G681+H681+I681-IF(RESULTADOS!$C$17="Normal",0,K681)))</f>
        <v/>
      </c>
      <c r="T681" s="100" t="str">
        <f ca="1">IF(C681="","",T680+(E681+J681-IF(RESULTADOS!$C$17="Normal",K681,0)-L681)/2)</f>
        <v/>
      </c>
      <c r="U681" s="100">
        <f t="shared" ca="1" si="106"/>
        <v>0</v>
      </c>
      <c r="W681" s="116" t="str">
        <f t="shared" ca="1" si="107"/>
        <v/>
      </c>
      <c r="X681" s="116" t="str">
        <f t="shared" ca="1" si="108"/>
        <v/>
      </c>
      <c r="Y681" s="100">
        <f ca="1">IF(OR((Y680-13/12*AB680)*(1+PREMISSAS!$C$16)&lt;0,Y680=""),0,(Y680-13/12*AB680)*(1+PREMISSAS!$C$16))</f>
        <v>0</v>
      </c>
      <c r="Z681" s="100">
        <f ca="1">IF(OR((Z680-13/12*AC680)*(1+PREMISSAS!$C$16)&lt;0,Z680=""),0,(Z680-13/12*AC680)*(1+PREMISSAS!$C$16))</f>
        <v>0</v>
      </c>
      <c r="AA681" s="100">
        <f t="shared" ca="1" si="109"/>
        <v>0</v>
      </c>
      <c r="AB681" s="119">
        <f t="shared" ca="1" si="110"/>
        <v>0</v>
      </c>
      <c r="AC681" s="119">
        <f t="shared" ca="1" si="104"/>
        <v>0</v>
      </c>
    </row>
    <row r="682" spans="2:29" x14ac:dyDescent="0.25">
      <c r="B682" s="20" t="str">
        <f t="shared" ca="1" si="103"/>
        <v/>
      </c>
      <c r="C682" s="21" t="str">
        <f ca="1">IF(B682="","",IF(MONTH(B682)=1,C681*(1+PREMISSAS!$C$58),C681))</f>
        <v/>
      </c>
      <c r="D682" s="21" t="str">
        <f ca="1">IF(B682="","",IF(RESULTADOS!$C$17="Normal",IFERROR(MAX(C682-PREMISSAS!$C$13,0),0),MAX(10*PREMISSAS!$C$39,IF(MONTH(B682)=1,D681*(1+PREMISSAS!$C$58),D681))))</f>
        <v/>
      </c>
      <c r="E682" s="4">
        <f ca="1">IFERROR(D682*IF(RESULTADOS!$C$17="Normal",$D$3,0),0)</f>
        <v>0</v>
      </c>
      <c r="F682" s="4">
        <f>IF(AND(Painel!$I$47="Sim",Painel!$I$49=PREMISSAS!$O$23),Painel!$I$51,0)</f>
        <v>0</v>
      </c>
      <c r="G682" s="100">
        <f>IF(AND(Painel!$I$47="Sim",Painel!$I$49=PREMISSAS!$O$22),IF(MOD(MONTH(B682),6)=0,Painel!$I$51,0),0)</f>
        <v>0</v>
      </c>
      <c r="H682" s="100">
        <f>IF(AND(Painel!$I$47="Sim",Painel!$I$49=PREMISSAS!$O$21),IF(MOD(MONTH(B682),12)=0,Painel!$I$51,0),0)</f>
        <v>0</v>
      </c>
      <c r="I682" s="4">
        <f ca="1">IFERROR(IF(RESULTADOS!$C$17="Normal",0,D682)*IF(RESULTADOS!$C$17="Normal",0,$D$3),0)</f>
        <v>0</v>
      </c>
      <c r="J682" s="4">
        <f>IF(RESULTADOS!$C$17="Normal",E682,0)</f>
        <v>0</v>
      </c>
      <c r="K682" s="4">
        <f ca="1">(E682+J682+I682)*PREMISSAS!$C$61</f>
        <v>0</v>
      </c>
      <c r="L682" s="4">
        <f ca="1">IFERROR(D682*IF(RESULTADOS!$C$17="Normal",IF(Painel!$G$8=PREMISSAS!$M$18,PREMISSAS!$C$63,PREMISSAS!$D$63),0),0)</f>
        <v>0</v>
      </c>
      <c r="M682" s="85">
        <f ca="1">IFERROR(M681*(1+$E$2)+(E682+J682-IF(RESULTADOS!$C$17="Normal",K682,0)-L682)*IF(MONTH(B682)=12,2,1),0)</f>
        <v>0</v>
      </c>
      <c r="N682" s="85">
        <f ca="1">IFERROR(N681*(1+$E$2)+(F682+I682-IF(RESULTADOS!$C$17="Normal",0,K682))*IF(MONTH(B682)=12,2,1)+G682+H682,0)</f>
        <v>0</v>
      </c>
      <c r="P682" s="43">
        <f t="shared" ca="1" si="102"/>
        <v>0</v>
      </c>
      <c r="R682" s="116" t="str">
        <f t="shared" ca="1" si="105"/>
        <v/>
      </c>
      <c r="S682" s="100" t="str">
        <f ca="1">IF(C682="","",S681+(E682+J682-IF(RESULTADOS!$C$17="Normal",K682,0)-L682)/2+(F682+G682+H682+I682-IF(RESULTADOS!$C$17="Normal",0,K682)))</f>
        <v/>
      </c>
      <c r="T682" s="100" t="str">
        <f ca="1">IF(C682="","",T681+(E682+J682-IF(RESULTADOS!$C$17="Normal",K682,0)-L682)/2)</f>
        <v/>
      </c>
      <c r="U682" s="100">
        <f t="shared" ca="1" si="106"/>
        <v>0</v>
      </c>
      <c r="W682" s="116" t="str">
        <f t="shared" ca="1" si="107"/>
        <v/>
      </c>
      <c r="X682" s="116" t="str">
        <f t="shared" ca="1" si="108"/>
        <v/>
      </c>
      <c r="Y682" s="100">
        <f ca="1">IF(OR((Y681-13/12*AB681)*(1+PREMISSAS!$C$16)&lt;0,Y681=""),0,(Y681-13/12*AB681)*(1+PREMISSAS!$C$16))</f>
        <v>0</v>
      </c>
      <c r="Z682" s="100">
        <f ca="1">IF(OR((Z681-13/12*AC681)*(1+PREMISSAS!$C$16)&lt;0,Z681=""),0,(Z681-13/12*AC681)*(1+PREMISSAS!$C$16))</f>
        <v>0</v>
      </c>
      <c r="AA682" s="100">
        <f t="shared" ca="1" si="109"/>
        <v>0</v>
      </c>
      <c r="AB682" s="119">
        <f t="shared" ca="1" si="110"/>
        <v>0</v>
      </c>
      <c r="AC682" s="119">
        <f t="shared" ca="1" si="104"/>
        <v>0</v>
      </c>
    </row>
    <row r="683" spans="2:29" x14ac:dyDescent="0.25">
      <c r="B683" s="20" t="str">
        <f t="shared" ca="1" si="103"/>
        <v/>
      </c>
      <c r="C683" s="21" t="str">
        <f ca="1">IF(B683="","",IF(MONTH(B683)=1,C682*(1+PREMISSAS!$C$58),C682))</f>
        <v/>
      </c>
      <c r="D683" s="21" t="str">
        <f ca="1">IF(B683="","",IF(RESULTADOS!$C$17="Normal",IFERROR(MAX(C683-PREMISSAS!$C$13,0),0),MAX(10*PREMISSAS!$C$39,IF(MONTH(B683)=1,D682*(1+PREMISSAS!$C$58),D682))))</f>
        <v/>
      </c>
      <c r="E683" s="4">
        <f ca="1">IFERROR(D683*IF(RESULTADOS!$C$17="Normal",$D$3,0),0)</f>
        <v>0</v>
      </c>
      <c r="F683" s="4">
        <f>IF(AND(Painel!$I$47="Sim",Painel!$I$49=PREMISSAS!$O$23),Painel!$I$51,0)</f>
        <v>0</v>
      </c>
      <c r="G683" s="100">
        <f>IF(AND(Painel!$I$47="Sim",Painel!$I$49=PREMISSAS!$O$22),IF(MOD(MONTH(B683),6)=0,Painel!$I$51,0),0)</f>
        <v>0</v>
      </c>
      <c r="H683" s="100">
        <f>IF(AND(Painel!$I$47="Sim",Painel!$I$49=PREMISSAS!$O$21),IF(MOD(MONTH(B683),12)=0,Painel!$I$51,0),0)</f>
        <v>0</v>
      </c>
      <c r="I683" s="4">
        <f ca="1">IFERROR(IF(RESULTADOS!$C$17="Normal",0,D683)*IF(RESULTADOS!$C$17="Normal",0,$D$3),0)</f>
        <v>0</v>
      </c>
      <c r="J683" s="4">
        <f>IF(RESULTADOS!$C$17="Normal",E683,0)</f>
        <v>0</v>
      </c>
      <c r="K683" s="4">
        <f ca="1">(E683+J683+I683)*PREMISSAS!$C$61</f>
        <v>0</v>
      </c>
      <c r="L683" s="4">
        <f ca="1">IFERROR(D683*IF(RESULTADOS!$C$17="Normal",IF(Painel!$G$8=PREMISSAS!$M$18,PREMISSAS!$C$63,PREMISSAS!$D$63),0),0)</f>
        <v>0</v>
      </c>
      <c r="M683" s="85">
        <f ca="1">IFERROR(M682*(1+$E$2)+(E683+J683-IF(RESULTADOS!$C$17="Normal",K683,0)-L683)*IF(MONTH(B683)=12,2,1),0)</f>
        <v>0</v>
      </c>
      <c r="N683" s="85">
        <f ca="1">IFERROR(N682*(1+$E$2)+(F683+I683-IF(RESULTADOS!$C$17="Normal",0,K683))*IF(MONTH(B683)=12,2,1)+G683+H683,0)</f>
        <v>0</v>
      </c>
      <c r="P683" s="43">
        <f t="shared" ca="1" si="102"/>
        <v>0</v>
      </c>
      <c r="R683" s="116" t="str">
        <f t="shared" ca="1" si="105"/>
        <v/>
      </c>
      <c r="S683" s="100" t="str">
        <f ca="1">IF(C683="","",S682+(E683+J683-IF(RESULTADOS!$C$17="Normal",K683,0)-L683)/2+(F683+G683+H683+I683-IF(RESULTADOS!$C$17="Normal",0,K683)))</f>
        <v/>
      </c>
      <c r="T683" s="100" t="str">
        <f ca="1">IF(C683="","",T682+(E683+J683-IF(RESULTADOS!$C$17="Normal",K683,0)-L683)/2)</f>
        <v/>
      </c>
      <c r="U683" s="100">
        <f t="shared" ca="1" si="106"/>
        <v>0</v>
      </c>
      <c r="W683" s="116" t="str">
        <f t="shared" ca="1" si="107"/>
        <v/>
      </c>
      <c r="X683" s="116" t="str">
        <f t="shared" ca="1" si="108"/>
        <v/>
      </c>
      <c r="Y683" s="100">
        <f ca="1">IF(OR((Y682-13/12*AB682)*(1+PREMISSAS!$C$16)&lt;0,Y682=""),0,(Y682-13/12*AB682)*(1+PREMISSAS!$C$16))</f>
        <v>0</v>
      </c>
      <c r="Z683" s="100">
        <f ca="1">IF(OR((Z682-13/12*AC682)*(1+PREMISSAS!$C$16)&lt;0,Z682=""),0,(Z682-13/12*AC682)*(1+PREMISSAS!$C$16))</f>
        <v>0</v>
      </c>
      <c r="AA683" s="100">
        <f t="shared" ca="1" si="109"/>
        <v>0</v>
      </c>
      <c r="AB683" s="119">
        <f t="shared" ca="1" si="110"/>
        <v>0</v>
      </c>
      <c r="AC683" s="119">
        <f t="shared" ca="1" si="104"/>
        <v>0</v>
      </c>
    </row>
    <row r="684" spans="2:29" x14ac:dyDescent="0.25">
      <c r="B684" s="20" t="str">
        <f t="shared" ca="1" si="103"/>
        <v/>
      </c>
      <c r="C684" s="21" t="str">
        <f ca="1">IF(B684="","",IF(MONTH(B684)=1,C683*(1+PREMISSAS!$C$58),C683))</f>
        <v/>
      </c>
      <c r="D684" s="21" t="str">
        <f ca="1">IF(B684="","",IF(RESULTADOS!$C$17="Normal",IFERROR(MAX(C684-PREMISSAS!$C$13,0),0),MAX(10*PREMISSAS!$C$39,IF(MONTH(B684)=1,D683*(1+PREMISSAS!$C$58),D683))))</f>
        <v/>
      </c>
      <c r="E684" s="4">
        <f ca="1">IFERROR(D684*IF(RESULTADOS!$C$17="Normal",$D$3,0),0)</f>
        <v>0</v>
      </c>
      <c r="F684" s="4">
        <f>IF(AND(Painel!$I$47="Sim",Painel!$I$49=PREMISSAS!$O$23),Painel!$I$51,0)</f>
        <v>0</v>
      </c>
      <c r="G684" s="100">
        <f>IF(AND(Painel!$I$47="Sim",Painel!$I$49=PREMISSAS!$O$22),IF(MOD(MONTH(B684),6)=0,Painel!$I$51,0),0)</f>
        <v>0</v>
      </c>
      <c r="H684" s="100">
        <f>IF(AND(Painel!$I$47="Sim",Painel!$I$49=PREMISSAS!$O$21),IF(MOD(MONTH(B684),12)=0,Painel!$I$51,0),0)</f>
        <v>0</v>
      </c>
      <c r="I684" s="4">
        <f ca="1">IFERROR(IF(RESULTADOS!$C$17="Normal",0,D684)*IF(RESULTADOS!$C$17="Normal",0,$D$3),0)</f>
        <v>0</v>
      </c>
      <c r="J684" s="4">
        <f>IF(RESULTADOS!$C$17="Normal",E684,0)</f>
        <v>0</v>
      </c>
      <c r="K684" s="4">
        <f ca="1">(E684+J684+I684)*PREMISSAS!$C$61</f>
        <v>0</v>
      </c>
      <c r="L684" s="4">
        <f ca="1">IFERROR(D684*IF(RESULTADOS!$C$17="Normal",IF(Painel!$G$8=PREMISSAS!$M$18,PREMISSAS!$C$63,PREMISSAS!$D$63),0),0)</f>
        <v>0</v>
      </c>
      <c r="M684" s="85">
        <f ca="1">IFERROR(M683*(1+$E$2)+(E684+J684-IF(RESULTADOS!$C$17="Normal",K684,0)-L684)*IF(MONTH(B684)=12,2,1),0)</f>
        <v>0</v>
      </c>
      <c r="N684" s="85">
        <f ca="1">IFERROR(N683*(1+$E$2)+(F684+I684-IF(RESULTADOS!$C$17="Normal",0,K684))*IF(MONTH(B684)=12,2,1)+G684+H684,0)</f>
        <v>0</v>
      </c>
      <c r="P684" s="43">
        <f t="shared" ca="1" si="102"/>
        <v>0</v>
      </c>
      <c r="R684" s="116" t="str">
        <f t="shared" ca="1" si="105"/>
        <v/>
      </c>
      <c r="S684" s="100" t="str">
        <f ca="1">IF(C684="","",S683+(E684+J684-IF(RESULTADOS!$C$17="Normal",K684,0)-L684)/2+(F684+G684+H684+I684-IF(RESULTADOS!$C$17="Normal",0,K684)))</f>
        <v/>
      </c>
      <c r="T684" s="100" t="str">
        <f ca="1">IF(C684="","",T683+(E684+J684-IF(RESULTADOS!$C$17="Normal",K684,0)-L684)/2)</f>
        <v/>
      </c>
      <c r="U684" s="100">
        <f t="shared" ca="1" si="106"/>
        <v>0</v>
      </c>
      <c r="W684" s="116" t="str">
        <f t="shared" ca="1" si="107"/>
        <v/>
      </c>
      <c r="X684" s="116" t="str">
        <f t="shared" ca="1" si="108"/>
        <v/>
      </c>
      <c r="Y684" s="100">
        <f ca="1">IF(OR((Y683-13/12*AB683)*(1+PREMISSAS!$C$16)&lt;0,Y683=""),0,(Y683-13/12*AB683)*(1+PREMISSAS!$C$16))</f>
        <v>0</v>
      </c>
      <c r="Z684" s="100">
        <f ca="1">IF(OR((Z683-13/12*AC683)*(1+PREMISSAS!$C$16)&lt;0,Z683=""),0,(Z683-13/12*AC683)*(1+PREMISSAS!$C$16))</f>
        <v>0</v>
      </c>
      <c r="AA684" s="100">
        <f t="shared" ca="1" si="109"/>
        <v>0</v>
      </c>
      <c r="AB684" s="119">
        <f t="shared" ca="1" si="110"/>
        <v>0</v>
      </c>
      <c r="AC684" s="119">
        <f t="shared" ca="1" si="104"/>
        <v>0</v>
      </c>
    </row>
    <row r="685" spans="2:29" x14ac:dyDescent="0.25">
      <c r="B685" s="20" t="str">
        <f t="shared" ca="1" si="103"/>
        <v/>
      </c>
      <c r="C685" s="21" t="str">
        <f ca="1">IF(B685="","",IF(MONTH(B685)=1,C684*(1+PREMISSAS!$C$58),C684))</f>
        <v/>
      </c>
      <c r="D685" s="21" t="str">
        <f ca="1">IF(B685="","",IF(RESULTADOS!$C$17="Normal",IFERROR(MAX(C685-PREMISSAS!$C$13,0),0),MAX(10*PREMISSAS!$C$39,IF(MONTH(B685)=1,D684*(1+PREMISSAS!$C$58),D684))))</f>
        <v/>
      </c>
      <c r="E685" s="4">
        <f ca="1">IFERROR(D685*IF(RESULTADOS!$C$17="Normal",$D$3,0),0)</f>
        <v>0</v>
      </c>
      <c r="F685" s="4">
        <f>IF(AND(Painel!$I$47="Sim",Painel!$I$49=PREMISSAS!$O$23),Painel!$I$51,0)</f>
        <v>0</v>
      </c>
      <c r="G685" s="100">
        <f>IF(AND(Painel!$I$47="Sim",Painel!$I$49=PREMISSAS!$O$22),IF(MOD(MONTH(B685),6)=0,Painel!$I$51,0),0)</f>
        <v>0</v>
      </c>
      <c r="H685" s="100">
        <f>IF(AND(Painel!$I$47="Sim",Painel!$I$49=PREMISSAS!$O$21),IF(MOD(MONTH(B685),12)=0,Painel!$I$51,0),0)</f>
        <v>0</v>
      </c>
      <c r="I685" s="4">
        <f ca="1">IFERROR(IF(RESULTADOS!$C$17="Normal",0,D685)*IF(RESULTADOS!$C$17="Normal",0,$D$3),0)</f>
        <v>0</v>
      </c>
      <c r="J685" s="4">
        <f>IF(RESULTADOS!$C$17="Normal",E685,0)</f>
        <v>0</v>
      </c>
      <c r="K685" s="4">
        <f ca="1">(E685+J685+I685)*PREMISSAS!$C$61</f>
        <v>0</v>
      </c>
      <c r="L685" s="4">
        <f ca="1">IFERROR(D685*IF(RESULTADOS!$C$17="Normal",IF(Painel!$G$8=PREMISSAS!$M$18,PREMISSAS!$C$63,PREMISSAS!$D$63),0),0)</f>
        <v>0</v>
      </c>
      <c r="M685" s="85">
        <f ca="1">IFERROR(M684*(1+$E$2)+(E685+J685-IF(RESULTADOS!$C$17="Normal",K685,0)-L685)*IF(MONTH(B685)=12,2,1),0)</f>
        <v>0</v>
      </c>
      <c r="N685" s="85">
        <f ca="1">IFERROR(N684*(1+$E$2)+(F685+I685-IF(RESULTADOS!$C$17="Normal",0,K685))*IF(MONTH(B685)=12,2,1)+G685+H685,0)</f>
        <v>0</v>
      </c>
      <c r="P685" s="43">
        <f t="shared" ca="1" si="102"/>
        <v>0</v>
      </c>
      <c r="R685" s="116" t="str">
        <f t="shared" ca="1" si="105"/>
        <v/>
      </c>
      <c r="S685" s="100" t="str">
        <f ca="1">IF(C685="","",S684+(E685+J685-IF(RESULTADOS!$C$17="Normal",K685,0)-L685)/2+(F685+G685+H685+I685-IF(RESULTADOS!$C$17="Normal",0,K685)))</f>
        <v/>
      </c>
      <c r="T685" s="100" t="str">
        <f ca="1">IF(C685="","",T684+(E685+J685-IF(RESULTADOS!$C$17="Normal",K685,0)-L685)/2)</f>
        <v/>
      </c>
      <c r="U685" s="100">
        <f t="shared" ca="1" si="106"/>
        <v>0</v>
      </c>
      <c r="W685" s="116" t="str">
        <f t="shared" ca="1" si="107"/>
        <v/>
      </c>
      <c r="X685" s="116" t="str">
        <f t="shared" ca="1" si="108"/>
        <v/>
      </c>
      <c r="Y685" s="100">
        <f ca="1">IF(OR((Y684-13/12*AB684)*(1+PREMISSAS!$C$16)&lt;0,Y684=""),0,(Y684-13/12*AB684)*(1+PREMISSAS!$C$16))</f>
        <v>0</v>
      </c>
      <c r="Z685" s="100">
        <f ca="1">IF(OR((Z684-13/12*AC684)*(1+PREMISSAS!$C$16)&lt;0,Z684=""),0,(Z684-13/12*AC684)*(1+PREMISSAS!$C$16))</f>
        <v>0</v>
      </c>
      <c r="AA685" s="100">
        <f t="shared" ca="1" si="109"/>
        <v>0</v>
      </c>
      <c r="AB685" s="119">
        <f t="shared" ca="1" si="110"/>
        <v>0</v>
      </c>
      <c r="AC685" s="119">
        <f t="shared" ca="1" si="104"/>
        <v>0</v>
      </c>
    </row>
    <row r="686" spans="2:29" x14ac:dyDescent="0.25">
      <c r="B686" s="20" t="str">
        <f t="shared" ca="1" si="103"/>
        <v/>
      </c>
      <c r="C686" s="21" t="str">
        <f ca="1">IF(B686="","",IF(MONTH(B686)=1,C685*(1+PREMISSAS!$C$58),C685))</f>
        <v/>
      </c>
      <c r="D686" s="21" t="str">
        <f ca="1">IF(B686="","",IF(RESULTADOS!$C$17="Normal",IFERROR(MAX(C686-PREMISSAS!$C$13,0),0),MAX(10*PREMISSAS!$C$39,IF(MONTH(B686)=1,D685*(1+PREMISSAS!$C$58),D685))))</f>
        <v/>
      </c>
      <c r="E686" s="4">
        <f ca="1">IFERROR(D686*IF(RESULTADOS!$C$17="Normal",$D$3,0),0)</f>
        <v>0</v>
      </c>
      <c r="F686" s="4">
        <f>IF(AND(Painel!$I$47="Sim",Painel!$I$49=PREMISSAS!$O$23),Painel!$I$51,0)</f>
        <v>0</v>
      </c>
      <c r="G686" s="100">
        <f>IF(AND(Painel!$I$47="Sim",Painel!$I$49=PREMISSAS!$O$22),IF(MOD(MONTH(B686),6)=0,Painel!$I$51,0),0)</f>
        <v>0</v>
      </c>
      <c r="H686" s="100">
        <f>IF(AND(Painel!$I$47="Sim",Painel!$I$49=PREMISSAS!$O$21),IF(MOD(MONTH(B686),12)=0,Painel!$I$51,0),0)</f>
        <v>0</v>
      </c>
      <c r="I686" s="4">
        <f ca="1">IFERROR(IF(RESULTADOS!$C$17="Normal",0,D686)*IF(RESULTADOS!$C$17="Normal",0,$D$3),0)</f>
        <v>0</v>
      </c>
      <c r="J686" s="4">
        <f>IF(RESULTADOS!$C$17="Normal",E686,0)</f>
        <v>0</v>
      </c>
      <c r="K686" s="4">
        <f ca="1">(E686+J686+I686)*PREMISSAS!$C$61</f>
        <v>0</v>
      </c>
      <c r="L686" s="4">
        <f ca="1">IFERROR(D686*IF(RESULTADOS!$C$17="Normal",IF(Painel!$G$8=PREMISSAS!$M$18,PREMISSAS!$C$63,PREMISSAS!$D$63),0),0)</f>
        <v>0</v>
      </c>
      <c r="M686" s="85">
        <f ca="1">IFERROR(M685*(1+$E$2)+(E686+J686-IF(RESULTADOS!$C$17="Normal",K686,0)-L686)*IF(MONTH(B686)=12,2,1),0)</f>
        <v>0</v>
      </c>
      <c r="N686" s="85">
        <f ca="1">IFERROR(N685*(1+$E$2)+(F686+I686-IF(RESULTADOS!$C$17="Normal",0,K686))*IF(MONTH(B686)=12,2,1)+G686+H686,0)</f>
        <v>0</v>
      </c>
      <c r="P686" s="43">
        <f t="shared" ca="1" si="102"/>
        <v>0</v>
      </c>
      <c r="R686" s="116" t="str">
        <f t="shared" ca="1" si="105"/>
        <v/>
      </c>
      <c r="S686" s="100" t="str">
        <f ca="1">IF(C686="","",S685+(E686+J686-IF(RESULTADOS!$C$17="Normal",K686,0)-L686)/2+(F686+G686+H686+I686-IF(RESULTADOS!$C$17="Normal",0,K686)))</f>
        <v/>
      </c>
      <c r="T686" s="100" t="str">
        <f ca="1">IF(C686="","",T685+(E686+J686-IF(RESULTADOS!$C$17="Normal",K686,0)-L686)/2)</f>
        <v/>
      </c>
      <c r="U686" s="100">
        <f t="shared" ca="1" si="106"/>
        <v>0</v>
      </c>
      <c r="W686" s="116" t="str">
        <f t="shared" ca="1" si="107"/>
        <v/>
      </c>
      <c r="X686" s="116" t="str">
        <f t="shared" ca="1" si="108"/>
        <v/>
      </c>
      <c r="Y686" s="100">
        <f ca="1">IF(OR((Y685-13/12*AB685)*(1+PREMISSAS!$C$16)&lt;0,Y685=""),0,(Y685-13/12*AB685)*(1+PREMISSAS!$C$16))</f>
        <v>0</v>
      </c>
      <c r="Z686" s="100">
        <f ca="1">IF(OR((Z685-13/12*AC685)*(1+PREMISSAS!$C$16)&lt;0,Z685=""),0,(Z685-13/12*AC685)*(1+PREMISSAS!$C$16))</f>
        <v>0</v>
      </c>
      <c r="AA686" s="100">
        <f t="shared" ca="1" si="109"/>
        <v>0</v>
      </c>
      <c r="AB686" s="119">
        <f t="shared" ca="1" si="110"/>
        <v>0</v>
      </c>
      <c r="AC686" s="119">
        <f t="shared" ca="1" si="104"/>
        <v>0</v>
      </c>
    </row>
    <row r="687" spans="2:29" x14ac:dyDescent="0.25">
      <c r="B687" s="20" t="str">
        <f t="shared" ca="1" si="103"/>
        <v/>
      </c>
      <c r="C687" s="21" t="str">
        <f ca="1">IF(B687="","",IF(MONTH(B687)=1,C686*(1+PREMISSAS!$C$58),C686))</f>
        <v/>
      </c>
      <c r="D687" s="21" t="str">
        <f ca="1">IF(B687="","",IF(RESULTADOS!$C$17="Normal",IFERROR(MAX(C687-PREMISSAS!$C$13,0),0),MAX(10*PREMISSAS!$C$39,IF(MONTH(B687)=1,D686*(1+PREMISSAS!$C$58),D686))))</f>
        <v/>
      </c>
      <c r="E687" s="4">
        <f ca="1">IFERROR(D687*IF(RESULTADOS!$C$17="Normal",$D$3,0),0)</f>
        <v>0</v>
      </c>
      <c r="F687" s="4">
        <f>IF(AND(Painel!$I$47="Sim",Painel!$I$49=PREMISSAS!$O$23),Painel!$I$51,0)</f>
        <v>0</v>
      </c>
      <c r="G687" s="100">
        <f>IF(AND(Painel!$I$47="Sim",Painel!$I$49=PREMISSAS!$O$22),IF(MOD(MONTH(B687),6)=0,Painel!$I$51,0),0)</f>
        <v>0</v>
      </c>
      <c r="H687" s="100">
        <f>IF(AND(Painel!$I$47="Sim",Painel!$I$49=PREMISSAS!$O$21),IF(MOD(MONTH(B687),12)=0,Painel!$I$51,0),0)</f>
        <v>0</v>
      </c>
      <c r="I687" s="4">
        <f ca="1">IFERROR(IF(RESULTADOS!$C$17="Normal",0,D687)*IF(RESULTADOS!$C$17="Normal",0,$D$3),0)</f>
        <v>0</v>
      </c>
      <c r="J687" s="4">
        <f>IF(RESULTADOS!$C$17="Normal",E687,0)</f>
        <v>0</v>
      </c>
      <c r="K687" s="4">
        <f ca="1">(E687+J687+I687)*PREMISSAS!$C$61</f>
        <v>0</v>
      </c>
      <c r="L687" s="4">
        <f ca="1">IFERROR(D687*IF(RESULTADOS!$C$17="Normal",IF(Painel!$G$8=PREMISSAS!$M$18,PREMISSAS!$C$63,PREMISSAS!$D$63),0),0)</f>
        <v>0</v>
      </c>
      <c r="M687" s="85">
        <f ca="1">IFERROR(M686*(1+$E$2)+(E687+J687-IF(RESULTADOS!$C$17="Normal",K687,0)-L687)*IF(MONTH(B687)=12,2,1),0)</f>
        <v>0</v>
      </c>
      <c r="N687" s="85">
        <f ca="1">IFERROR(N686*(1+$E$2)+(F687+I687-IF(RESULTADOS!$C$17="Normal",0,K687))*IF(MONTH(B687)=12,2,1)+G687+H687,0)</f>
        <v>0</v>
      </c>
      <c r="P687" s="43">
        <f t="shared" ca="1" si="102"/>
        <v>0</v>
      </c>
      <c r="R687" s="116" t="str">
        <f t="shared" ref="R687:R703" ca="1" si="111">IF(C687="","",B687)</f>
        <v/>
      </c>
      <c r="S687" s="100" t="str">
        <f ca="1">IF(C687="","",S686+(E687+J687-IF(RESULTADOS!$C$17="Normal",K687,0)-L687)/2+(F687+G687+H687+I687-IF(RESULTADOS!$C$17="Normal",0,K687)))</f>
        <v/>
      </c>
      <c r="T687" s="100" t="str">
        <f ca="1">IF(C687="","",T686+(E687+J687-IF(RESULTADOS!$C$17="Normal",K687,0)-L687)/2)</f>
        <v/>
      </c>
      <c r="U687" s="100">
        <f t="shared" ref="U687:U703" ca="1" si="112">SUM(M687:N687)-SUM(S687:T687)</f>
        <v>0</v>
      </c>
      <c r="W687" s="116" t="str">
        <f t="shared" ref="W687:W703" ca="1" si="113">IF(AA687=0,"",EOMONTH(W686,1))</f>
        <v/>
      </c>
      <c r="X687" s="116" t="str">
        <f t="shared" ref="X687:X703" ca="1" si="114">IF(AC687&lt;&gt;"",W687,"")</f>
        <v/>
      </c>
      <c r="Y687" s="100">
        <f ca="1">IF(OR((Y686-13/12*AB686)*(1+PREMISSAS!$C$16)&lt;0,Y686=""),0,(Y686-13/12*AB686)*(1+PREMISSAS!$C$16))</f>
        <v>0</v>
      </c>
      <c r="Z687" s="100">
        <f ca="1">IF(OR((Z686-13/12*AC686)*(1+PREMISSAS!$C$16)&lt;0,Z686=""),0,(Z686-13/12*AC686)*(1+PREMISSAS!$C$16))</f>
        <v>0</v>
      </c>
      <c r="AA687" s="100">
        <f t="shared" ref="AA687:AA703" ca="1" si="115">SUM(Y687:Z687)</f>
        <v>0</v>
      </c>
      <c r="AB687" s="119">
        <f t="shared" ref="AB687:AB703" ca="1" si="116">IF(Y687&lt;&gt;0,AB686,0)</f>
        <v>0</v>
      </c>
      <c r="AC687" s="119">
        <f t="shared" ca="1" si="104"/>
        <v>0</v>
      </c>
    </row>
    <row r="688" spans="2:29" x14ac:dyDescent="0.25">
      <c r="B688" s="20" t="str">
        <f t="shared" ca="1" si="103"/>
        <v/>
      </c>
      <c r="C688" s="21" t="str">
        <f ca="1">IF(B688="","",IF(MONTH(B688)=1,C687*(1+PREMISSAS!$C$58),C687))</f>
        <v/>
      </c>
      <c r="D688" s="21" t="str">
        <f ca="1">IF(B688="","",IF(RESULTADOS!$C$17="Normal",IFERROR(MAX(C688-PREMISSAS!$C$13,0),0),MAX(10*PREMISSAS!$C$39,IF(MONTH(B688)=1,D687*(1+PREMISSAS!$C$58),D687))))</f>
        <v/>
      </c>
      <c r="E688" s="4">
        <f ca="1">IFERROR(D688*IF(RESULTADOS!$C$17="Normal",$D$3,0),0)</f>
        <v>0</v>
      </c>
      <c r="F688" s="4">
        <f>IF(AND(Painel!$I$47="Sim",Painel!$I$49=PREMISSAS!$O$23),Painel!$I$51,0)</f>
        <v>0</v>
      </c>
      <c r="G688" s="100">
        <f>IF(AND(Painel!$I$47="Sim",Painel!$I$49=PREMISSAS!$O$22),IF(MOD(MONTH(B688),6)=0,Painel!$I$51,0),0)</f>
        <v>0</v>
      </c>
      <c r="H688" s="100">
        <f>IF(AND(Painel!$I$47="Sim",Painel!$I$49=PREMISSAS!$O$21),IF(MOD(MONTH(B688),12)=0,Painel!$I$51,0),0)</f>
        <v>0</v>
      </c>
      <c r="I688" s="4">
        <f ca="1">IFERROR(IF(RESULTADOS!$C$17="Normal",0,D688)*IF(RESULTADOS!$C$17="Normal",0,$D$3),0)</f>
        <v>0</v>
      </c>
      <c r="J688" s="4">
        <f>IF(RESULTADOS!$C$17="Normal",E688,0)</f>
        <v>0</v>
      </c>
      <c r="K688" s="4">
        <f ca="1">(E688+J688+I688)*PREMISSAS!$C$61</f>
        <v>0</v>
      </c>
      <c r="L688" s="4">
        <f ca="1">IFERROR(D688*IF(RESULTADOS!$C$17="Normal",IF(Painel!$G$8=PREMISSAS!$M$18,PREMISSAS!$C$63,PREMISSAS!$D$63),0),0)</f>
        <v>0</v>
      </c>
      <c r="M688" s="85">
        <f ca="1">IFERROR(M687*(1+$E$2)+(E688+J688-IF(RESULTADOS!$C$17="Normal",K688,0)-L688)*IF(MONTH(B688)=12,2,1),0)</f>
        <v>0</v>
      </c>
      <c r="N688" s="85">
        <f ca="1">IFERROR(N687*(1+$E$2)+(F688+I688-IF(RESULTADOS!$C$17="Normal",0,K688))*IF(MONTH(B688)=12,2,1)+G688+H688,0)</f>
        <v>0</v>
      </c>
      <c r="P688" s="43">
        <f t="shared" ca="1" si="102"/>
        <v>0</v>
      </c>
      <c r="R688" s="116" t="str">
        <f t="shared" ca="1" si="111"/>
        <v/>
      </c>
      <c r="S688" s="100" t="str">
        <f ca="1">IF(C688="","",S687+(E688+J688-IF(RESULTADOS!$C$17="Normal",K688,0)-L688)/2+(F688+G688+H688+I688-IF(RESULTADOS!$C$17="Normal",0,K688)))</f>
        <v/>
      </c>
      <c r="T688" s="100" t="str">
        <f ca="1">IF(C688="","",T687+(E688+J688-IF(RESULTADOS!$C$17="Normal",K688,0)-L688)/2)</f>
        <v/>
      </c>
      <c r="U688" s="100">
        <f t="shared" ca="1" si="112"/>
        <v>0</v>
      </c>
      <c r="W688" s="116" t="str">
        <f t="shared" ca="1" si="113"/>
        <v/>
      </c>
      <c r="X688" s="116" t="str">
        <f t="shared" ca="1" si="114"/>
        <v/>
      </c>
      <c r="Y688" s="100">
        <f ca="1">IF(OR((Y687-13/12*AB687)*(1+PREMISSAS!$C$16)&lt;0,Y687=""),0,(Y687-13/12*AB687)*(1+PREMISSAS!$C$16))</f>
        <v>0</v>
      </c>
      <c r="Z688" s="100">
        <f ca="1">IF(OR((Z687-13/12*AC687)*(1+PREMISSAS!$C$16)&lt;0,Z687=""),0,(Z687-13/12*AC687)*(1+PREMISSAS!$C$16))</f>
        <v>0</v>
      </c>
      <c r="AA688" s="100">
        <f t="shared" ca="1" si="115"/>
        <v>0</v>
      </c>
      <c r="AB688" s="119">
        <f t="shared" ca="1" si="116"/>
        <v>0</v>
      </c>
      <c r="AC688" s="119">
        <f t="shared" ca="1" si="104"/>
        <v>0</v>
      </c>
    </row>
    <row r="689" spans="2:29" x14ac:dyDescent="0.25">
      <c r="B689" s="20" t="str">
        <f t="shared" ca="1" si="103"/>
        <v/>
      </c>
      <c r="C689" s="21" t="str">
        <f ca="1">IF(B689="","",IF(MONTH(B689)=1,C688*(1+PREMISSAS!$C$58),C688))</f>
        <v/>
      </c>
      <c r="D689" s="21" t="str">
        <f ca="1">IF(B689="","",IF(RESULTADOS!$C$17="Normal",IFERROR(MAX(C689-PREMISSAS!$C$13,0),0),MAX(10*PREMISSAS!$C$39,IF(MONTH(B689)=1,D688*(1+PREMISSAS!$C$58),D688))))</f>
        <v/>
      </c>
      <c r="E689" s="4">
        <f ca="1">IFERROR(D689*IF(RESULTADOS!$C$17="Normal",$D$3,0),0)</f>
        <v>0</v>
      </c>
      <c r="F689" s="4">
        <f>IF(AND(Painel!$I$47="Sim",Painel!$I$49=PREMISSAS!$O$23),Painel!$I$51,0)</f>
        <v>0</v>
      </c>
      <c r="G689" s="100">
        <f>IF(AND(Painel!$I$47="Sim",Painel!$I$49=PREMISSAS!$O$22),IF(MOD(MONTH(B689),6)=0,Painel!$I$51,0),0)</f>
        <v>0</v>
      </c>
      <c r="H689" s="100">
        <f>IF(AND(Painel!$I$47="Sim",Painel!$I$49=PREMISSAS!$O$21),IF(MOD(MONTH(B689),12)=0,Painel!$I$51,0),0)</f>
        <v>0</v>
      </c>
      <c r="I689" s="4">
        <f ca="1">IFERROR(IF(RESULTADOS!$C$17="Normal",0,D689)*IF(RESULTADOS!$C$17="Normal",0,$D$3),0)</f>
        <v>0</v>
      </c>
      <c r="J689" s="4">
        <f>IF(RESULTADOS!$C$17="Normal",E689,0)</f>
        <v>0</v>
      </c>
      <c r="K689" s="4">
        <f ca="1">(E689+J689+I689)*PREMISSAS!$C$61</f>
        <v>0</v>
      </c>
      <c r="L689" s="4">
        <f ca="1">IFERROR(D689*IF(RESULTADOS!$C$17="Normal",IF(Painel!$G$8=PREMISSAS!$M$18,PREMISSAS!$C$63,PREMISSAS!$D$63),0),0)</f>
        <v>0</v>
      </c>
      <c r="M689" s="85">
        <f ca="1">IFERROR(M688*(1+$E$2)+(E689+J689-IF(RESULTADOS!$C$17="Normal",K689,0)-L689)*IF(MONTH(B689)=12,2,1),0)</f>
        <v>0</v>
      </c>
      <c r="N689" s="85">
        <f ca="1">IFERROR(N688*(1+$E$2)+(F689+I689-IF(RESULTADOS!$C$17="Normal",0,K689))*IF(MONTH(B689)=12,2,1)+G689+H689,0)</f>
        <v>0</v>
      </c>
      <c r="P689" s="43">
        <f t="shared" ca="1" si="102"/>
        <v>0</v>
      </c>
      <c r="R689" s="116" t="str">
        <f t="shared" ca="1" si="111"/>
        <v/>
      </c>
      <c r="S689" s="100" t="str">
        <f ca="1">IF(C689="","",S688+(E689+J689-IF(RESULTADOS!$C$17="Normal",K689,0)-L689)/2+(F689+G689+H689+I689-IF(RESULTADOS!$C$17="Normal",0,K689)))</f>
        <v/>
      </c>
      <c r="T689" s="100" t="str">
        <f ca="1">IF(C689="","",T688+(E689+J689-IF(RESULTADOS!$C$17="Normal",K689,0)-L689)/2)</f>
        <v/>
      </c>
      <c r="U689" s="100">
        <f t="shared" ca="1" si="112"/>
        <v>0</v>
      </c>
      <c r="W689" s="116" t="str">
        <f t="shared" ca="1" si="113"/>
        <v/>
      </c>
      <c r="X689" s="116" t="str">
        <f t="shared" ca="1" si="114"/>
        <v/>
      </c>
      <c r="Y689" s="100">
        <f ca="1">IF(OR((Y688-13/12*AB688)*(1+PREMISSAS!$C$16)&lt;0,Y688=""),0,(Y688-13/12*AB688)*(1+PREMISSAS!$C$16))</f>
        <v>0</v>
      </c>
      <c r="Z689" s="100">
        <f ca="1">IF(OR((Z688-13/12*AC688)*(1+PREMISSAS!$C$16)&lt;0,Z688=""),0,(Z688-13/12*AC688)*(1+PREMISSAS!$C$16))</f>
        <v>0</v>
      </c>
      <c r="AA689" s="100">
        <f t="shared" ca="1" si="115"/>
        <v>0</v>
      </c>
      <c r="AB689" s="119">
        <f t="shared" ca="1" si="116"/>
        <v>0</v>
      </c>
      <c r="AC689" s="119">
        <f t="shared" ca="1" si="104"/>
        <v>0</v>
      </c>
    </row>
    <row r="690" spans="2:29" x14ac:dyDescent="0.25">
      <c r="B690" s="20" t="str">
        <f t="shared" ca="1" si="103"/>
        <v/>
      </c>
      <c r="C690" s="21" t="str">
        <f ca="1">IF(B690="","",IF(MONTH(B690)=1,C689*(1+PREMISSAS!$C$58),C689))</f>
        <v/>
      </c>
      <c r="D690" s="21" t="str">
        <f ca="1">IF(B690="","",IF(RESULTADOS!$C$17="Normal",IFERROR(MAX(C690-PREMISSAS!$C$13,0),0),MAX(10*PREMISSAS!$C$39,IF(MONTH(B690)=1,D689*(1+PREMISSAS!$C$58),D689))))</f>
        <v/>
      </c>
      <c r="E690" s="4">
        <f ca="1">IFERROR(D690*IF(RESULTADOS!$C$17="Normal",$D$3,0),0)</f>
        <v>0</v>
      </c>
      <c r="F690" s="4">
        <f>IF(AND(Painel!$I$47="Sim",Painel!$I$49=PREMISSAS!$O$23),Painel!$I$51,0)</f>
        <v>0</v>
      </c>
      <c r="G690" s="100">
        <f>IF(AND(Painel!$I$47="Sim",Painel!$I$49=PREMISSAS!$O$22),IF(MOD(MONTH(B690),6)=0,Painel!$I$51,0),0)</f>
        <v>0</v>
      </c>
      <c r="H690" s="100">
        <f>IF(AND(Painel!$I$47="Sim",Painel!$I$49=PREMISSAS!$O$21),IF(MOD(MONTH(B690),12)=0,Painel!$I$51,0),0)</f>
        <v>0</v>
      </c>
      <c r="I690" s="4">
        <f ca="1">IFERROR(IF(RESULTADOS!$C$17="Normal",0,D690)*IF(RESULTADOS!$C$17="Normal",0,$D$3),0)</f>
        <v>0</v>
      </c>
      <c r="J690" s="4">
        <f>IF(RESULTADOS!$C$17="Normal",E690,0)</f>
        <v>0</v>
      </c>
      <c r="K690" s="4">
        <f ca="1">(E690+J690+I690)*PREMISSAS!$C$61</f>
        <v>0</v>
      </c>
      <c r="L690" s="4">
        <f ca="1">IFERROR(D690*IF(RESULTADOS!$C$17="Normal",IF(Painel!$G$8=PREMISSAS!$M$18,PREMISSAS!$C$63,PREMISSAS!$D$63),0),0)</f>
        <v>0</v>
      </c>
      <c r="M690" s="85">
        <f ca="1">IFERROR(M689*(1+$E$2)+(E690+J690-IF(RESULTADOS!$C$17="Normal",K690,0)-L690)*IF(MONTH(B690)=12,2,1),0)</f>
        <v>0</v>
      </c>
      <c r="N690" s="85">
        <f ca="1">IFERROR(N689*(1+$E$2)+(F690+I690-IF(RESULTADOS!$C$17="Normal",0,K690))*IF(MONTH(B690)=12,2,1)+G690+H690,0)</f>
        <v>0</v>
      </c>
      <c r="P690" s="43">
        <f t="shared" ca="1" si="102"/>
        <v>0</v>
      </c>
      <c r="R690" s="116" t="str">
        <f t="shared" ca="1" si="111"/>
        <v/>
      </c>
      <c r="S690" s="100" t="str">
        <f ca="1">IF(C690="","",S689+(E690+J690-IF(RESULTADOS!$C$17="Normal",K690,0)-L690)/2+(F690+G690+H690+I690-IF(RESULTADOS!$C$17="Normal",0,K690)))</f>
        <v/>
      </c>
      <c r="T690" s="100" t="str">
        <f ca="1">IF(C690="","",T689+(E690+J690-IF(RESULTADOS!$C$17="Normal",K690,0)-L690)/2)</f>
        <v/>
      </c>
      <c r="U690" s="100">
        <f t="shared" ca="1" si="112"/>
        <v>0</v>
      </c>
      <c r="W690" s="116" t="str">
        <f t="shared" ca="1" si="113"/>
        <v/>
      </c>
      <c r="X690" s="116" t="str">
        <f t="shared" ca="1" si="114"/>
        <v/>
      </c>
      <c r="Y690" s="100">
        <f ca="1">IF(OR((Y689-13/12*AB689)*(1+PREMISSAS!$C$16)&lt;0,Y689=""),0,(Y689-13/12*AB689)*(1+PREMISSAS!$C$16))</f>
        <v>0</v>
      </c>
      <c r="Z690" s="100">
        <f ca="1">IF(OR((Z689-13/12*AC689)*(1+PREMISSAS!$C$16)&lt;0,Z689=""),0,(Z689-13/12*AC689)*(1+PREMISSAS!$C$16))</f>
        <v>0</v>
      </c>
      <c r="AA690" s="100">
        <f t="shared" ca="1" si="115"/>
        <v>0</v>
      </c>
      <c r="AB690" s="119">
        <f t="shared" ca="1" si="116"/>
        <v>0</v>
      </c>
      <c r="AC690" s="119">
        <f t="shared" ca="1" si="104"/>
        <v>0</v>
      </c>
    </row>
    <row r="691" spans="2:29" x14ac:dyDescent="0.25">
      <c r="B691" s="20" t="str">
        <f t="shared" ca="1" si="103"/>
        <v/>
      </c>
      <c r="C691" s="21" t="str">
        <f ca="1">IF(B691="","",IF(MONTH(B691)=1,C690*(1+PREMISSAS!$C$58),C690))</f>
        <v/>
      </c>
      <c r="D691" s="21" t="str">
        <f ca="1">IF(B691="","",IF(RESULTADOS!$C$17="Normal",IFERROR(MAX(C691-PREMISSAS!$C$13,0),0),MAX(10*PREMISSAS!$C$39,IF(MONTH(B691)=1,D690*(1+PREMISSAS!$C$58),D690))))</f>
        <v/>
      </c>
      <c r="E691" s="4">
        <f ca="1">IFERROR(D691*IF(RESULTADOS!$C$17="Normal",$D$3,0),0)</f>
        <v>0</v>
      </c>
      <c r="F691" s="4">
        <f>IF(AND(Painel!$I$47="Sim",Painel!$I$49=PREMISSAS!$O$23),Painel!$I$51,0)</f>
        <v>0</v>
      </c>
      <c r="G691" s="100">
        <f>IF(AND(Painel!$I$47="Sim",Painel!$I$49=PREMISSAS!$O$22),IF(MOD(MONTH(B691),6)=0,Painel!$I$51,0),0)</f>
        <v>0</v>
      </c>
      <c r="H691" s="100">
        <f>IF(AND(Painel!$I$47="Sim",Painel!$I$49=PREMISSAS!$O$21),IF(MOD(MONTH(B691),12)=0,Painel!$I$51,0),0)</f>
        <v>0</v>
      </c>
      <c r="I691" s="4">
        <f ca="1">IFERROR(IF(RESULTADOS!$C$17="Normal",0,D691)*IF(RESULTADOS!$C$17="Normal",0,$D$3),0)</f>
        <v>0</v>
      </c>
      <c r="J691" s="4">
        <f>IF(RESULTADOS!$C$17="Normal",E691,0)</f>
        <v>0</v>
      </c>
      <c r="K691" s="4">
        <f ca="1">(E691+J691+I691)*PREMISSAS!$C$61</f>
        <v>0</v>
      </c>
      <c r="L691" s="4">
        <f ca="1">IFERROR(D691*IF(RESULTADOS!$C$17="Normal",IF(Painel!$G$8=PREMISSAS!$M$18,PREMISSAS!$C$63,PREMISSAS!$D$63),0),0)</f>
        <v>0</v>
      </c>
      <c r="M691" s="85">
        <f ca="1">IFERROR(M690*(1+$E$2)+(E691+J691-IF(RESULTADOS!$C$17="Normal",K691,0)-L691)*IF(MONTH(B691)=12,2,1),0)</f>
        <v>0</v>
      </c>
      <c r="N691" s="85">
        <f ca="1">IFERROR(N690*(1+$E$2)+(F691+I691-IF(RESULTADOS!$C$17="Normal",0,K691))*IF(MONTH(B691)=12,2,1)+G691+H691,0)</f>
        <v>0</v>
      </c>
      <c r="P691" s="43">
        <f t="shared" ca="1" si="102"/>
        <v>0</v>
      </c>
      <c r="R691" s="116" t="str">
        <f t="shared" ca="1" si="111"/>
        <v/>
      </c>
      <c r="S691" s="100" t="str">
        <f ca="1">IF(C691="","",S690+(E691+J691-IF(RESULTADOS!$C$17="Normal",K691,0)-L691)/2+(F691+G691+H691+I691-IF(RESULTADOS!$C$17="Normal",0,K691)))</f>
        <v/>
      </c>
      <c r="T691" s="100" t="str">
        <f ca="1">IF(C691="","",T690+(E691+J691-IF(RESULTADOS!$C$17="Normal",K691,0)-L691)/2)</f>
        <v/>
      </c>
      <c r="U691" s="100">
        <f t="shared" ca="1" si="112"/>
        <v>0</v>
      </c>
      <c r="W691" s="116" t="str">
        <f t="shared" ca="1" si="113"/>
        <v/>
      </c>
      <c r="X691" s="116" t="str">
        <f t="shared" ca="1" si="114"/>
        <v/>
      </c>
      <c r="Y691" s="100">
        <f ca="1">IF(OR((Y690-13/12*AB690)*(1+PREMISSAS!$C$16)&lt;0,Y690=""),0,(Y690-13/12*AB690)*(1+PREMISSAS!$C$16))</f>
        <v>0</v>
      </c>
      <c r="Z691" s="100">
        <f ca="1">IF(OR((Z690-13/12*AC690)*(1+PREMISSAS!$C$16)&lt;0,Z690=""),0,(Z690-13/12*AC690)*(1+PREMISSAS!$C$16))</f>
        <v>0</v>
      </c>
      <c r="AA691" s="100">
        <f t="shared" ca="1" si="115"/>
        <v>0</v>
      </c>
      <c r="AB691" s="119">
        <f t="shared" ca="1" si="116"/>
        <v>0</v>
      </c>
      <c r="AC691" s="119">
        <f t="shared" ca="1" si="104"/>
        <v>0</v>
      </c>
    </row>
    <row r="692" spans="2:29" x14ac:dyDescent="0.25">
      <c r="B692" s="20" t="str">
        <f t="shared" ca="1" si="103"/>
        <v/>
      </c>
      <c r="C692" s="21" t="str">
        <f ca="1">IF(B692="","",IF(MONTH(B692)=1,C691*(1+PREMISSAS!$C$58),C691))</f>
        <v/>
      </c>
      <c r="D692" s="21" t="str">
        <f ca="1">IF(B692="","",IF(RESULTADOS!$C$17="Normal",IFERROR(MAX(C692-PREMISSAS!$C$13,0),0),MAX(10*PREMISSAS!$C$39,IF(MONTH(B692)=1,D691*(1+PREMISSAS!$C$58),D691))))</f>
        <v/>
      </c>
      <c r="E692" s="4">
        <f ca="1">IFERROR(D692*IF(RESULTADOS!$C$17="Normal",$D$3,0),0)</f>
        <v>0</v>
      </c>
      <c r="F692" s="4">
        <f>IF(AND(Painel!$I$47="Sim",Painel!$I$49=PREMISSAS!$O$23),Painel!$I$51,0)</f>
        <v>0</v>
      </c>
      <c r="G692" s="100">
        <f>IF(AND(Painel!$I$47="Sim",Painel!$I$49=PREMISSAS!$O$22),IF(MOD(MONTH(B692),6)=0,Painel!$I$51,0),0)</f>
        <v>0</v>
      </c>
      <c r="H692" s="100">
        <f>IF(AND(Painel!$I$47="Sim",Painel!$I$49=PREMISSAS!$O$21),IF(MOD(MONTH(B692),12)=0,Painel!$I$51,0),0)</f>
        <v>0</v>
      </c>
      <c r="I692" s="4">
        <f ca="1">IFERROR(IF(RESULTADOS!$C$17="Normal",0,D692)*IF(RESULTADOS!$C$17="Normal",0,$D$3),0)</f>
        <v>0</v>
      </c>
      <c r="J692" s="4">
        <f>IF(RESULTADOS!$C$17="Normal",E692,0)</f>
        <v>0</v>
      </c>
      <c r="K692" s="4">
        <f ca="1">(E692+J692+I692)*PREMISSAS!$C$61</f>
        <v>0</v>
      </c>
      <c r="L692" s="4">
        <f ca="1">IFERROR(D692*IF(RESULTADOS!$C$17="Normal",IF(Painel!$G$8=PREMISSAS!$M$18,PREMISSAS!$C$63,PREMISSAS!$D$63),0),0)</f>
        <v>0</v>
      </c>
      <c r="M692" s="85">
        <f ca="1">IFERROR(M691*(1+$E$2)+(E692+J692-IF(RESULTADOS!$C$17="Normal",K692,0)-L692)*IF(MONTH(B692)=12,2,1),0)</f>
        <v>0</v>
      </c>
      <c r="N692" s="85">
        <f ca="1">IFERROR(N691*(1+$E$2)+(F692+I692-IF(RESULTADOS!$C$17="Normal",0,K692))*IF(MONTH(B692)=12,2,1)+G692+H692,0)</f>
        <v>0</v>
      </c>
      <c r="P692" s="43">
        <f t="shared" ca="1" si="102"/>
        <v>0</v>
      </c>
      <c r="R692" s="116" t="str">
        <f t="shared" ca="1" si="111"/>
        <v/>
      </c>
      <c r="S692" s="100" t="str">
        <f ca="1">IF(C692="","",S691+(E692+J692-IF(RESULTADOS!$C$17="Normal",K692,0)-L692)/2+(F692+G692+H692+I692-IF(RESULTADOS!$C$17="Normal",0,K692)))</f>
        <v/>
      </c>
      <c r="T692" s="100" t="str">
        <f ca="1">IF(C692="","",T691+(E692+J692-IF(RESULTADOS!$C$17="Normal",K692,0)-L692)/2)</f>
        <v/>
      </c>
      <c r="U692" s="100">
        <f t="shared" ca="1" si="112"/>
        <v>0</v>
      </c>
      <c r="W692" s="116" t="str">
        <f t="shared" ca="1" si="113"/>
        <v/>
      </c>
      <c r="X692" s="116" t="str">
        <f t="shared" ca="1" si="114"/>
        <v/>
      </c>
      <c r="Y692" s="100">
        <f ca="1">IF(OR((Y691-13/12*AB691)*(1+PREMISSAS!$C$16)&lt;0,Y691=""),0,(Y691-13/12*AB691)*(1+PREMISSAS!$C$16))</f>
        <v>0</v>
      </c>
      <c r="Z692" s="100">
        <f ca="1">IF(OR((Z691-13/12*AC691)*(1+PREMISSAS!$C$16)&lt;0,Z691=""),0,(Z691-13/12*AC691)*(1+PREMISSAS!$C$16))</f>
        <v>0</v>
      </c>
      <c r="AA692" s="100">
        <f t="shared" ca="1" si="115"/>
        <v>0</v>
      </c>
      <c r="AB692" s="119">
        <f t="shared" ca="1" si="116"/>
        <v>0</v>
      </c>
      <c r="AC692" s="119">
        <f t="shared" ca="1" si="104"/>
        <v>0</v>
      </c>
    </row>
    <row r="693" spans="2:29" x14ac:dyDescent="0.25">
      <c r="B693" s="20" t="str">
        <f t="shared" ca="1" si="103"/>
        <v/>
      </c>
      <c r="C693" s="21" t="str">
        <f ca="1">IF(B693="","",IF(MONTH(B693)=1,C692*(1+PREMISSAS!$C$58),C692))</f>
        <v/>
      </c>
      <c r="D693" s="21" t="str">
        <f ca="1">IF(B693="","",IF(RESULTADOS!$C$17="Normal",IFERROR(MAX(C693-PREMISSAS!$C$13,0),0),MAX(10*PREMISSAS!$C$39,IF(MONTH(B693)=1,D692*(1+PREMISSAS!$C$58),D692))))</f>
        <v/>
      </c>
      <c r="E693" s="4">
        <f ca="1">IFERROR(D693*IF(RESULTADOS!$C$17="Normal",$D$3,0),0)</f>
        <v>0</v>
      </c>
      <c r="F693" s="4">
        <f>IF(AND(Painel!$I$47="Sim",Painel!$I$49=PREMISSAS!$O$23),Painel!$I$51,0)</f>
        <v>0</v>
      </c>
      <c r="G693" s="100">
        <f>IF(AND(Painel!$I$47="Sim",Painel!$I$49=PREMISSAS!$O$22),IF(MOD(MONTH(B693),6)=0,Painel!$I$51,0),0)</f>
        <v>0</v>
      </c>
      <c r="H693" s="100">
        <f>IF(AND(Painel!$I$47="Sim",Painel!$I$49=PREMISSAS!$O$21),IF(MOD(MONTH(B693),12)=0,Painel!$I$51,0),0)</f>
        <v>0</v>
      </c>
      <c r="I693" s="4">
        <f ca="1">IFERROR(IF(RESULTADOS!$C$17="Normal",0,D693)*IF(RESULTADOS!$C$17="Normal",0,$D$3),0)</f>
        <v>0</v>
      </c>
      <c r="J693" s="4">
        <f>IF(RESULTADOS!$C$17="Normal",E693,0)</f>
        <v>0</v>
      </c>
      <c r="K693" s="4">
        <f ca="1">(E693+J693+I693)*PREMISSAS!$C$61</f>
        <v>0</v>
      </c>
      <c r="L693" s="4">
        <f ca="1">IFERROR(D693*IF(RESULTADOS!$C$17="Normal",IF(Painel!$G$8=PREMISSAS!$M$18,PREMISSAS!$C$63,PREMISSAS!$D$63),0),0)</f>
        <v>0</v>
      </c>
      <c r="M693" s="85">
        <f ca="1">IFERROR(M692*(1+$E$2)+(E693+J693-IF(RESULTADOS!$C$17="Normal",K693,0)-L693)*IF(MONTH(B693)=12,2,1),0)</f>
        <v>0</v>
      </c>
      <c r="N693" s="85">
        <f ca="1">IFERROR(N692*(1+$E$2)+(F693+I693-IF(RESULTADOS!$C$17="Normal",0,K693))*IF(MONTH(B693)=12,2,1)+G693+H693,0)</f>
        <v>0</v>
      </c>
      <c r="P693" s="43">
        <f t="shared" ca="1" si="102"/>
        <v>0</v>
      </c>
      <c r="R693" s="116" t="str">
        <f t="shared" ca="1" si="111"/>
        <v/>
      </c>
      <c r="S693" s="100" t="str">
        <f ca="1">IF(C693="","",S692+(E693+J693-IF(RESULTADOS!$C$17="Normal",K693,0)-L693)/2+(F693+G693+H693+I693-IF(RESULTADOS!$C$17="Normal",0,K693)))</f>
        <v/>
      </c>
      <c r="T693" s="100" t="str">
        <f ca="1">IF(C693="","",T692+(E693+J693-IF(RESULTADOS!$C$17="Normal",K693,0)-L693)/2)</f>
        <v/>
      </c>
      <c r="U693" s="100">
        <f t="shared" ca="1" si="112"/>
        <v>0</v>
      </c>
      <c r="W693" s="116" t="str">
        <f t="shared" ca="1" si="113"/>
        <v/>
      </c>
      <c r="X693" s="116" t="str">
        <f t="shared" ca="1" si="114"/>
        <v/>
      </c>
      <c r="Y693" s="100">
        <f ca="1">IF(OR((Y692-13/12*AB692)*(1+PREMISSAS!$C$16)&lt;0,Y692=""),0,(Y692-13/12*AB692)*(1+PREMISSAS!$C$16))</f>
        <v>0</v>
      </c>
      <c r="Z693" s="100">
        <f ca="1">IF(OR((Z692-13/12*AC692)*(1+PREMISSAS!$C$16)&lt;0,Z692=""),0,(Z692-13/12*AC692)*(1+PREMISSAS!$C$16))</f>
        <v>0</v>
      </c>
      <c r="AA693" s="100">
        <f t="shared" ca="1" si="115"/>
        <v>0</v>
      </c>
      <c r="AB693" s="119">
        <f t="shared" ca="1" si="116"/>
        <v>0</v>
      </c>
      <c r="AC693" s="119">
        <f t="shared" ca="1" si="104"/>
        <v>0</v>
      </c>
    </row>
    <row r="694" spans="2:29" x14ac:dyDescent="0.25">
      <c r="B694" s="20" t="str">
        <f t="shared" ca="1" si="103"/>
        <v/>
      </c>
      <c r="C694" s="21" t="str">
        <f ca="1">IF(B694="","",IF(MONTH(B694)=1,C693*(1+PREMISSAS!$C$58),C693))</f>
        <v/>
      </c>
      <c r="D694" s="21" t="str">
        <f ca="1">IF(B694="","",IF(RESULTADOS!$C$17="Normal",IFERROR(MAX(C694-PREMISSAS!$C$13,0),0),MAX(10*PREMISSAS!$C$39,IF(MONTH(B694)=1,D693*(1+PREMISSAS!$C$58),D693))))</f>
        <v/>
      </c>
      <c r="E694" s="4">
        <f ca="1">IFERROR(D694*IF(RESULTADOS!$C$17="Normal",$D$3,0),0)</f>
        <v>0</v>
      </c>
      <c r="F694" s="4">
        <f>IF(AND(Painel!$I$47="Sim",Painel!$I$49=PREMISSAS!$O$23),Painel!$I$51,0)</f>
        <v>0</v>
      </c>
      <c r="G694" s="100">
        <f>IF(AND(Painel!$I$47="Sim",Painel!$I$49=PREMISSAS!$O$22),IF(MOD(MONTH(B694),6)=0,Painel!$I$51,0),0)</f>
        <v>0</v>
      </c>
      <c r="H694" s="100">
        <f>IF(AND(Painel!$I$47="Sim",Painel!$I$49=PREMISSAS!$O$21),IF(MOD(MONTH(B694),12)=0,Painel!$I$51,0),0)</f>
        <v>0</v>
      </c>
      <c r="I694" s="4">
        <f ca="1">IFERROR(IF(RESULTADOS!$C$17="Normal",0,D694)*IF(RESULTADOS!$C$17="Normal",0,$D$3),0)</f>
        <v>0</v>
      </c>
      <c r="J694" s="4">
        <f>IF(RESULTADOS!$C$17="Normal",E694,0)</f>
        <v>0</v>
      </c>
      <c r="K694" s="4">
        <f ca="1">(E694+J694+I694)*PREMISSAS!$C$61</f>
        <v>0</v>
      </c>
      <c r="L694" s="4">
        <f ca="1">IFERROR(D694*IF(RESULTADOS!$C$17="Normal",IF(Painel!$G$8=PREMISSAS!$M$18,PREMISSAS!$C$63,PREMISSAS!$D$63),0),0)</f>
        <v>0</v>
      </c>
      <c r="M694" s="85">
        <f ca="1">IFERROR(M693*(1+$E$2)+(E694+J694-IF(RESULTADOS!$C$17="Normal",K694,0)-L694)*IF(MONTH(B694)=12,2,1),0)</f>
        <v>0</v>
      </c>
      <c r="N694" s="85">
        <f ca="1">IFERROR(N693*(1+$E$2)+(F694+I694-IF(RESULTADOS!$C$17="Normal",0,K694))*IF(MONTH(B694)=12,2,1)+G694+H694,0)</f>
        <v>0</v>
      </c>
      <c r="P694" s="43">
        <f t="shared" ca="1" si="102"/>
        <v>0</v>
      </c>
      <c r="R694" s="116" t="str">
        <f t="shared" ca="1" si="111"/>
        <v/>
      </c>
      <c r="S694" s="100" t="str">
        <f ca="1">IF(C694="","",S693+(E694+J694-IF(RESULTADOS!$C$17="Normal",K694,0)-L694)/2+(F694+G694+H694+I694-IF(RESULTADOS!$C$17="Normal",0,K694)))</f>
        <v/>
      </c>
      <c r="T694" s="100" t="str">
        <f ca="1">IF(C694="","",T693+(E694+J694-IF(RESULTADOS!$C$17="Normal",K694,0)-L694)/2)</f>
        <v/>
      </c>
      <c r="U694" s="100">
        <f t="shared" ca="1" si="112"/>
        <v>0</v>
      </c>
      <c r="W694" s="116" t="str">
        <f t="shared" ca="1" si="113"/>
        <v/>
      </c>
      <c r="X694" s="116" t="str">
        <f t="shared" ca="1" si="114"/>
        <v/>
      </c>
      <c r="Y694" s="100">
        <f ca="1">IF(OR((Y693-13/12*AB693)*(1+PREMISSAS!$C$16)&lt;0,Y693=""),0,(Y693-13/12*AB693)*(1+PREMISSAS!$C$16))</f>
        <v>0</v>
      </c>
      <c r="Z694" s="100">
        <f ca="1">IF(OR((Z693-13/12*AC693)*(1+PREMISSAS!$C$16)&lt;0,Z693=""),0,(Z693-13/12*AC693)*(1+PREMISSAS!$C$16))</f>
        <v>0</v>
      </c>
      <c r="AA694" s="100">
        <f t="shared" ca="1" si="115"/>
        <v>0</v>
      </c>
      <c r="AB694" s="119">
        <f t="shared" ca="1" si="116"/>
        <v>0</v>
      </c>
      <c r="AC694" s="119">
        <f t="shared" ca="1" si="104"/>
        <v>0</v>
      </c>
    </row>
    <row r="695" spans="2:29" x14ac:dyDescent="0.25">
      <c r="B695" s="20" t="str">
        <f t="shared" ca="1" si="103"/>
        <v/>
      </c>
      <c r="C695" s="21" t="str">
        <f ca="1">IF(B695="","",IF(MONTH(B695)=1,C694*(1+PREMISSAS!$C$58),C694))</f>
        <v/>
      </c>
      <c r="D695" s="21" t="str">
        <f ca="1">IF(B695="","",IF(RESULTADOS!$C$17="Normal",IFERROR(MAX(C695-PREMISSAS!$C$13,0),0),MAX(10*PREMISSAS!$C$39,IF(MONTH(B695)=1,D694*(1+PREMISSAS!$C$58),D694))))</f>
        <v/>
      </c>
      <c r="E695" s="4">
        <f ca="1">IFERROR(D695*IF(RESULTADOS!$C$17="Normal",$D$3,0),0)</f>
        <v>0</v>
      </c>
      <c r="F695" s="4">
        <f>IF(AND(Painel!$I$47="Sim",Painel!$I$49=PREMISSAS!$O$23),Painel!$I$51,0)</f>
        <v>0</v>
      </c>
      <c r="G695" s="100">
        <f>IF(AND(Painel!$I$47="Sim",Painel!$I$49=PREMISSAS!$O$22),IF(MOD(MONTH(B695),6)=0,Painel!$I$51,0),0)</f>
        <v>0</v>
      </c>
      <c r="H695" s="100">
        <f>IF(AND(Painel!$I$47="Sim",Painel!$I$49=PREMISSAS!$O$21),IF(MOD(MONTH(B695),12)=0,Painel!$I$51,0),0)</f>
        <v>0</v>
      </c>
      <c r="I695" s="4">
        <f ca="1">IFERROR(IF(RESULTADOS!$C$17="Normal",0,D695)*IF(RESULTADOS!$C$17="Normal",0,$D$3),0)</f>
        <v>0</v>
      </c>
      <c r="J695" s="4">
        <f>IF(RESULTADOS!$C$17="Normal",E695,0)</f>
        <v>0</v>
      </c>
      <c r="K695" s="4">
        <f ca="1">(E695+J695+I695)*PREMISSAS!$C$61</f>
        <v>0</v>
      </c>
      <c r="L695" s="4">
        <f ca="1">IFERROR(D695*IF(RESULTADOS!$C$17="Normal",IF(Painel!$G$8=PREMISSAS!$M$18,PREMISSAS!$C$63,PREMISSAS!$D$63),0),0)</f>
        <v>0</v>
      </c>
      <c r="M695" s="85">
        <f ca="1">IFERROR(M694*(1+$E$2)+(E695+J695-IF(RESULTADOS!$C$17="Normal",K695,0)-L695)*IF(MONTH(B695)=12,2,1),0)</f>
        <v>0</v>
      </c>
      <c r="N695" s="85">
        <f ca="1">IFERROR(N694*(1+$E$2)+(F695+I695-IF(RESULTADOS!$C$17="Normal",0,K695))*IF(MONTH(B695)=12,2,1)+G695+H695,0)</f>
        <v>0</v>
      </c>
      <c r="P695" s="43">
        <f t="shared" ca="1" si="102"/>
        <v>0</v>
      </c>
      <c r="R695" s="116" t="str">
        <f t="shared" ca="1" si="111"/>
        <v/>
      </c>
      <c r="S695" s="100" t="str">
        <f ca="1">IF(C695="","",S694+(E695+J695-IF(RESULTADOS!$C$17="Normal",K695,0)-L695)/2+(F695+G695+H695+I695-IF(RESULTADOS!$C$17="Normal",0,K695)))</f>
        <v/>
      </c>
      <c r="T695" s="100" t="str">
        <f ca="1">IF(C695="","",T694+(E695+J695-IF(RESULTADOS!$C$17="Normal",K695,0)-L695)/2)</f>
        <v/>
      </c>
      <c r="U695" s="100">
        <f t="shared" ca="1" si="112"/>
        <v>0</v>
      </c>
      <c r="W695" s="116" t="str">
        <f t="shared" ca="1" si="113"/>
        <v/>
      </c>
      <c r="X695" s="116" t="str">
        <f t="shared" ca="1" si="114"/>
        <v/>
      </c>
      <c r="Y695" s="100">
        <f ca="1">IF(OR((Y694-13/12*AB694)*(1+PREMISSAS!$C$16)&lt;0,Y694=""),0,(Y694-13/12*AB694)*(1+PREMISSAS!$C$16))</f>
        <v>0</v>
      </c>
      <c r="Z695" s="100">
        <f ca="1">IF(OR((Z694-13/12*AC694)*(1+PREMISSAS!$C$16)&lt;0,Z694=""),0,(Z694-13/12*AC694)*(1+PREMISSAS!$C$16))</f>
        <v>0</v>
      </c>
      <c r="AA695" s="100">
        <f t="shared" ca="1" si="115"/>
        <v>0</v>
      </c>
      <c r="AB695" s="119">
        <f t="shared" ca="1" si="116"/>
        <v>0</v>
      </c>
      <c r="AC695" s="119">
        <f t="shared" ca="1" si="104"/>
        <v>0</v>
      </c>
    </row>
    <row r="696" spans="2:29" x14ac:dyDescent="0.25">
      <c r="B696" s="20" t="str">
        <f t="shared" ca="1" si="103"/>
        <v/>
      </c>
      <c r="C696" s="21" t="str">
        <f ca="1">IF(B696="","",IF(MONTH(B696)=1,C695*(1+PREMISSAS!$C$58),C695))</f>
        <v/>
      </c>
      <c r="D696" s="21" t="str">
        <f ca="1">IF(B696="","",IF(RESULTADOS!$C$17="Normal",IFERROR(MAX(C696-PREMISSAS!$C$13,0),0),MAX(10*PREMISSAS!$C$39,IF(MONTH(B696)=1,D695*(1+PREMISSAS!$C$58),D695))))</f>
        <v/>
      </c>
      <c r="E696" s="4">
        <f ca="1">IFERROR(D696*IF(RESULTADOS!$C$17="Normal",$D$3,0),0)</f>
        <v>0</v>
      </c>
      <c r="F696" s="4">
        <f>IF(AND(Painel!$I$47="Sim",Painel!$I$49=PREMISSAS!$O$23),Painel!$I$51,0)</f>
        <v>0</v>
      </c>
      <c r="G696" s="100">
        <f>IF(AND(Painel!$I$47="Sim",Painel!$I$49=PREMISSAS!$O$22),IF(MOD(MONTH(B696),6)=0,Painel!$I$51,0),0)</f>
        <v>0</v>
      </c>
      <c r="H696" s="100">
        <f>IF(AND(Painel!$I$47="Sim",Painel!$I$49=PREMISSAS!$O$21),IF(MOD(MONTH(B696),12)=0,Painel!$I$51,0),0)</f>
        <v>0</v>
      </c>
      <c r="I696" s="4">
        <f ca="1">IFERROR(IF(RESULTADOS!$C$17="Normal",0,D696)*IF(RESULTADOS!$C$17="Normal",0,$D$3),0)</f>
        <v>0</v>
      </c>
      <c r="J696" s="4">
        <f>IF(RESULTADOS!$C$17="Normal",E696,0)</f>
        <v>0</v>
      </c>
      <c r="K696" s="4">
        <f ca="1">(E696+J696+I696)*PREMISSAS!$C$61</f>
        <v>0</v>
      </c>
      <c r="L696" s="4">
        <f ca="1">IFERROR(D696*IF(RESULTADOS!$C$17="Normal",IF(Painel!$G$8=PREMISSAS!$M$18,PREMISSAS!$C$63,PREMISSAS!$D$63),0),0)</f>
        <v>0</v>
      </c>
      <c r="M696" s="85">
        <f ca="1">IFERROR(M695*(1+$E$2)+(E696+J696-IF(RESULTADOS!$C$17="Normal",K696,0)-L696)*IF(MONTH(B696)=12,2,1),0)</f>
        <v>0</v>
      </c>
      <c r="N696" s="85">
        <f ca="1">IFERROR(N695*(1+$E$2)+(F696+I696-IF(RESULTADOS!$C$17="Normal",0,K696))*IF(MONTH(B696)=12,2,1)+G696+H696,0)</f>
        <v>0</v>
      </c>
      <c r="P696" s="43">
        <f t="shared" ca="1" si="102"/>
        <v>0</v>
      </c>
      <c r="R696" s="116" t="str">
        <f t="shared" ca="1" si="111"/>
        <v/>
      </c>
      <c r="S696" s="100" t="str">
        <f ca="1">IF(C696="","",S695+(E696+J696-IF(RESULTADOS!$C$17="Normal",K696,0)-L696)/2+(F696+G696+H696+I696-IF(RESULTADOS!$C$17="Normal",0,K696)))</f>
        <v/>
      </c>
      <c r="T696" s="100" t="str">
        <f ca="1">IF(C696="","",T695+(E696+J696-IF(RESULTADOS!$C$17="Normal",K696,0)-L696)/2)</f>
        <v/>
      </c>
      <c r="U696" s="100">
        <f t="shared" ca="1" si="112"/>
        <v>0</v>
      </c>
      <c r="W696" s="116" t="str">
        <f t="shared" ca="1" si="113"/>
        <v/>
      </c>
      <c r="X696" s="116" t="str">
        <f t="shared" ca="1" si="114"/>
        <v/>
      </c>
      <c r="Y696" s="100">
        <f ca="1">IF(OR((Y695-13/12*AB695)*(1+PREMISSAS!$C$16)&lt;0,Y695=""),0,(Y695-13/12*AB695)*(1+PREMISSAS!$C$16))</f>
        <v>0</v>
      </c>
      <c r="Z696" s="100">
        <f ca="1">IF(OR((Z695-13/12*AC695)*(1+PREMISSAS!$C$16)&lt;0,Z695=""),0,(Z695-13/12*AC695)*(1+PREMISSAS!$C$16))</f>
        <v>0</v>
      </c>
      <c r="AA696" s="100">
        <f t="shared" ca="1" si="115"/>
        <v>0</v>
      </c>
      <c r="AB696" s="119">
        <f t="shared" ca="1" si="116"/>
        <v>0</v>
      </c>
      <c r="AC696" s="119">
        <f t="shared" ca="1" si="104"/>
        <v>0</v>
      </c>
    </row>
    <row r="697" spans="2:29" x14ac:dyDescent="0.25">
      <c r="B697" s="20" t="str">
        <f t="shared" ca="1" si="103"/>
        <v/>
      </c>
      <c r="C697" s="21" t="str">
        <f ca="1">IF(B697="","",IF(MONTH(B697)=1,C696*(1+PREMISSAS!$C$58),C696))</f>
        <v/>
      </c>
      <c r="D697" s="21" t="str">
        <f ca="1">IF(B697="","",IF(RESULTADOS!$C$17="Normal",IFERROR(MAX(C697-PREMISSAS!$C$13,0),0),MAX(10*PREMISSAS!$C$39,IF(MONTH(B697)=1,D696*(1+PREMISSAS!$C$58),D696))))</f>
        <v/>
      </c>
      <c r="E697" s="4">
        <f ca="1">IFERROR(D697*IF(RESULTADOS!$C$17="Normal",$D$3,0),0)</f>
        <v>0</v>
      </c>
      <c r="F697" s="4">
        <f>IF(AND(Painel!$I$47="Sim",Painel!$I$49=PREMISSAS!$O$23),Painel!$I$51,0)</f>
        <v>0</v>
      </c>
      <c r="G697" s="100">
        <f>IF(AND(Painel!$I$47="Sim",Painel!$I$49=PREMISSAS!$O$22),IF(MOD(MONTH(B697),6)=0,Painel!$I$51,0),0)</f>
        <v>0</v>
      </c>
      <c r="H697" s="100">
        <f>IF(AND(Painel!$I$47="Sim",Painel!$I$49=PREMISSAS!$O$21),IF(MOD(MONTH(B697),12)=0,Painel!$I$51,0),0)</f>
        <v>0</v>
      </c>
      <c r="I697" s="4">
        <f ca="1">IFERROR(IF(RESULTADOS!$C$17="Normal",0,D697)*IF(RESULTADOS!$C$17="Normal",0,$D$3),0)</f>
        <v>0</v>
      </c>
      <c r="J697" s="4">
        <f>IF(RESULTADOS!$C$17="Normal",E697,0)</f>
        <v>0</v>
      </c>
      <c r="K697" s="4">
        <f ca="1">(E697+J697+I697)*PREMISSAS!$C$61</f>
        <v>0</v>
      </c>
      <c r="L697" s="4">
        <f ca="1">IFERROR(D697*IF(RESULTADOS!$C$17="Normal",IF(Painel!$G$8=PREMISSAS!$M$18,PREMISSAS!$C$63,PREMISSAS!$D$63),0),0)</f>
        <v>0</v>
      </c>
      <c r="M697" s="85">
        <f ca="1">IFERROR(M696*(1+$E$2)+(E697+J697-IF(RESULTADOS!$C$17="Normal",K697,0)-L697)*IF(MONTH(B697)=12,2,1),0)</f>
        <v>0</v>
      </c>
      <c r="N697" s="85">
        <f ca="1">IFERROR(N696*(1+$E$2)+(F697+I697-IF(RESULTADOS!$C$17="Normal",0,K697))*IF(MONTH(B697)=12,2,1)+G697+H697,0)</f>
        <v>0</v>
      </c>
      <c r="P697" s="43">
        <f t="shared" ca="1" si="102"/>
        <v>0</v>
      </c>
      <c r="R697" s="116" t="str">
        <f t="shared" ca="1" si="111"/>
        <v/>
      </c>
      <c r="S697" s="100" t="str">
        <f ca="1">IF(C697="","",S696+(E697+J697-IF(RESULTADOS!$C$17="Normal",K697,0)-L697)/2+(F697+G697+H697+I697-IF(RESULTADOS!$C$17="Normal",0,K697)))</f>
        <v/>
      </c>
      <c r="T697" s="100" t="str">
        <f ca="1">IF(C697="","",T696+(E697+J697-IF(RESULTADOS!$C$17="Normal",K697,0)-L697)/2)</f>
        <v/>
      </c>
      <c r="U697" s="100">
        <f t="shared" ca="1" si="112"/>
        <v>0</v>
      </c>
      <c r="W697" s="116" t="str">
        <f t="shared" ca="1" si="113"/>
        <v/>
      </c>
      <c r="X697" s="116" t="str">
        <f t="shared" ca="1" si="114"/>
        <v/>
      </c>
      <c r="Y697" s="100">
        <f ca="1">IF(OR((Y696-13/12*AB696)*(1+PREMISSAS!$C$16)&lt;0,Y696=""),0,(Y696-13/12*AB696)*(1+PREMISSAS!$C$16))</f>
        <v>0</v>
      </c>
      <c r="Z697" s="100">
        <f ca="1">IF(OR((Z696-13/12*AC696)*(1+PREMISSAS!$C$16)&lt;0,Z696=""),0,(Z696-13/12*AC696)*(1+PREMISSAS!$C$16))</f>
        <v>0</v>
      </c>
      <c r="AA697" s="100">
        <f t="shared" ca="1" si="115"/>
        <v>0</v>
      </c>
      <c r="AB697" s="119">
        <f t="shared" ca="1" si="116"/>
        <v>0</v>
      </c>
      <c r="AC697" s="119">
        <f t="shared" ca="1" si="104"/>
        <v>0</v>
      </c>
    </row>
    <row r="698" spans="2:29" x14ac:dyDescent="0.25">
      <c r="B698" s="20" t="str">
        <f t="shared" ca="1" si="103"/>
        <v/>
      </c>
      <c r="C698" s="21" t="str">
        <f ca="1">IF(B698="","",IF(MONTH(B698)=1,C697*(1+PREMISSAS!$C$58),C697))</f>
        <v/>
      </c>
      <c r="D698" s="21" t="str">
        <f ca="1">IF(B698="","",IF(RESULTADOS!$C$17="Normal",IFERROR(MAX(C698-PREMISSAS!$C$13,0),0),MAX(10*PREMISSAS!$C$39,IF(MONTH(B698)=1,D697*(1+PREMISSAS!$C$58),D697))))</f>
        <v/>
      </c>
      <c r="E698" s="4">
        <f ca="1">IFERROR(D698*IF(RESULTADOS!$C$17="Normal",$D$3,0),0)</f>
        <v>0</v>
      </c>
      <c r="F698" s="4">
        <f>IF(AND(Painel!$I$47="Sim",Painel!$I$49=PREMISSAS!$O$23),Painel!$I$51,0)</f>
        <v>0</v>
      </c>
      <c r="G698" s="100">
        <f>IF(AND(Painel!$I$47="Sim",Painel!$I$49=PREMISSAS!$O$22),IF(MOD(MONTH(B698),6)=0,Painel!$I$51,0),0)</f>
        <v>0</v>
      </c>
      <c r="H698" s="100">
        <f>IF(AND(Painel!$I$47="Sim",Painel!$I$49=PREMISSAS!$O$21),IF(MOD(MONTH(B698),12)=0,Painel!$I$51,0),0)</f>
        <v>0</v>
      </c>
      <c r="I698" s="4">
        <f ca="1">IFERROR(IF(RESULTADOS!$C$17="Normal",0,D698)*IF(RESULTADOS!$C$17="Normal",0,$D$3),0)</f>
        <v>0</v>
      </c>
      <c r="J698" s="4">
        <f>IF(RESULTADOS!$C$17="Normal",E698,0)</f>
        <v>0</v>
      </c>
      <c r="K698" s="4">
        <f ca="1">(E698+J698+I698)*PREMISSAS!$C$61</f>
        <v>0</v>
      </c>
      <c r="L698" s="4">
        <f ca="1">IFERROR(D698*IF(RESULTADOS!$C$17="Normal",IF(Painel!$G$8=PREMISSAS!$M$18,PREMISSAS!$C$63,PREMISSAS!$D$63),0),0)</f>
        <v>0</v>
      </c>
      <c r="M698" s="85">
        <f ca="1">IFERROR(M697*(1+$E$2)+(E698+J698-IF(RESULTADOS!$C$17="Normal",K698,0)-L698)*IF(MONTH(B698)=12,2,1),0)</f>
        <v>0</v>
      </c>
      <c r="N698" s="85">
        <f ca="1">IFERROR(N697*(1+$E$2)+(F698+I698-IF(RESULTADOS!$C$17="Normal",0,K698))*IF(MONTH(B698)=12,2,1)+G698+H698,0)</f>
        <v>0</v>
      </c>
      <c r="P698" s="43">
        <f t="shared" ca="1" si="102"/>
        <v>0</v>
      </c>
      <c r="R698" s="116" t="str">
        <f t="shared" ca="1" si="111"/>
        <v/>
      </c>
      <c r="S698" s="100" t="str">
        <f ca="1">IF(C698="","",S697+(E698+J698-IF(RESULTADOS!$C$17="Normal",K698,0)-L698)/2+(F698+G698+H698+I698-IF(RESULTADOS!$C$17="Normal",0,K698)))</f>
        <v/>
      </c>
      <c r="T698" s="100" t="str">
        <f ca="1">IF(C698="","",T697+(E698+J698-IF(RESULTADOS!$C$17="Normal",K698,0)-L698)/2)</f>
        <v/>
      </c>
      <c r="U698" s="100">
        <f t="shared" ca="1" si="112"/>
        <v>0</v>
      </c>
      <c r="W698" s="116" t="str">
        <f t="shared" ca="1" si="113"/>
        <v/>
      </c>
      <c r="X698" s="116" t="str">
        <f t="shared" ca="1" si="114"/>
        <v/>
      </c>
      <c r="Y698" s="100">
        <f ca="1">IF(OR((Y697-13/12*AB697)*(1+PREMISSAS!$C$16)&lt;0,Y697=""),0,(Y697-13/12*AB697)*(1+PREMISSAS!$C$16))</f>
        <v>0</v>
      </c>
      <c r="Z698" s="100">
        <f ca="1">IF(OR((Z697-13/12*AC697)*(1+PREMISSAS!$C$16)&lt;0,Z697=""),0,(Z697-13/12*AC697)*(1+PREMISSAS!$C$16))</f>
        <v>0</v>
      </c>
      <c r="AA698" s="100">
        <f t="shared" ca="1" si="115"/>
        <v>0</v>
      </c>
      <c r="AB698" s="119">
        <f t="shared" ca="1" si="116"/>
        <v>0</v>
      </c>
      <c r="AC698" s="119">
        <f t="shared" ca="1" si="104"/>
        <v>0</v>
      </c>
    </row>
    <row r="699" spans="2:29" x14ac:dyDescent="0.25">
      <c r="B699" s="20" t="str">
        <f t="shared" ca="1" si="103"/>
        <v/>
      </c>
      <c r="C699" s="21" t="str">
        <f ca="1">IF(B699="","",IF(MONTH(B699)=1,C698*(1+PREMISSAS!$C$58),C698))</f>
        <v/>
      </c>
      <c r="D699" s="21" t="str">
        <f ca="1">IF(B699="","",IF(RESULTADOS!$C$17="Normal",IFERROR(MAX(C699-PREMISSAS!$C$13,0),0),MAX(10*PREMISSAS!$C$39,IF(MONTH(B699)=1,D698*(1+PREMISSAS!$C$58),D698))))</f>
        <v/>
      </c>
      <c r="E699" s="4">
        <f ca="1">IFERROR(D699*IF(RESULTADOS!$C$17="Normal",$D$3,0),0)</f>
        <v>0</v>
      </c>
      <c r="F699" s="4">
        <f>IF(AND(Painel!$I$47="Sim",Painel!$I$49=PREMISSAS!$O$23),Painel!$I$51,0)</f>
        <v>0</v>
      </c>
      <c r="G699" s="100">
        <f>IF(AND(Painel!$I$47="Sim",Painel!$I$49=PREMISSAS!$O$22),IF(MOD(MONTH(B699),6)=0,Painel!$I$51,0),0)</f>
        <v>0</v>
      </c>
      <c r="H699" s="100">
        <f>IF(AND(Painel!$I$47="Sim",Painel!$I$49=PREMISSAS!$O$21),IF(MOD(MONTH(B699),12)=0,Painel!$I$51,0),0)</f>
        <v>0</v>
      </c>
      <c r="I699" s="4">
        <f ca="1">IFERROR(IF(RESULTADOS!$C$17="Normal",0,D699)*IF(RESULTADOS!$C$17="Normal",0,$D$3),0)</f>
        <v>0</v>
      </c>
      <c r="J699" s="4">
        <f>IF(RESULTADOS!$C$17="Normal",E699,0)</f>
        <v>0</v>
      </c>
      <c r="K699" s="4">
        <f ca="1">(E699+J699+I699)*PREMISSAS!$C$61</f>
        <v>0</v>
      </c>
      <c r="L699" s="4">
        <f ca="1">IFERROR(D699*IF(RESULTADOS!$C$17="Normal",IF(Painel!$G$8=PREMISSAS!$M$18,PREMISSAS!$C$63,PREMISSAS!$D$63),0),0)</f>
        <v>0</v>
      </c>
      <c r="M699" s="85">
        <f ca="1">IFERROR(M698*(1+$E$2)+(E699+J699-IF(RESULTADOS!$C$17="Normal",K699,0)-L699)*IF(MONTH(B699)=12,2,1),0)</f>
        <v>0</v>
      </c>
      <c r="N699" s="85">
        <f ca="1">IFERROR(N698*(1+$E$2)+(F699+I699-IF(RESULTADOS!$C$17="Normal",0,K699))*IF(MONTH(B699)=12,2,1)+G699+H699,0)</f>
        <v>0</v>
      </c>
      <c r="P699" s="43">
        <f t="shared" ca="1" si="102"/>
        <v>0</v>
      </c>
      <c r="R699" s="116" t="str">
        <f t="shared" ca="1" si="111"/>
        <v/>
      </c>
      <c r="S699" s="100" t="str">
        <f ca="1">IF(C699="","",S698+(E699+J699-IF(RESULTADOS!$C$17="Normal",K699,0)-L699)/2+(F699+G699+H699+I699-IF(RESULTADOS!$C$17="Normal",0,K699)))</f>
        <v/>
      </c>
      <c r="T699" s="100" t="str">
        <f ca="1">IF(C699="","",T698+(E699+J699-IF(RESULTADOS!$C$17="Normal",K699,0)-L699)/2)</f>
        <v/>
      </c>
      <c r="U699" s="100">
        <f t="shared" ca="1" si="112"/>
        <v>0</v>
      </c>
      <c r="W699" s="116" t="str">
        <f t="shared" ca="1" si="113"/>
        <v/>
      </c>
      <c r="X699" s="116" t="str">
        <f t="shared" ca="1" si="114"/>
        <v/>
      </c>
      <c r="Y699" s="100">
        <f ca="1">IF(OR((Y698-13/12*AB698)*(1+PREMISSAS!$C$16)&lt;0,Y698=""),0,(Y698-13/12*AB698)*(1+PREMISSAS!$C$16))</f>
        <v>0</v>
      </c>
      <c r="Z699" s="100">
        <f ca="1">IF(OR((Z698-13/12*AC698)*(1+PREMISSAS!$C$16)&lt;0,Z698=""),0,(Z698-13/12*AC698)*(1+PREMISSAS!$C$16))</f>
        <v>0</v>
      </c>
      <c r="AA699" s="100">
        <f t="shared" ca="1" si="115"/>
        <v>0</v>
      </c>
      <c r="AB699" s="119">
        <f t="shared" ca="1" si="116"/>
        <v>0</v>
      </c>
      <c r="AC699" s="119">
        <f t="shared" ca="1" si="104"/>
        <v>0</v>
      </c>
    </row>
    <row r="700" spans="2:29" x14ac:dyDescent="0.25">
      <c r="B700" s="20" t="str">
        <f t="shared" ca="1" si="103"/>
        <v/>
      </c>
      <c r="C700" s="21" t="str">
        <f ca="1">IF(B700="","",IF(MONTH(B700)=1,C699*(1+PREMISSAS!$C$58),C699))</f>
        <v/>
      </c>
      <c r="D700" s="21" t="str">
        <f ca="1">IF(B700="","",IF(RESULTADOS!$C$17="Normal",IFERROR(MAX(C700-PREMISSAS!$C$13,0),0),MAX(10*PREMISSAS!$C$39,IF(MONTH(B700)=1,D699*(1+PREMISSAS!$C$58),D699))))</f>
        <v/>
      </c>
      <c r="E700" s="4">
        <f ca="1">IFERROR(D700*IF(RESULTADOS!$C$17="Normal",$D$3,0),0)</f>
        <v>0</v>
      </c>
      <c r="F700" s="4">
        <f>IF(AND(Painel!$I$47="Sim",Painel!$I$49=PREMISSAS!$O$23),Painel!$I$51,0)</f>
        <v>0</v>
      </c>
      <c r="G700" s="100">
        <f>IF(AND(Painel!$I$47="Sim",Painel!$I$49=PREMISSAS!$O$22),IF(MOD(MONTH(B700),6)=0,Painel!$I$51,0),0)</f>
        <v>0</v>
      </c>
      <c r="H700" s="100">
        <f>IF(AND(Painel!$I$47="Sim",Painel!$I$49=PREMISSAS!$O$21),IF(MOD(MONTH(B700),12)=0,Painel!$I$51,0),0)</f>
        <v>0</v>
      </c>
      <c r="I700" s="4">
        <f ca="1">IFERROR(IF(RESULTADOS!$C$17="Normal",0,D700)*IF(RESULTADOS!$C$17="Normal",0,$D$3),0)</f>
        <v>0</v>
      </c>
      <c r="J700" s="4">
        <f>IF(RESULTADOS!$C$17="Normal",E700,0)</f>
        <v>0</v>
      </c>
      <c r="K700" s="4">
        <f ca="1">(E700+J700+I700)*PREMISSAS!$C$61</f>
        <v>0</v>
      </c>
      <c r="L700" s="4">
        <f ca="1">IFERROR(D700*IF(RESULTADOS!$C$17="Normal",IF(Painel!$G$8=PREMISSAS!$M$18,PREMISSAS!$C$63,PREMISSAS!$D$63),0),0)</f>
        <v>0</v>
      </c>
      <c r="M700" s="85">
        <f ca="1">IFERROR(M699*(1+$E$2)+(E700+J700-IF(RESULTADOS!$C$17="Normal",K700,0)-L700)*IF(MONTH(B700)=12,2,1),0)</f>
        <v>0</v>
      </c>
      <c r="N700" s="85">
        <f ca="1">IFERROR(N699*(1+$E$2)+(F700+I700-IF(RESULTADOS!$C$17="Normal",0,K700))*IF(MONTH(B700)=12,2,1)+G700+H700,0)</f>
        <v>0</v>
      </c>
      <c r="P700" s="43">
        <f t="shared" ca="1" si="102"/>
        <v>0</v>
      </c>
      <c r="R700" s="116" t="str">
        <f t="shared" ca="1" si="111"/>
        <v/>
      </c>
      <c r="S700" s="100" t="str">
        <f ca="1">IF(C700="","",S699+(E700+J700-IF(RESULTADOS!$C$17="Normal",K700,0)-L700)/2+(F700+G700+H700+I700-IF(RESULTADOS!$C$17="Normal",0,K700)))</f>
        <v/>
      </c>
      <c r="T700" s="100" t="str">
        <f ca="1">IF(C700="","",T699+(E700+J700-IF(RESULTADOS!$C$17="Normal",K700,0)-L700)/2)</f>
        <v/>
      </c>
      <c r="U700" s="100">
        <f t="shared" ca="1" si="112"/>
        <v>0</v>
      </c>
      <c r="W700" s="116" t="str">
        <f t="shared" ca="1" si="113"/>
        <v/>
      </c>
      <c r="X700" s="116" t="str">
        <f t="shared" ca="1" si="114"/>
        <v/>
      </c>
      <c r="Y700" s="100">
        <f ca="1">IF(OR((Y699-13/12*AB699)*(1+PREMISSAS!$C$16)&lt;0,Y699=""),0,(Y699-13/12*AB699)*(1+PREMISSAS!$C$16))</f>
        <v>0</v>
      </c>
      <c r="Z700" s="100">
        <f ca="1">IF(OR((Z699-13/12*AC699)*(1+PREMISSAS!$C$16)&lt;0,Z699=""),0,(Z699-13/12*AC699)*(1+PREMISSAS!$C$16))</f>
        <v>0</v>
      </c>
      <c r="AA700" s="100">
        <f t="shared" ca="1" si="115"/>
        <v>0</v>
      </c>
      <c r="AB700" s="119">
        <f t="shared" ca="1" si="116"/>
        <v>0</v>
      </c>
      <c r="AC700" s="119">
        <f t="shared" ca="1" si="104"/>
        <v>0</v>
      </c>
    </row>
    <row r="701" spans="2:29" x14ac:dyDescent="0.25">
      <c r="B701" s="20" t="str">
        <f t="shared" ca="1" si="103"/>
        <v/>
      </c>
      <c r="C701" s="21" t="str">
        <f ca="1">IF(B701="","",IF(MONTH(B701)=1,C700*(1+PREMISSAS!$C$58),C700))</f>
        <v/>
      </c>
      <c r="D701" s="21" t="str">
        <f ca="1">IF(B701="","",IF(RESULTADOS!$C$17="Normal",IFERROR(MAX(C701-PREMISSAS!$C$13,0),0),MAX(10*PREMISSAS!$C$39,IF(MONTH(B701)=1,D700*(1+PREMISSAS!$C$58),D700))))</f>
        <v/>
      </c>
      <c r="E701" s="4">
        <f ca="1">IFERROR(D701*IF(RESULTADOS!$C$17="Normal",$D$3,0),0)</f>
        <v>0</v>
      </c>
      <c r="F701" s="4">
        <f>IF(AND(Painel!$I$47="Sim",Painel!$I$49=PREMISSAS!$O$23),Painel!$I$51,0)</f>
        <v>0</v>
      </c>
      <c r="G701" s="100">
        <f>IF(AND(Painel!$I$47="Sim",Painel!$I$49=PREMISSAS!$O$22),IF(MOD(MONTH(B701),6)=0,Painel!$I$51,0),0)</f>
        <v>0</v>
      </c>
      <c r="H701" s="100">
        <f>IF(AND(Painel!$I$47="Sim",Painel!$I$49=PREMISSAS!$O$21),IF(MOD(MONTH(B701),12)=0,Painel!$I$51,0),0)</f>
        <v>0</v>
      </c>
      <c r="I701" s="4">
        <f ca="1">IFERROR(IF(RESULTADOS!$C$17="Normal",0,D701)*IF(RESULTADOS!$C$17="Normal",0,$D$3),0)</f>
        <v>0</v>
      </c>
      <c r="J701" s="4">
        <f>IF(RESULTADOS!$C$17="Normal",E701,0)</f>
        <v>0</v>
      </c>
      <c r="K701" s="4">
        <f ca="1">(E701+J701+I701)*PREMISSAS!$C$61</f>
        <v>0</v>
      </c>
      <c r="L701" s="4">
        <f ca="1">IFERROR(D701*IF(RESULTADOS!$C$17="Normal",IF(Painel!$G$8=PREMISSAS!$M$18,PREMISSAS!$C$63,PREMISSAS!$D$63),0),0)</f>
        <v>0</v>
      </c>
      <c r="M701" s="85">
        <f ca="1">IFERROR(M700*(1+$E$2)+(E701+J701-IF(RESULTADOS!$C$17="Normal",K701,0)-L701)*IF(MONTH(B701)=12,2,1),0)</f>
        <v>0</v>
      </c>
      <c r="N701" s="85">
        <f ca="1">IFERROR(N700*(1+$E$2)+(F701+I701-IF(RESULTADOS!$C$17="Normal",0,K701))*IF(MONTH(B701)=12,2,1)+G701+H701,0)</f>
        <v>0</v>
      </c>
      <c r="P701" s="43">
        <f t="shared" ca="1" si="102"/>
        <v>0</v>
      </c>
      <c r="R701" s="116" t="str">
        <f t="shared" ca="1" si="111"/>
        <v/>
      </c>
      <c r="S701" s="100" t="str">
        <f ca="1">IF(C701="","",S700+(E701+J701-IF(RESULTADOS!$C$17="Normal",K701,0)-L701)/2+(F701+G701+H701+I701-IF(RESULTADOS!$C$17="Normal",0,K701)))</f>
        <v/>
      </c>
      <c r="T701" s="100" t="str">
        <f ca="1">IF(C701="","",T700+(E701+J701-IF(RESULTADOS!$C$17="Normal",K701,0)-L701)/2)</f>
        <v/>
      </c>
      <c r="U701" s="100">
        <f t="shared" ca="1" si="112"/>
        <v>0</v>
      </c>
      <c r="W701" s="116" t="str">
        <f t="shared" ca="1" si="113"/>
        <v/>
      </c>
      <c r="X701" s="116" t="str">
        <f t="shared" ca="1" si="114"/>
        <v/>
      </c>
      <c r="Y701" s="100">
        <f ca="1">IF(OR((Y700-13/12*AB700)*(1+PREMISSAS!$C$16)&lt;0,Y700=""),0,(Y700-13/12*AB700)*(1+PREMISSAS!$C$16))</f>
        <v>0</v>
      </c>
      <c r="Z701" s="100">
        <f ca="1">IF(OR((Z700-13/12*AC700)*(1+PREMISSAS!$C$16)&lt;0,Z700=""),0,(Z700-13/12*AC700)*(1+PREMISSAS!$C$16))</f>
        <v>0</v>
      </c>
      <c r="AA701" s="100">
        <f t="shared" ca="1" si="115"/>
        <v>0</v>
      </c>
      <c r="AB701" s="119">
        <f t="shared" ca="1" si="116"/>
        <v>0</v>
      </c>
      <c r="AC701" s="119">
        <f t="shared" ca="1" si="104"/>
        <v>0</v>
      </c>
    </row>
    <row r="702" spans="2:29" x14ac:dyDescent="0.25">
      <c r="B702" s="20" t="str">
        <f t="shared" ca="1" si="103"/>
        <v/>
      </c>
      <c r="C702" s="21" t="str">
        <f ca="1">IF(B702="","",IF(MONTH(B702)=1,C701*(1+PREMISSAS!$C$58),C701))</f>
        <v/>
      </c>
      <c r="D702" s="21" t="str">
        <f ca="1">IF(B702="","",IF(RESULTADOS!$C$17="Normal",IFERROR(MAX(C702-PREMISSAS!$C$13,0),0),MAX(10*PREMISSAS!$C$39,IF(MONTH(B702)=1,D701*(1+PREMISSAS!$C$58),D701))))</f>
        <v/>
      </c>
      <c r="E702" s="4">
        <f ca="1">IFERROR(D702*IF(RESULTADOS!$C$17="Normal",$D$3,0),0)</f>
        <v>0</v>
      </c>
      <c r="F702" s="4">
        <f>IF(AND(Painel!$I$47="Sim",Painel!$I$49=PREMISSAS!$O$23),Painel!$I$51,0)</f>
        <v>0</v>
      </c>
      <c r="G702" s="100">
        <f>IF(AND(Painel!$I$47="Sim",Painel!$I$49=PREMISSAS!$O$22),IF(MOD(MONTH(B702),6)=0,Painel!$I$51,0),0)</f>
        <v>0</v>
      </c>
      <c r="H702" s="100">
        <f>IF(AND(Painel!$I$47="Sim",Painel!$I$49=PREMISSAS!$O$21),IF(MOD(MONTH(B702),12)=0,Painel!$I$51,0),0)</f>
        <v>0</v>
      </c>
      <c r="I702" s="4">
        <f ca="1">IFERROR(IF(RESULTADOS!$C$17="Normal",0,D702)*IF(RESULTADOS!$C$17="Normal",0,$D$3),0)</f>
        <v>0</v>
      </c>
      <c r="J702" s="4">
        <f>IF(RESULTADOS!$C$17="Normal",E702,0)</f>
        <v>0</v>
      </c>
      <c r="K702" s="4">
        <f ca="1">(E702+J702+I702)*PREMISSAS!$C$61</f>
        <v>0</v>
      </c>
      <c r="L702" s="4">
        <f ca="1">IFERROR(D702*IF(RESULTADOS!$C$17="Normal",IF(Painel!$G$8=PREMISSAS!$M$18,PREMISSAS!$C$63,PREMISSAS!$D$63),0),0)</f>
        <v>0</v>
      </c>
      <c r="M702" s="85">
        <f ca="1">IFERROR(M701*(1+$E$2)+(E702+J702-IF(RESULTADOS!$C$17="Normal",K702,0)-L702)*IF(MONTH(B702)=12,2,1),0)</f>
        <v>0</v>
      </c>
      <c r="N702" s="85">
        <f ca="1">IFERROR(N701*(1+$E$2)+(F702+I702-IF(RESULTADOS!$C$17="Normal",0,K702))*IF(MONTH(B702)=12,2,1)+G702+H702,0)</f>
        <v>0</v>
      </c>
      <c r="P702" s="43">
        <f t="shared" ca="1" si="102"/>
        <v>0</v>
      </c>
      <c r="R702" s="116" t="str">
        <f t="shared" ca="1" si="111"/>
        <v/>
      </c>
      <c r="S702" s="100" t="str">
        <f ca="1">IF(C702="","",S701+(E702+J702-IF(RESULTADOS!$C$17="Normal",K702,0)-L702)/2+(F702+G702+H702+I702-IF(RESULTADOS!$C$17="Normal",0,K702)))</f>
        <v/>
      </c>
      <c r="T702" s="100" t="str">
        <f ca="1">IF(C702="","",T701+(E702+J702-IF(RESULTADOS!$C$17="Normal",K702,0)-L702)/2)</f>
        <v/>
      </c>
      <c r="U702" s="100">
        <f t="shared" ca="1" si="112"/>
        <v>0</v>
      </c>
      <c r="W702" s="116" t="str">
        <f t="shared" ca="1" si="113"/>
        <v/>
      </c>
      <c r="X702" s="116" t="str">
        <f t="shared" ca="1" si="114"/>
        <v/>
      </c>
      <c r="Y702" s="100">
        <f ca="1">IF(OR((Y701-13/12*AB701)*(1+PREMISSAS!$C$16)&lt;0,Y701=""),0,(Y701-13/12*AB701)*(1+PREMISSAS!$C$16))</f>
        <v>0</v>
      </c>
      <c r="Z702" s="100">
        <f ca="1">IF(OR((Z701-13/12*AC701)*(1+PREMISSAS!$C$16)&lt;0,Z701=""),0,(Z701-13/12*AC701)*(1+PREMISSAS!$C$16))</f>
        <v>0</v>
      </c>
      <c r="AA702" s="100">
        <f t="shared" ca="1" si="115"/>
        <v>0</v>
      </c>
      <c r="AB702" s="119">
        <f t="shared" ca="1" si="116"/>
        <v>0</v>
      </c>
      <c r="AC702" s="119">
        <f t="shared" ca="1" si="104"/>
        <v>0</v>
      </c>
    </row>
    <row r="703" spans="2:29" x14ac:dyDescent="0.25">
      <c r="B703" s="20" t="str">
        <f t="shared" ca="1" si="103"/>
        <v/>
      </c>
      <c r="C703" s="21" t="str">
        <f ca="1">IF(B703="","",IF(MONTH(B703)=1,C702*(1+PREMISSAS!$C$58),C702))</f>
        <v/>
      </c>
      <c r="D703" s="21" t="str">
        <f ca="1">IF(B703="","",IF(RESULTADOS!$C$17="Normal",IFERROR(MAX(C703-PREMISSAS!$C$13,0),0),MAX(10*PREMISSAS!$C$39,IF(MONTH(B703)=1,D702*(1+PREMISSAS!$C$58),D702))))</f>
        <v/>
      </c>
      <c r="E703" s="4">
        <f ca="1">IFERROR(D703*IF(RESULTADOS!$C$17="Normal",$D$3,0),0)</f>
        <v>0</v>
      </c>
      <c r="F703" s="4">
        <f>IF(AND(Painel!$I$47="Sim",Painel!$I$49=PREMISSAS!$O$23),Painel!$I$51,0)</f>
        <v>0</v>
      </c>
      <c r="G703" s="100">
        <f>IF(AND(Painel!$I$47="Sim",Painel!$I$49=PREMISSAS!$O$22),IF(MOD(MONTH(B703),6)=0,Painel!$I$51,0),0)</f>
        <v>0</v>
      </c>
      <c r="H703" s="100">
        <f>IF(AND(Painel!$I$47="Sim",Painel!$I$49=PREMISSAS!$O$21),IF(MOD(MONTH(B703),12)=0,Painel!$I$51,0),0)</f>
        <v>0</v>
      </c>
      <c r="I703" s="4">
        <f ca="1">IFERROR(IF(RESULTADOS!$C$17="Normal",0,D703)*IF(RESULTADOS!$C$17="Normal",0,$D$3),0)</f>
        <v>0</v>
      </c>
      <c r="J703" s="4">
        <f>IF(RESULTADOS!$C$17="Normal",E703,0)</f>
        <v>0</v>
      </c>
      <c r="K703" s="4">
        <f ca="1">(E703+J703+I703)*PREMISSAS!$C$61</f>
        <v>0</v>
      </c>
      <c r="L703" s="4">
        <f ca="1">IFERROR(D703*IF(RESULTADOS!$C$17="Normal",IF(Painel!$G$8=PREMISSAS!$M$18,PREMISSAS!$C$63,PREMISSAS!$D$63),0),0)</f>
        <v>0</v>
      </c>
      <c r="M703" s="85">
        <f ca="1">IFERROR(M702*(1+$E$2)+(E703+J703-IF(RESULTADOS!$C$17="Normal",K703,0)-L703)*IF(MONTH(B703)=12,2,1),0)</f>
        <v>0</v>
      </c>
      <c r="N703" s="85">
        <f ca="1">IFERROR(N702*(1+$E$2)+(F703+I703-IF(RESULTADOS!$C$17="Normal",0,K703))*IF(MONTH(B703)=12,2,1)+G703+H703,0)</f>
        <v>0</v>
      </c>
      <c r="P703" s="43">
        <f t="shared" ca="1" si="102"/>
        <v>0</v>
      </c>
      <c r="R703" s="116" t="str">
        <f t="shared" ca="1" si="111"/>
        <v/>
      </c>
      <c r="S703" s="100" t="str">
        <f ca="1">IF(C703="","",S702+(E703+J703-IF(RESULTADOS!$C$17="Normal",K703,0)-L703)/2+(F703+G703+H703+I703-IF(RESULTADOS!$C$17="Normal",0,K703)))</f>
        <v/>
      </c>
      <c r="T703" s="100" t="str">
        <f ca="1">IF(C703="","",T702+(E703+J703-IF(RESULTADOS!$C$17="Normal",K703,0)-L703)/2)</f>
        <v/>
      </c>
      <c r="U703" s="100">
        <f t="shared" ca="1" si="112"/>
        <v>0</v>
      </c>
      <c r="W703" s="116" t="str">
        <f t="shared" ca="1" si="113"/>
        <v/>
      </c>
      <c r="X703" s="116" t="str">
        <f t="shared" ca="1" si="114"/>
        <v/>
      </c>
      <c r="Y703" s="100">
        <f ca="1">IF(OR((Y702-13/12*AB702)*(1+PREMISSAS!$C$16)&lt;0,Y702=""),0,(Y702-13/12*AB702)*(1+PREMISSAS!$C$16))</f>
        <v>0</v>
      </c>
      <c r="Z703" s="100">
        <f ca="1">IF(OR((Z702-13/12*AC702)*(1+PREMISSAS!$C$16)&lt;0,Z702=""),0,(Z702-13/12*AC702)*(1+PREMISSAS!$C$16))</f>
        <v>0</v>
      </c>
      <c r="AA703" s="100">
        <f t="shared" ca="1" si="115"/>
        <v>0</v>
      </c>
      <c r="AB703" s="119">
        <f t="shared" ca="1" si="116"/>
        <v>0</v>
      </c>
      <c r="AC703" s="119">
        <f t="shared" ca="1" si="104"/>
        <v>0</v>
      </c>
    </row>
  </sheetData>
  <mergeCells count="5">
    <mergeCell ref="B6:C6"/>
    <mergeCell ref="D6:D7"/>
    <mergeCell ref="E6:I6"/>
    <mergeCell ref="R5:U5"/>
    <mergeCell ref="W5:AC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J31"/>
  <sheetViews>
    <sheetView workbookViewId="0">
      <selection activeCell="C5" sqref="C5"/>
    </sheetView>
  </sheetViews>
  <sheetFormatPr defaultRowHeight="15" x14ac:dyDescent="0.25"/>
  <cols>
    <col min="1" max="1" width="3.42578125" customWidth="1"/>
    <col min="2" max="2" width="45.85546875" customWidth="1"/>
    <col min="3" max="3" width="13.28515625" bestFit="1" customWidth="1"/>
    <col min="4" max="4" width="7.140625" customWidth="1"/>
    <col min="5" max="5" width="30.85546875" bestFit="1" customWidth="1"/>
    <col min="6" max="6" width="11.5703125" bestFit="1" customWidth="1"/>
    <col min="7" max="7" width="2.85546875" customWidth="1"/>
    <col min="8" max="8" width="47" customWidth="1"/>
    <col min="9" max="10" width="15.42578125" customWidth="1"/>
    <col min="11" max="11" width="7.140625" customWidth="1"/>
  </cols>
  <sheetData>
    <row r="1" spans="2:10" ht="15.75" thickBot="1" x14ac:dyDescent="0.3"/>
    <row r="2" spans="2:10" ht="15.75" customHeight="1" thickBot="1" x14ac:dyDescent="0.3">
      <c r="B2" s="200" t="s">
        <v>22</v>
      </c>
      <c r="C2" s="202"/>
      <c r="H2" s="57" t="s">
        <v>121</v>
      </c>
      <c r="I2" s="113" t="str">
        <f>Painel!I60</f>
        <v>SIM</v>
      </c>
    </row>
    <row r="3" spans="2:10" ht="15.75" thickBot="1" x14ac:dyDescent="0.3">
      <c r="B3" s="50" t="s">
        <v>4</v>
      </c>
      <c r="C3" s="108">
        <f ca="1">TODAY()</f>
        <v>42927</v>
      </c>
      <c r="H3" s="52" t="s">
        <v>120</v>
      </c>
      <c r="I3" s="88">
        <f>Painel!I62</f>
        <v>60</v>
      </c>
    </row>
    <row r="4" spans="2:10" x14ac:dyDescent="0.25">
      <c r="B4" s="50" t="s">
        <v>0</v>
      </c>
      <c r="C4" s="109"/>
      <c r="I4">
        <f ca="1">HLOOKUP("Cai nesta",ELEGIBILIDADE!$C$15:$D$22,8,FALSE)</f>
        <v>900</v>
      </c>
    </row>
    <row r="5" spans="2:10" x14ac:dyDescent="0.25">
      <c r="B5" s="51" t="s">
        <v>1</v>
      </c>
      <c r="C5" s="108">
        <f>Painel!I10</f>
        <v>14431</v>
      </c>
      <c r="E5" s="99" t="s">
        <v>112</v>
      </c>
      <c r="F5" s="100">
        <f ca="1">YEARFRAC(C5,$C$3,0)</f>
        <v>78.016666666666666</v>
      </c>
    </row>
    <row r="6" spans="2:10" x14ac:dyDescent="0.25">
      <c r="B6" s="51" t="s">
        <v>2</v>
      </c>
      <c r="C6" s="110" t="str">
        <f>Painel!I12</f>
        <v>F</v>
      </c>
    </row>
    <row r="7" spans="2:10" ht="15.75" thickBot="1" x14ac:dyDescent="0.3">
      <c r="B7" s="51" t="s">
        <v>41</v>
      </c>
      <c r="C7" s="111">
        <f>Painel!I25</f>
        <v>2000</v>
      </c>
    </row>
    <row r="8" spans="2:10" x14ac:dyDescent="0.25">
      <c r="B8" s="51" t="s">
        <v>131</v>
      </c>
      <c r="C8" s="108">
        <f>Painel!I14</f>
        <v>42039</v>
      </c>
      <c r="E8" s="99" t="s">
        <v>133</v>
      </c>
      <c r="F8" s="100">
        <f ca="1">YEARFRAC(C8,$C$3,1)</f>
        <v>2.4306569343065694</v>
      </c>
      <c r="H8" s="212" t="s">
        <v>106</v>
      </c>
      <c r="I8" s="213"/>
    </row>
    <row r="9" spans="2:10" x14ac:dyDescent="0.25">
      <c r="B9" s="51" t="s">
        <v>62</v>
      </c>
      <c r="C9" s="108">
        <f>EOMONTH(C8,IF(Painel!I21="NÃO",0,-(Painel!K21*12+Painel!M21)))</f>
        <v>42063</v>
      </c>
      <c r="E9" s="99" t="s">
        <v>113</v>
      </c>
      <c r="F9" s="100">
        <f ca="1">YEARFRAC(C9,$C$3,1)</f>
        <v>2.3649635036496353</v>
      </c>
      <c r="H9" s="36" t="s">
        <v>43</v>
      </c>
      <c r="I9" s="86">
        <f ca="1">ELEGIBILIDADE!H15/12</f>
        <v>75</v>
      </c>
    </row>
    <row r="10" spans="2:10" x14ac:dyDescent="0.25">
      <c r="B10" s="51" t="s">
        <v>61</v>
      </c>
      <c r="C10" s="108">
        <f>Painel!I16</f>
        <v>42404</v>
      </c>
      <c r="E10" s="99" t="s">
        <v>134</v>
      </c>
      <c r="F10" s="100">
        <f ca="1">YEARFRAC(C10,$C$3,1)</f>
        <v>1.4309165526675787</v>
      </c>
      <c r="H10" s="36" t="s">
        <v>68</v>
      </c>
      <c r="I10" s="87">
        <f ca="1">ELEGIBILIDADE!H16</f>
        <v>42927</v>
      </c>
    </row>
    <row r="11" spans="2:10" ht="15.75" thickBot="1" x14ac:dyDescent="0.3">
      <c r="B11" s="51" t="s">
        <v>149</v>
      </c>
      <c r="C11" s="108">
        <f>EOMONTH(C9,IF(Painel!I23="NÃO",0,-(Painel!K23*12+Painel!M23)))</f>
        <v>42063</v>
      </c>
      <c r="E11" s="107"/>
      <c r="F11" s="42"/>
      <c r="H11" s="38" t="s">
        <v>42</v>
      </c>
      <c r="I11" s="40">
        <f ca="1">VLOOKUP(EOMONTH(ELEGIBILIDADE!$H$16,0),'CÁLCULO FUNPRESP'!$B$8:$C$703,2,FALSE)</f>
        <v>2000</v>
      </c>
    </row>
    <row r="12" spans="2:10" ht="15.75" thickBot="1" x14ac:dyDescent="0.3">
      <c r="B12" s="51" t="s">
        <v>12</v>
      </c>
      <c r="C12" s="110" t="str">
        <f>Painel!I18</f>
        <v>NÃO</v>
      </c>
    </row>
    <row r="13" spans="2:10" ht="15.75" thickBot="1" x14ac:dyDescent="0.3">
      <c r="B13" s="51" t="s">
        <v>15</v>
      </c>
      <c r="C13" s="110" t="str">
        <f>Painel!I23</f>
        <v>NÃO</v>
      </c>
      <c r="H13" s="102" t="s">
        <v>67</v>
      </c>
      <c r="I13" s="103" t="str">
        <f ca="1">"Até "&amp;TEXT(EOMONTH(I10,C19*12),"DD/MM/AA")</f>
        <v>Até 31/07/30</v>
      </c>
      <c r="J13" s="104" t="str">
        <f ca="1">"Após "&amp;TEXT(EOMONTH(I10,C19*12),"DD/MM/AA")</f>
        <v>Após 31/07/30</v>
      </c>
    </row>
    <row r="14" spans="2:10" x14ac:dyDescent="0.25">
      <c r="B14" s="51" t="s">
        <v>16</v>
      </c>
      <c r="C14" s="110">
        <f>Painel!K23</f>
        <v>0</v>
      </c>
      <c r="H14" s="95" t="s">
        <v>91</v>
      </c>
      <c r="I14" s="96">
        <f ca="1">ELEGIBILIDADE!H11</f>
        <v>0</v>
      </c>
      <c r="J14" s="97">
        <f ca="1">I14</f>
        <v>0</v>
      </c>
    </row>
    <row r="15" spans="2:10" x14ac:dyDescent="0.25">
      <c r="B15" s="51" t="s">
        <v>17</v>
      </c>
      <c r="C15" s="110">
        <f>Painel!M23</f>
        <v>0</v>
      </c>
      <c r="H15" s="89" t="s">
        <v>109</v>
      </c>
      <c r="I15" s="91">
        <f ca="1">-I14*PREMISSAS!$C$62</f>
        <v>0</v>
      </c>
      <c r="J15" s="90">
        <f ca="1">-J14*PREMISSAS!$C$62</f>
        <v>0</v>
      </c>
    </row>
    <row r="16" spans="2:10" ht="15.75" thickBot="1" x14ac:dyDescent="0.3">
      <c r="B16" s="51" t="s">
        <v>75</v>
      </c>
      <c r="C16" s="112">
        <f>Painel!I44</f>
        <v>8.5000000000000006E-2</v>
      </c>
      <c r="E16" s="98"/>
      <c r="H16" s="92" t="s">
        <v>110</v>
      </c>
      <c r="I16" s="93">
        <f ca="1">SUM(I14:I15)</f>
        <v>0</v>
      </c>
      <c r="J16" s="94">
        <f ca="1">SUM(J14:J15)</f>
        <v>0</v>
      </c>
    </row>
    <row r="17" spans="2:10" ht="15.75" thickBot="1" x14ac:dyDescent="0.3">
      <c r="B17" s="84" t="s">
        <v>102</v>
      </c>
      <c r="C17" s="110" t="str">
        <f>IF(OR(Painel!I25="",Painel!I25&lt;=PREMISSA_TETO,AND(Painel!I25&gt;PREMISSA_TETO,Painel!I14&lt;PREMISSAS!D10,Painel!L27="não")),"Alternativo","Normal")</f>
        <v>Alternativo</v>
      </c>
      <c r="D17" s="105" t="s">
        <v>119</v>
      </c>
      <c r="E17" s="105" t="s">
        <v>70</v>
      </c>
      <c r="F17" s="106">
        <f>IF(C17=PREMISSAS!M13,Painel!L30,0)</f>
        <v>2000</v>
      </c>
      <c r="H17" s="95" t="s">
        <v>87</v>
      </c>
      <c r="I17" s="96">
        <f ca="1">ELEGIBILIDADE!H12</f>
        <v>1.1787198661911809</v>
      </c>
    </row>
    <row r="18" spans="2:10" x14ac:dyDescent="0.25">
      <c r="B18" s="51" t="s">
        <v>76</v>
      </c>
      <c r="C18" s="112">
        <v>2.5000000000000001E-2</v>
      </c>
      <c r="H18" s="89" t="s">
        <v>109</v>
      </c>
      <c r="I18" s="91">
        <f ca="1">-I17*PREMISSAS!$C$62</f>
        <v>-2.9467996654779522E-2</v>
      </c>
    </row>
    <row r="19" spans="2:10" ht="15.75" thickBot="1" x14ac:dyDescent="0.3">
      <c r="B19" s="52" t="s">
        <v>96</v>
      </c>
      <c r="C19" s="88">
        <f ca="1">INT(ELEGIBILIDADE!H8/12)</f>
        <v>13</v>
      </c>
      <c r="E19" s="98"/>
      <c r="H19" s="92" t="s">
        <v>111</v>
      </c>
      <c r="I19" s="93">
        <f ca="1">SUM(I17:I18)</f>
        <v>1.1492518695364013</v>
      </c>
    </row>
    <row r="20" spans="2:10" ht="15.75" thickBot="1" x14ac:dyDescent="0.3"/>
    <row r="21" spans="2:10" x14ac:dyDescent="0.25">
      <c r="I21" s="214" t="s">
        <v>31</v>
      </c>
      <c r="J21" s="210" t="s">
        <v>31</v>
      </c>
    </row>
    <row r="22" spans="2:10" ht="15.75" thickBot="1" x14ac:dyDescent="0.3">
      <c r="I22" s="215"/>
      <c r="J22" s="211"/>
    </row>
    <row r="23" spans="2:10" x14ac:dyDescent="0.25">
      <c r="H23" s="57" t="s">
        <v>99</v>
      </c>
      <c r="I23" s="74">
        <f ca="1">I16+I19</f>
        <v>1.1492518695364013</v>
      </c>
      <c r="J23" s="74">
        <f ca="1">SUM(J16)</f>
        <v>0</v>
      </c>
    </row>
    <row r="24" spans="2:10" x14ac:dyDescent="0.25">
      <c r="H24" s="77" t="s">
        <v>100</v>
      </c>
      <c r="I24" s="78">
        <f ca="1">-IF(I23&lt;PREMISSAS!$C$43,0,IF(I23&lt;PREMISSAS!$C$44,PREMISSAS!$D$44*I23-PREMISSAS!$E$44,IF(I23&lt;PREMISSAS!$C$45,PREMISSAS!$D$45*I23-PREMISSAS!$E$45,IF(I23&lt;PREMISSAS!$C$46,PREMISSAS!$D$46*I23-PREMISSAS!$E$46,PREMISSAS!$D$47*I23-PREMISSAS!$E$47))))</f>
        <v>0</v>
      </c>
      <c r="J24" s="78">
        <f ca="1">-IF(J23&lt;PREMISSAS!$C$43,0,IF(J23&lt;PREMISSAS!$C$44,PREMISSAS!$D$44*J23-PREMISSAS!$E$44,IF(J23&lt;PREMISSAS!$C$45,PREMISSAS!$D$45*J23-PREMISSAS!$E$45,IF(J23&lt;PREMISSAS!$C$46,PREMISSAS!$D$46*J23-PREMISSAS!$E$46,PREMISSAS!$D$47*J23-PREMISSAS!$E$47))))</f>
        <v>0</v>
      </c>
    </row>
    <row r="25" spans="2:10" ht="15.75" thickBot="1" x14ac:dyDescent="0.3">
      <c r="H25" s="75" t="s">
        <v>45</v>
      </c>
      <c r="I25" s="76">
        <f ca="1">SUM(I23:I24)</f>
        <v>1.1492518695364013</v>
      </c>
      <c r="J25" s="76">
        <f ca="1">SUM(J23:J24)</f>
        <v>0</v>
      </c>
    </row>
    <row r="26" spans="2:10" ht="15.75" thickBot="1" x14ac:dyDescent="0.3"/>
    <row r="27" spans="2:10" x14ac:dyDescent="0.25">
      <c r="H27" t="s">
        <v>151</v>
      </c>
      <c r="I27" s="214" t="s">
        <v>30</v>
      </c>
      <c r="J27" s="210" t="s">
        <v>30</v>
      </c>
    </row>
    <row r="28" spans="2:10" ht="15.75" thickBot="1" x14ac:dyDescent="0.3">
      <c r="H28" s="141">
        <f ca="1">COUNT('CÁLCULO FUNPRESP'!R8:R703)/12</f>
        <v>8.3333333333333329E-2</v>
      </c>
      <c r="I28" s="215"/>
      <c r="J28" s="211"/>
    </row>
    <row r="29" spans="2:10" x14ac:dyDescent="0.25">
      <c r="H29" s="57" t="s">
        <v>99</v>
      </c>
      <c r="I29" s="74">
        <f ca="1">I23</f>
        <v>1.1492518695364013</v>
      </c>
      <c r="J29" s="74">
        <f ca="1">J23</f>
        <v>0</v>
      </c>
    </row>
    <row r="30" spans="2:10" x14ac:dyDescent="0.25">
      <c r="H30" s="77" t="s">
        <v>100</v>
      </c>
      <c r="I30" s="78">
        <f ca="1">-I29*IF(H28&lt;PREMISSAS!B51,PREMISSAS!C51,IF(H28&lt;PREMISSAS!B52,PREMISSAS!C52,IF(H28&lt;PREMISSAS!B53,PREMISSAS!C53,IF(H28&lt;PREMISSAS!B54,PREMISSAS!C54,IF(H28&lt;PREMISSAS!B55,PREMISSAS!C55,PREMISSAS!C56)))))</f>
        <v>-0.40223815433774046</v>
      </c>
      <c r="J30" s="78">
        <f ca="1">-J29*IF(H28&lt;PREMISSAS!B51,PREMISSAS!C51,IF(H28&lt;PREMISSAS!B52,PREMISSAS!C52,IF(H28&lt;PREMISSAS!B53,PREMISSAS!C53,IF(H28&lt;PREMISSAS!B54,PREMISSAS!C54,IF(H28&lt;PREMISSAS!B55,PREMISSAS!C55,PREMISSAS!C56)))))</f>
        <v>0</v>
      </c>
    </row>
    <row r="31" spans="2:10" ht="15.75" thickBot="1" x14ac:dyDescent="0.3">
      <c r="H31" s="75" t="s">
        <v>45</v>
      </c>
      <c r="I31" s="76">
        <f ca="1">SUM(I29:I30)</f>
        <v>0.74701371519866089</v>
      </c>
      <c r="J31" s="76">
        <f ca="1">SUM(J29:J30)</f>
        <v>0</v>
      </c>
    </row>
  </sheetData>
  <dataConsolidate/>
  <mergeCells count="6">
    <mergeCell ref="J27:J28"/>
    <mergeCell ref="H8:I8"/>
    <mergeCell ref="I21:I22"/>
    <mergeCell ref="I27:I28"/>
    <mergeCell ref="B2:C2"/>
    <mergeCell ref="J21:J22"/>
  </mergeCells>
  <conditionalFormatting sqref="B14:B15">
    <cfRule type="expression" dxfId="20" priority="8">
      <formula>$C$13="NÃO"</formula>
    </cfRule>
  </conditionalFormatting>
  <conditionalFormatting sqref="B14:C15">
    <cfRule type="expression" dxfId="19" priority="11">
      <formula>$B$13="NÃO"</formula>
    </cfRule>
  </conditionalFormatting>
  <conditionalFormatting sqref="C14">
    <cfRule type="expression" dxfId="18" priority="10">
      <formula>$C$13="NÃO"</formula>
    </cfRule>
  </conditionalFormatting>
  <conditionalFormatting sqref="C15">
    <cfRule type="expression" dxfId="17" priority="9">
      <formula>$C$13="NÃO"</formula>
    </cfRule>
  </conditionalFormatting>
  <conditionalFormatting sqref="B19:C19">
    <cfRule type="expression" dxfId="16" priority="4">
      <formula>$C$18=0</formula>
    </cfRule>
  </conditionalFormatting>
  <conditionalFormatting sqref="H3:I3">
    <cfRule type="expression" dxfId="15" priority="1">
      <formula>$I$2="NÃO"</formula>
    </cfRule>
  </conditionalFormatting>
  <dataValidations count="1">
    <dataValidation type="whole" operator="greaterThanOrEqual" allowBlank="1" showInputMessage="1" showErrorMessage="1" error="Insira um valor igual ou superior a cinco" promptTitle="Prazo do Benefício Suplementar" prompt="O prazo mínimo de recebimentodo benefício suplementar é de 5 (cinco) anos." sqref="C19">
      <formula1>5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628A15C-9FDB-400E-AE5E-EB1B07D253B6}">
            <xm:f>$C$17=PREMISSAS!$M$12</xm:f>
            <x14:dxf>
              <fill>
                <patternFill>
                  <bgColor theme="1"/>
                </patternFill>
              </fill>
            </x14:dxf>
          </x14:cfRule>
          <xm:sqref>D17:F17</xm:sqref>
        </x14:conditionalFormatting>
        <x14:conditionalFormatting xmlns:xm="http://schemas.microsoft.com/office/excel/2006/main">
          <x14:cfRule type="containsText" priority="93" stopIfTrue="1" operator="containsText" id="{B85F7F0C-1E73-4080-BFB4-4DEADBAB5515}">
            <xm:f>NOT(ISERROR(SEARCH(PREMISSAS!$M$12,C17)))</xm:f>
            <xm:f>PREMISSAS!$M$12</xm:f>
            <x14:dxf/>
          </x14:cfRule>
          <xm:sqref>C17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PREMISSAS!$M$5:$M$6</xm:f>
          </x14:formula1>
          <xm:sqref>I2</xm:sqref>
        </x14:dataValidation>
        <x14:dataValidation type="list" allowBlank="1" showInputMessage="1" showErrorMessage="1">
          <x14:formula1>
            <xm:f>PREMISSAS!$M$5:$M$6</xm:f>
          </x14:formula1>
          <xm:sqref>C12:C13</xm:sqref>
        </x14:dataValidation>
        <x14:dataValidation type="list" allowBlank="1" showInputMessage="1" showErrorMessage="1">
          <x14:formula1>
            <xm:f>PREMISSAS!$M$8:$M$10</xm:f>
          </x14:formula1>
          <xm:sqref>C16</xm:sqref>
        </x14:dataValidation>
        <x14:dataValidation type="list" allowBlank="1" showInputMessage="1" showErrorMessage="1">
          <x14:formula1>
            <xm:f>PREMISSAS!$M$2:$M$3</xm:f>
          </x14:formula1>
          <xm:sqref>C6</xm:sqref>
        </x14:dataValidation>
        <x14:dataValidation type="list" allowBlank="1" showInputMessage="1" showErrorMessage="1">
          <x14:formula1>
            <xm:f>PREMISSAS!$M$12:$M$13</xm:f>
          </x14:formula1>
          <xm:sqref>C17</xm:sqref>
        </x14:dataValidation>
        <x14:dataValidation type="date" operator="lessThan" allowBlank="1" showInputMessage="1" showErrorMessage="1" errorTitle="Data de ingresso" error="Ingressos após 04/02/2013 já estão enquadrados no regime de previdência complementar._x000a__x000a_Insira uma data anterior.">
          <x14:formula1>
            <xm:f>PREMISSAS!D10</xm:f>
          </x14:formula1>
          <xm:sqref>C9:C11</xm:sqref>
        </x14:dataValidation>
        <x14:dataValidation type="date" operator="lessThan" allowBlank="1" showInputMessage="1" showErrorMessage="1" errorTitle="Data de ingresso" error="Ingressos após 04/02/2013 já estão enquadrados no regime de previdência complementar._x000a__x000a_Insira uma data anterior.">
          <x14:formula1>
            <xm:f>PREMISSAS!D10</xm:f>
          </x14:formula1>
          <xm:sqref>C8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4" tint="-0.499984740745262"/>
  </sheetPr>
  <dimension ref="C2:P102"/>
  <sheetViews>
    <sheetView showGridLines="0" tabSelected="1" zoomScaleNormal="100" zoomScaleSheetLayoutView="100" workbookViewId="0">
      <selection activeCell="I16" sqref="I16"/>
    </sheetView>
  </sheetViews>
  <sheetFormatPr defaultRowHeight="14.25" x14ac:dyDescent="0.2"/>
  <cols>
    <col min="1" max="1" width="4.42578125" style="131" customWidth="1"/>
    <col min="2" max="3" width="1.5703125" style="131" customWidth="1"/>
    <col min="4" max="5" width="2.85546875" style="131" customWidth="1"/>
    <col min="6" max="6" width="21.85546875" style="131" customWidth="1"/>
    <col min="7" max="7" width="18.7109375" style="131" customWidth="1"/>
    <col min="8" max="8" width="8.5703125" style="131" customWidth="1"/>
    <col min="9" max="9" width="17.42578125" style="131" customWidth="1"/>
    <col min="10" max="10" width="6.140625" style="131" customWidth="1"/>
    <col min="11" max="11" width="11.42578125" style="131" customWidth="1"/>
    <col min="12" max="12" width="8.7109375" style="131" customWidth="1"/>
    <col min="13" max="13" width="11.42578125" style="131" customWidth="1"/>
    <col min="14" max="14" width="10.42578125" style="131" customWidth="1"/>
    <col min="15" max="16" width="1.5703125" style="131" customWidth="1"/>
    <col min="17" max="16384" width="9.140625" style="131"/>
  </cols>
  <sheetData>
    <row r="2" spans="3:15" ht="87.75" customHeight="1" x14ac:dyDescent="0.35">
      <c r="C2" s="142"/>
      <c r="D2" s="143"/>
      <c r="E2" s="143"/>
      <c r="F2" s="143"/>
      <c r="G2" s="143"/>
      <c r="H2" s="217" t="s">
        <v>179</v>
      </c>
      <c r="I2" s="218"/>
      <c r="J2" s="218"/>
      <c r="K2" s="218"/>
      <c r="L2" s="218"/>
      <c r="M2" s="218"/>
      <c r="N2" s="218"/>
      <c r="O2" s="144"/>
    </row>
    <row r="3" spans="3:15" ht="15" x14ac:dyDescent="0.2">
      <c r="C3" s="123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30"/>
    </row>
    <row r="4" spans="3:15" ht="15.75" x14ac:dyDescent="0.25">
      <c r="C4" s="123"/>
      <c r="D4" s="140" t="s">
        <v>123</v>
      </c>
      <c r="E4" s="146"/>
      <c r="F4" s="146"/>
      <c r="G4" s="147"/>
      <c r="H4" s="148"/>
      <c r="I4" s="124"/>
      <c r="J4" s="124"/>
      <c r="K4" s="124"/>
      <c r="L4" s="124"/>
      <c r="M4" s="124"/>
      <c r="N4" s="124"/>
      <c r="O4" s="130"/>
    </row>
    <row r="5" spans="3:15" ht="7.5" customHeight="1" x14ac:dyDescent="0.2">
      <c r="C5" s="123"/>
      <c r="D5" s="124"/>
      <c r="E5" s="126"/>
      <c r="F5" s="126"/>
      <c r="G5" s="126"/>
      <c r="H5" s="126"/>
      <c r="I5" s="126"/>
      <c r="J5" s="124"/>
      <c r="K5" s="129"/>
      <c r="L5" s="129"/>
      <c r="M5" s="129"/>
      <c r="N5" s="129"/>
      <c r="O5" s="130"/>
    </row>
    <row r="6" spans="3:15" ht="15.75" x14ac:dyDescent="0.25">
      <c r="C6" s="123"/>
      <c r="D6" s="124"/>
      <c r="E6" s="125" t="s">
        <v>152</v>
      </c>
      <c r="F6" s="125"/>
      <c r="G6" s="229" t="s">
        <v>195</v>
      </c>
      <c r="H6" s="229"/>
      <c r="I6" s="229"/>
      <c r="J6" s="229"/>
      <c r="K6" s="229"/>
      <c r="L6" s="229"/>
      <c r="M6" s="229"/>
      <c r="N6" s="230"/>
      <c r="O6" s="130"/>
    </row>
    <row r="7" spans="3:15" ht="7.5" customHeight="1" x14ac:dyDescent="0.2">
      <c r="C7" s="123"/>
      <c r="D7" s="124"/>
      <c r="E7" s="126"/>
      <c r="F7" s="126"/>
      <c r="G7" s="126"/>
      <c r="H7" s="126"/>
      <c r="I7" s="126"/>
      <c r="J7" s="124"/>
      <c r="K7" s="129"/>
      <c r="L7" s="129"/>
      <c r="M7" s="129"/>
      <c r="N7" s="129"/>
      <c r="O7" s="130"/>
    </row>
    <row r="8" spans="3:15" ht="15.75" x14ac:dyDescent="0.25">
      <c r="C8" s="123"/>
      <c r="D8" s="124"/>
      <c r="E8" s="125" t="s">
        <v>153</v>
      </c>
      <c r="F8" s="125"/>
      <c r="G8" s="231" t="s">
        <v>155</v>
      </c>
      <c r="H8" s="231"/>
      <c r="I8" s="232"/>
      <c r="J8" s="126"/>
      <c r="K8" s="126"/>
      <c r="L8" s="126"/>
      <c r="M8" s="126"/>
      <c r="N8" s="126"/>
      <c r="O8" s="130"/>
    </row>
    <row r="9" spans="3:15" ht="6" customHeight="1" x14ac:dyDescent="0.2">
      <c r="C9" s="123"/>
      <c r="D9" s="124"/>
      <c r="E9" s="126"/>
      <c r="F9" s="126"/>
      <c r="G9" s="126"/>
      <c r="H9" s="126"/>
      <c r="I9" s="126"/>
      <c r="J9" s="124"/>
      <c r="K9" s="129"/>
      <c r="L9" s="129"/>
      <c r="M9" s="129"/>
      <c r="N9" s="129"/>
      <c r="O9" s="130"/>
    </row>
    <row r="10" spans="3:15" ht="15.75" x14ac:dyDescent="0.25">
      <c r="C10" s="123"/>
      <c r="D10" s="124"/>
      <c r="E10" s="125" t="s">
        <v>124</v>
      </c>
      <c r="F10" s="125"/>
      <c r="G10" s="125"/>
      <c r="H10" s="126"/>
      <c r="I10" s="138">
        <v>14431</v>
      </c>
      <c r="J10" s="124"/>
      <c r="K10" s="128" t="str">
        <f ca="1">CONCATENATE(INT(RESULTADOS!F5)," anos e ",INT(MOD(RESULTADOS!F5*12,12))," meses completos.")</f>
        <v>78 anos e 0 meses completos.</v>
      </c>
      <c r="L10" s="129"/>
      <c r="M10" s="129"/>
      <c r="N10" s="129"/>
      <c r="O10" s="130"/>
    </row>
    <row r="11" spans="3:15" ht="6" customHeight="1" x14ac:dyDescent="0.2">
      <c r="C11" s="123"/>
      <c r="D11" s="124"/>
      <c r="E11" s="126"/>
      <c r="F11" s="126"/>
      <c r="G11" s="126"/>
      <c r="H11" s="126"/>
      <c r="I11" s="126"/>
      <c r="J11" s="124"/>
      <c r="K11" s="129"/>
      <c r="L11" s="129"/>
      <c r="M11" s="129"/>
      <c r="N11" s="129"/>
      <c r="O11" s="130"/>
    </row>
    <row r="12" spans="3:15" ht="15.75" x14ac:dyDescent="0.25">
      <c r="C12" s="123"/>
      <c r="D12" s="124"/>
      <c r="E12" s="125" t="s">
        <v>125</v>
      </c>
      <c r="F12" s="125"/>
      <c r="G12" s="125"/>
      <c r="H12" s="126"/>
      <c r="I12" s="193" t="s">
        <v>7</v>
      </c>
      <c r="J12" s="124"/>
      <c r="K12" s="129"/>
      <c r="L12" s="129"/>
      <c r="M12" s="129"/>
      <c r="N12" s="129"/>
      <c r="O12" s="130"/>
    </row>
    <row r="13" spans="3:15" ht="6" customHeight="1" x14ac:dyDescent="0.2">
      <c r="C13" s="123"/>
      <c r="D13" s="124"/>
      <c r="E13" s="126"/>
      <c r="F13" s="126"/>
      <c r="G13" s="126"/>
      <c r="H13" s="126"/>
      <c r="I13" s="126"/>
      <c r="J13" s="124"/>
      <c r="K13" s="129"/>
      <c r="L13" s="129"/>
      <c r="M13" s="129"/>
      <c r="N13" s="129"/>
      <c r="O13" s="130"/>
    </row>
    <row r="14" spans="3:15" ht="15.75" x14ac:dyDescent="0.25">
      <c r="C14" s="123"/>
      <c r="D14" s="124"/>
      <c r="E14" s="125" t="s">
        <v>130</v>
      </c>
      <c r="F14" s="125"/>
      <c r="G14" s="125"/>
      <c r="H14" s="126"/>
      <c r="I14" s="138">
        <v>42039</v>
      </c>
      <c r="J14" s="124"/>
      <c r="K14" s="128" t="str">
        <f ca="1">CONCATENATE(INT(RESULTADOS!F8)," anos e ",INT(MOD(RESULTADOS!F8*12,12))," meses completos.")</f>
        <v>2 anos e 5 meses completos.</v>
      </c>
      <c r="L14" s="129"/>
      <c r="M14" s="129"/>
      <c r="N14" s="129"/>
      <c r="O14" s="130"/>
    </row>
    <row r="15" spans="3:15" ht="6" customHeight="1" x14ac:dyDescent="0.2">
      <c r="C15" s="123"/>
      <c r="D15" s="124"/>
      <c r="E15" s="126"/>
      <c r="F15" s="126"/>
      <c r="G15" s="126"/>
      <c r="H15" s="126"/>
      <c r="I15" s="126"/>
      <c r="J15" s="124"/>
      <c r="K15" s="129"/>
      <c r="L15" s="129"/>
      <c r="M15" s="129"/>
      <c r="N15" s="129"/>
      <c r="O15" s="130"/>
    </row>
    <row r="16" spans="3:15" ht="15.75" x14ac:dyDescent="0.25">
      <c r="C16" s="123"/>
      <c r="D16" s="124"/>
      <c r="E16" s="125" t="s">
        <v>132</v>
      </c>
      <c r="F16" s="125"/>
      <c r="G16" s="125"/>
      <c r="H16" s="126"/>
      <c r="I16" s="138">
        <v>42404</v>
      </c>
      <c r="J16" s="124"/>
      <c r="K16" s="128" t="str">
        <f ca="1">CONCATENATE(INT(RESULTADOS!F10)," anos e ",INT(MOD(RESULTADOS!F10*12,12))," meses completos.")</f>
        <v>1 anos e 5 meses completos.</v>
      </c>
      <c r="L16" s="129"/>
      <c r="M16" s="129"/>
      <c r="N16" s="129"/>
      <c r="O16" s="130"/>
    </row>
    <row r="17" spans="3:15" ht="6" customHeight="1" x14ac:dyDescent="0.2">
      <c r="C17" s="123"/>
      <c r="D17" s="124"/>
      <c r="E17" s="126"/>
      <c r="F17" s="126"/>
      <c r="G17" s="126"/>
      <c r="H17" s="126"/>
      <c r="I17" s="126"/>
      <c r="J17" s="124"/>
      <c r="K17" s="132"/>
      <c r="L17" s="124"/>
      <c r="M17" s="124"/>
      <c r="N17" s="124"/>
      <c r="O17" s="130"/>
    </row>
    <row r="18" spans="3:15" ht="15.75" x14ac:dyDescent="0.25">
      <c r="C18" s="123"/>
      <c r="D18" s="124"/>
      <c r="E18" s="125" t="s">
        <v>126</v>
      </c>
      <c r="F18" s="125"/>
      <c r="G18" s="125"/>
      <c r="H18" s="126"/>
      <c r="I18" s="193" t="s">
        <v>19</v>
      </c>
      <c r="J18" s="124"/>
      <c r="K18" s="124"/>
      <c r="L18" s="124"/>
      <c r="M18" s="124"/>
      <c r="N18" s="124"/>
      <c r="O18" s="130"/>
    </row>
    <row r="19" spans="3:15" ht="6" customHeight="1" x14ac:dyDescent="0.2">
      <c r="C19" s="123"/>
      <c r="D19" s="124"/>
      <c r="E19" s="126"/>
      <c r="F19" s="126"/>
      <c r="G19" s="126"/>
      <c r="H19" s="126"/>
      <c r="I19" s="126"/>
      <c r="J19" s="124"/>
      <c r="K19" s="124"/>
      <c r="L19" s="124"/>
      <c r="M19" s="124"/>
      <c r="N19" s="124"/>
      <c r="O19" s="130"/>
    </row>
    <row r="20" spans="3:15" ht="15.75" customHeight="1" x14ac:dyDescent="0.2">
      <c r="C20" s="123"/>
      <c r="D20" s="124"/>
      <c r="E20" s="228" t="s">
        <v>197</v>
      </c>
      <c r="F20" s="228"/>
      <c r="G20" s="228"/>
      <c r="H20" s="126"/>
      <c r="O20" s="130"/>
    </row>
    <row r="21" spans="3:15" ht="15.75" customHeight="1" x14ac:dyDescent="0.2">
      <c r="C21" s="123"/>
      <c r="D21" s="124"/>
      <c r="E21" s="228"/>
      <c r="F21" s="228"/>
      <c r="G21" s="228"/>
      <c r="H21" s="126"/>
      <c r="I21" s="193" t="s">
        <v>19</v>
      </c>
      <c r="J21" s="124"/>
      <c r="K21" s="139">
        <v>0</v>
      </c>
      <c r="L21" s="129" t="s">
        <v>160</v>
      </c>
      <c r="M21" s="139">
        <v>0</v>
      </c>
      <c r="N21" s="129" t="s">
        <v>161</v>
      </c>
      <c r="O21" s="130"/>
    </row>
    <row r="22" spans="3:15" ht="6" customHeight="1" x14ac:dyDescent="0.2">
      <c r="C22" s="123"/>
      <c r="D22" s="124"/>
      <c r="E22" s="126"/>
      <c r="F22" s="126"/>
      <c r="G22" s="126"/>
      <c r="H22" s="126"/>
      <c r="I22" s="126"/>
      <c r="J22" s="124"/>
      <c r="K22" s="124"/>
      <c r="L22" s="124"/>
      <c r="M22" s="124"/>
      <c r="N22" s="124"/>
      <c r="O22" s="130"/>
    </row>
    <row r="23" spans="3:15" ht="15.75" x14ac:dyDescent="0.25">
      <c r="C23" s="123"/>
      <c r="D23" s="124"/>
      <c r="E23" s="125" t="s">
        <v>198</v>
      </c>
      <c r="F23" s="125"/>
      <c r="G23" s="125"/>
      <c r="H23" s="126"/>
      <c r="I23" s="193" t="s">
        <v>19</v>
      </c>
      <c r="J23" s="124"/>
      <c r="K23" s="139">
        <v>0</v>
      </c>
      <c r="L23" s="129" t="s">
        <v>160</v>
      </c>
      <c r="M23" s="139">
        <v>0</v>
      </c>
      <c r="N23" s="129" t="s">
        <v>161</v>
      </c>
      <c r="O23" s="130"/>
    </row>
    <row r="24" spans="3:15" ht="6" customHeight="1" x14ac:dyDescent="0.2">
      <c r="C24" s="123"/>
      <c r="D24" s="124"/>
      <c r="E24" s="126"/>
      <c r="F24" s="126"/>
      <c r="G24" s="126"/>
      <c r="H24" s="126"/>
      <c r="I24" s="126"/>
      <c r="J24" s="124"/>
      <c r="K24" s="124"/>
      <c r="L24" s="124"/>
      <c r="M24" s="124"/>
      <c r="N24" s="124"/>
      <c r="O24" s="130"/>
    </row>
    <row r="25" spans="3:15" ht="15.75" x14ac:dyDescent="0.25">
      <c r="C25" s="123"/>
      <c r="D25" s="124"/>
      <c r="E25" s="125" t="s">
        <v>127</v>
      </c>
      <c r="F25" s="125"/>
      <c r="G25" s="125"/>
      <c r="H25" s="124"/>
      <c r="I25" s="194">
        <v>2000</v>
      </c>
      <c r="J25" s="124"/>
      <c r="K25" s="124"/>
      <c r="L25" s="124"/>
      <c r="M25" s="124"/>
      <c r="N25" s="124"/>
      <c r="O25" s="130"/>
    </row>
    <row r="26" spans="3:15" ht="3" customHeight="1" x14ac:dyDescent="0.2">
      <c r="C26" s="123"/>
      <c r="D26" s="124"/>
      <c r="E26" s="126"/>
      <c r="F26" s="126"/>
      <c r="G26" s="126"/>
      <c r="H26" s="126"/>
      <c r="I26" s="126"/>
      <c r="J26" s="124"/>
      <c r="K26" s="124"/>
      <c r="L26" s="124"/>
      <c r="M26" s="124"/>
      <c r="N26" s="124"/>
      <c r="O26" s="130"/>
    </row>
    <row r="27" spans="3:15" ht="15.75" x14ac:dyDescent="0.25">
      <c r="C27" s="123"/>
      <c r="D27" s="124"/>
      <c r="E27" s="126"/>
      <c r="F27" s="125" t="str">
        <f>IF(AND(I25&gt;PREMISSA_TETO,I14&lt;PREMISSAS!D10),"Realizou(ará) migração para o Regime de Previdência Complementar?","")</f>
        <v/>
      </c>
      <c r="G27" s="126"/>
      <c r="H27" s="126"/>
      <c r="I27" s="133"/>
      <c r="J27" s="124"/>
      <c r="K27" s="124"/>
      <c r="L27" s="136" t="s">
        <v>19</v>
      </c>
      <c r="M27" s="124"/>
      <c r="N27" s="124"/>
      <c r="O27" s="130"/>
    </row>
    <row r="28" spans="3:15" ht="3" customHeight="1" x14ac:dyDescent="0.2">
      <c r="C28" s="123"/>
      <c r="D28" s="124"/>
      <c r="E28" s="126"/>
      <c r="F28" s="126"/>
      <c r="G28" s="126"/>
      <c r="H28" s="126"/>
      <c r="I28" s="126"/>
      <c r="J28" s="124"/>
      <c r="K28" s="124"/>
      <c r="L28" s="124"/>
      <c r="M28" s="124"/>
      <c r="N28" s="124"/>
      <c r="O28" s="130"/>
    </row>
    <row r="29" spans="3:15" ht="25.5" customHeight="1" x14ac:dyDescent="0.2">
      <c r="C29" s="123"/>
      <c r="D29" s="124"/>
      <c r="E29" s="126"/>
      <c r="F29" s="222" t="str">
        <f>IF(I25&lt;=PREMISSAS!C13,"De acordo com o Regulamento do Plano você está classificado como Participante Alternativo, de modo que deve definir seu Salário de Participação entre os valores de "&amp;TEXT(10*IF(G8=PREMISSAS!M18,PREMISSAS!C39,PREMISSAS!D39),"R$#.#00,00")&amp;" e "&amp;TEXT(I25,"R$#.#00,00")&amp;", no campo a seguir.",IF(OR(I14&gt;PREMISSAS!D10,L27="SIM"),"De acordo com o Regulamento do Plano seu Salário de Participação é de:","De acordo com o Regulamento do Plano você está classificado como Participante Alternativo, de modo que deve definir seu Salário de Participação entre os valores de "&amp;TEXT(10*IF(G8=PREMISSAS!M18,PREMISSAS!C39,PREMISSAS!D39),"R$#.#00,00")&amp;" e "&amp;TEXT(I25,"R$#.#00,00")&amp;", no campo a seguir."))</f>
        <v>De acordo com o Regulamento do Plano você está classificado como Participante Alternativo, de modo que deve definir seu Salário de Participação entre os valores de R$1.292,50 e R$2.000,00, no campo a seguir.</v>
      </c>
      <c r="G29" s="222"/>
      <c r="H29" s="222"/>
      <c r="I29" s="222"/>
      <c r="J29" s="222"/>
      <c r="K29" s="222"/>
      <c r="L29" s="221" t="str">
        <f>IF(OR(AND(I25&gt;PREMISSA_TETO,I14&lt;PREMISSAS!D10,L27="SIM"),AND(I25&gt;PREMISSA_TETO,I14&gt;=PREMISSAS!D10)),MAX(I25-PREMISSA_TETO,0),"")</f>
        <v/>
      </c>
      <c r="M29" s="221"/>
      <c r="N29" s="124"/>
      <c r="O29" s="130"/>
    </row>
    <row r="30" spans="3:15" ht="15" x14ac:dyDescent="0.2">
      <c r="C30" s="123"/>
      <c r="D30" s="124"/>
      <c r="E30" s="126"/>
      <c r="F30" s="222"/>
      <c r="G30" s="222"/>
      <c r="H30" s="222"/>
      <c r="I30" s="222"/>
      <c r="J30" s="222"/>
      <c r="K30" s="222"/>
      <c r="L30" s="223">
        <v>2000</v>
      </c>
      <c r="M30" s="224"/>
      <c r="N30" s="124"/>
      <c r="O30" s="130"/>
    </row>
    <row r="31" spans="3:15" ht="4.5" customHeight="1" x14ac:dyDescent="0.2">
      <c r="C31" s="123"/>
      <c r="D31" s="124"/>
      <c r="E31" s="126"/>
      <c r="F31" s="126"/>
      <c r="G31" s="126"/>
      <c r="H31" s="126"/>
      <c r="I31" s="126"/>
      <c r="J31" s="124"/>
      <c r="K31" s="124"/>
      <c r="L31" s="124"/>
      <c r="M31" s="124"/>
      <c r="N31" s="124"/>
      <c r="O31" s="130"/>
    </row>
    <row r="32" spans="3:15" ht="15.75" x14ac:dyDescent="0.25">
      <c r="C32" s="123"/>
      <c r="D32" s="140" t="s">
        <v>156</v>
      </c>
      <c r="E32" s="135"/>
      <c r="F32" s="135"/>
      <c r="G32" s="135"/>
      <c r="H32" s="135"/>
      <c r="I32" s="126"/>
      <c r="J32" s="124"/>
      <c r="K32" s="124"/>
      <c r="L32" s="124"/>
      <c r="M32" s="124"/>
      <c r="N32" s="124"/>
      <c r="O32" s="130"/>
    </row>
    <row r="33" spans="3:15" ht="4.5" customHeight="1" x14ac:dyDescent="0.2">
      <c r="C33" s="123"/>
      <c r="D33" s="124"/>
      <c r="E33" s="126"/>
      <c r="F33" s="126"/>
      <c r="G33" s="126"/>
      <c r="H33" s="126"/>
      <c r="I33" s="126"/>
      <c r="J33" s="124"/>
      <c r="K33" s="124"/>
      <c r="L33" s="124"/>
      <c r="M33" s="124"/>
      <c r="N33" s="124"/>
      <c r="O33" s="130"/>
    </row>
    <row r="34" spans="3:15" ht="15.75" x14ac:dyDescent="0.25">
      <c r="C34" s="123"/>
      <c r="D34" s="124"/>
      <c r="E34" s="125" t="s">
        <v>128</v>
      </c>
      <c r="F34" s="125"/>
      <c r="G34" s="125"/>
      <c r="H34" s="126"/>
      <c r="I34" s="151" t="str">
        <f>RESULTADOS!C17</f>
        <v>Alternativo</v>
      </c>
      <c r="J34" s="124"/>
      <c r="K34" s="124"/>
      <c r="L34" s="124"/>
      <c r="M34" s="124"/>
      <c r="N34" s="124"/>
      <c r="O34" s="130"/>
    </row>
    <row r="35" spans="3:15" ht="4.5" customHeight="1" x14ac:dyDescent="0.2">
      <c r="C35" s="123"/>
      <c r="D35" s="124"/>
      <c r="E35" s="126"/>
      <c r="F35" s="126"/>
      <c r="G35" s="126"/>
      <c r="H35" s="126"/>
      <c r="I35" s="126"/>
      <c r="J35" s="124"/>
      <c r="K35" s="124"/>
      <c r="L35" s="124"/>
      <c r="M35" s="124"/>
      <c r="N35" s="124"/>
      <c r="O35" s="130"/>
    </row>
    <row r="36" spans="3:15" ht="15.75" x14ac:dyDescent="0.25">
      <c r="C36" s="123"/>
      <c r="D36" s="124"/>
      <c r="E36" s="125" t="s">
        <v>169</v>
      </c>
      <c r="F36" s="126"/>
      <c r="G36" s="126"/>
      <c r="H36" s="126"/>
      <c r="I36" s="172">
        <f>SUM(I38:I40)</f>
        <v>0</v>
      </c>
      <c r="J36" s="124"/>
      <c r="K36" s="124"/>
      <c r="L36" s="124"/>
      <c r="M36" s="124"/>
      <c r="N36" s="124"/>
      <c r="O36" s="130"/>
    </row>
    <row r="37" spans="3:15" ht="4.5" customHeight="1" x14ac:dyDescent="0.2">
      <c r="C37" s="123"/>
      <c r="D37" s="124"/>
      <c r="E37" s="126"/>
      <c r="F37" s="126"/>
      <c r="G37" s="126"/>
      <c r="H37" s="126"/>
      <c r="I37" s="126"/>
      <c r="J37" s="124"/>
      <c r="K37" s="124"/>
      <c r="L37" s="124"/>
      <c r="M37" s="124"/>
      <c r="N37" s="124"/>
      <c r="O37" s="130"/>
    </row>
    <row r="38" spans="3:15" ht="15.75" x14ac:dyDescent="0.25">
      <c r="C38" s="123"/>
      <c r="D38" s="124"/>
      <c r="E38" s="125"/>
      <c r="F38" s="125" t="s">
        <v>170</v>
      </c>
      <c r="G38" s="126"/>
      <c r="H38" s="126"/>
      <c r="I38" s="194">
        <v>0</v>
      </c>
      <c r="J38" s="124"/>
      <c r="K38" s="124"/>
      <c r="L38" s="124"/>
      <c r="M38" s="124"/>
      <c r="N38" s="124"/>
      <c r="O38" s="130"/>
    </row>
    <row r="39" spans="3:15" ht="4.5" customHeight="1" x14ac:dyDescent="0.2">
      <c r="C39" s="123"/>
      <c r="D39" s="124"/>
      <c r="E39" s="126"/>
      <c r="F39" s="126"/>
      <c r="G39" s="126"/>
      <c r="H39" s="126"/>
      <c r="I39" s="126"/>
      <c r="J39" s="124"/>
      <c r="K39" s="124"/>
      <c r="L39" s="124"/>
      <c r="M39" s="124"/>
      <c r="N39" s="124"/>
      <c r="O39" s="130"/>
    </row>
    <row r="40" spans="3:15" ht="15.75" x14ac:dyDescent="0.25">
      <c r="C40" s="123"/>
      <c r="D40" s="124"/>
      <c r="E40" s="125"/>
      <c r="F40" s="125" t="s">
        <v>171</v>
      </c>
      <c r="G40" s="126"/>
      <c r="H40" s="126"/>
      <c r="I40" s="194">
        <v>0</v>
      </c>
      <c r="J40" s="124"/>
      <c r="K40" s="124"/>
      <c r="L40" s="124"/>
      <c r="M40" s="124"/>
      <c r="N40" s="124"/>
      <c r="O40" s="130"/>
    </row>
    <row r="41" spans="3:15" ht="7.5" customHeight="1" x14ac:dyDescent="0.2">
      <c r="C41" s="123"/>
      <c r="D41" s="124"/>
      <c r="E41" s="126"/>
      <c r="F41" s="126"/>
      <c r="G41" s="126"/>
      <c r="H41" s="126"/>
      <c r="I41" s="126"/>
      <c r="J41" s="124"/>
      <c r="K41" s="124"/>
      <c r="L41" s="124"/>
      <c r="M41" s="124"/>
      <c r="N41" s="124"/>
      <c r="O41" s="130"/>
    </row>
    <row r="42" spans="3:15" ht="15.75" x14ac:dyDescent="0.25">
      <c r="C42" s="123"/>
      <c r="D42" s="124"/>
      <c r="E42" s="125" t="s">
        <v>168</v>
      </c>
      <c r="F42" s="126"/>
      <c r="G42" s="126"/>
      <c r="H42" s="126"/>
      <c r="I42" s="194">
        <v>0</v>
      </c>
      <c r="J42" s="124"/>
      <c r="K42" s="124"/>
      <c r="L42" s="124"/>
      <c r="M42" s="124"/>
      <c r="N42" s="124"/>
      <c r="O42" s="130"/>
    </row>
    <row r="43" spans="3:15" ht="6" customHeight="1" x14ac:dyDescent="0.25">
      <c r="C43" s="123"/>
      <c r="D43" s="124"/>
      <c r="E43" s="125"/>
      <c r="F43" s="125"/>
      <c r="G43" s="125"/>
      <c r="H43" s="126"/>
      <c r="I43" s="160"/>
      <c r="J43" s="126"/>
      <c r="K43" s="128"/>
      <c r="L43" s="126"/>
      <c r="M43" s="126"/>
      <c r="N43" s="126"/>
      <c r="O43" s="130"/>
    </row>
    <row r="44" spans="3:15" ht="15" x14ac:dyDescent="0.25">
      <c r="C44" s="123"/>
      <c r="D44" s="126"/>
      <c r="E44" s="125" t="str">
        <f>IF(RESULTADOS!C17=PREMISSAS!$M$12,"Percentual da Contribuição Básica:","Percentual da Contribuição Alternativa:")</f>
        <v>Percentual da Contribuição Alternativa:</v>
      </c>
      <c r="F44" s="125"/>
      <c r="G44" s="125"/>
      <c r="H44" s="126"/>
      <c r="I44" s="137">
        <v>8.5000000000000006E-2</v>
      </c>
      <c r="J44" s="126"/>
      <c r="K44" s="128"/>
      <c r="L44" s="126"/>
      <c r="M44" s="126"/>
      <c r="N44" s="126"/>
      <c r="O44" s="130"/>
    </row>
    <row r="45" spans="3:15" ht="15" x14ac:dyDescent="0.2">
      <c r="C45" s="123"/>
      <c r="D45" s="124"/>
      <c r="E45" s="126"/>
      <c r="F45" s="126"/>
      <c r="G45" s="157" t="s">
        <v>167</v>
      </c>
      <c r="H45" s="126"/>
      <c r="I45" s="157">
        <f>IFERROR(I44*IF(RESULTADOS!$C$17=PREMISSAS!$M$12,RESULTADOS!$C$7-PREMISSA_TETO,RESULTADOS!$F$17),"")</f>
        <v>170</v>
      </c>
      <c r="J45" s="124"/>
      <c r="K45" s="128"/>
      <c r="L45" s="126"/>
      <c r="M45" s="126"/>
      <c r="N45" s="126"/>
      <c r="O45" s="130"/>
    </row>
    <row r="46" spans="3:15" ht="6" customHeight="1" x14ac:dyDescent="0.25">
      <c r="C46" s="123"/>
      <c r="D46" s="124"/>
      <c r="E46" s="125"/>
      <c r="F46" s="125"/>
      <c r="G46" s="125"/>
      <c r="H46" s="126"/>
      <c r="I46" s="160"/>
      <c r="J46" s="126"/>
      <c r="K46" s="128"/>
      <c r="L46" s="126"/>
      <c r="M46" s="126"/>
      <c r="N46" s="126"/>
      <c r="O46" s="130"/>
    </row>
    <row r="47" spans="3:15" ht="15.75" x14ac:dyDescent="0.25">
      <c r="C47" s="123"/>
      <c r="D47" s="124"/>
      <c r="E47" s="125" t="s">
        <v>196</v>
      </c>
      <c r="F47" s="125"/>
      <c r="G47" s="125"/>
      <c r="H47" s="126"/>
      <c r="I47" s="193" t="s">
        <v>18</v>
      </c>
      <c r="J47" s="126"/>
      <c r="K47" s="128"/>
      <c r="L47" s="126"/>
      <c r="M47" s="126"/>
      <c r="N47" s="126"/>
      <c r="O47" s="130"/>
    </row>
    <row r="48" spans="3:15" ht="3" customHeight="1" x14ac:dyDescent="0.25">
      <c r="C48" s="123"/>
      <c r="D48" s="124"/>
      <c r="E48" s="125"/>
      <c r="F48" s="125"/>
      <c r="G48" s="125"/>
      <c r="H48" s="126"/>
      <c r="I48" s="160"/>
      <c r="J48" s="126"/>
      <c r="K48" s="128"/>
      <c r="L48" s="126"/>
      <c r="M48" s="126"/>
      <c r="N48" s="126"/>
      <c r="O48" s="130"/>
    </row>
    <row r="49" spans="3:15" ht="12.75" customHeight="1" x14ac:dyDescent="0.25">
      <c r="C49" s="123"/>
      <c r="D49" s="124"/>
      <c r="E49" s="125"/>
      <c r="F49" s="125" t="str">
        <f>IF(I47="sim","Com que frequência?","")</f>
        <v>Com que frequência?</v>
      </c>
      <c r="G49" s="125"/>
      <c r="H49" s="126"/>
      <c r="I49" s="168" t="s">
        <v>177</v>
      </c>
      <c r="J49" s="126"/>
      <c r="K49" s="125" t="str">
        <f>IF(I47="sim","Deseja fazer aporte inicial?","")</f>
        <v>Deseja fazer aporte inicial?</v>
      </c>
      <c r="L49" s="126"/>
      <c r="M49" s="126"/>
      <c r="N49" s="168" t="s">
        <v>18</v>
      </c>
      <c r="O49" s="130"/>
    </row>
    <row r="50" spans="3:15" ht="3" customHeight="1" x14ac:dyDescent="0.25">
      <c r="C50" s="123"/>
      <c r="D50" s="124"/>
      <c r="E50" s="125"/>
      <c r="F50" s="125"/>
      <c r="G50" s="125"/>
      <c r="H50" s="126"/>
      <c r="I50" s="160"/>
      <c r="J50" s="126"/>
      <c r="K50" s="125"/>
      <c r="L50" s="126"/>
      <c r="M50" s="126"/>
      <c r="N50" s="126"/>
      <c r="O50" s="130"/>
    </row>
    <row r="51" spans="3:15" ht="12.75" customHeight="1" x14ac:dyDescent="0.25">
      <c r="C51" s="123"/>
      <c r="D51" s="124"/>
      <c r="E51" s="125"/>
      <c r="F51" s="125" t="str">
        <f>IF(I47="sim","Qual valor de contribuição facultativa?","")</f>
        <v>Qual valor de contribuição facultativa?</v>
      </c>
      <c r="G51" s="125"/>
      <c r="H51" s="126"/>
      <c r="I51" s="194">
        <v>0</v>
      </c>
      <c r="J51" s="126"/>
      <c r="K51" s="125" t="str">
        <f>IF(I47="sim","Qual valor?","")</f>
        <v>Qual valor?</v>
      </c>
      <c r="L51" s="126"/>
      <c r="M51" s="225">
        <v>0</v>
      </c>
      <c r="N51" s="226"/>
      <c r="O51" s="130"/>
    </row>
    <row r="52" spans="3:15" ht="6" customHeight="1" x14ac:dyDescent="0.25">
      <c r="C52" s="123"/>
      <c r="D52" s="124"/>
      <c r="E52" s="125"/>
      <c r="F52" s="125"/>
      <c r="G52" s="125"/>
      <c r="H52" s="126"/>
      <c r="I52" s="160"/>
      <c r="J52" s="126"/>
      <c r="K52" s="128"/>
      <c r="L52" s="126"/>
      <c r="M52" s="126"/>
      <c r="N52" s="126"/>
      <c r="O52" s="130"/>
    </row>
    <row r="53" spans="3:15" ht="15.75" x14ac:dyDescent="0.25">
      <c r="C53" s="123"/>
      <c r="D53" s="124"/>
      <c r="E53" s="125" t="s">
        <v>199</v>
      </c>
      <c r="F53" s="125"/>
      <c r="G53" s="125"/>
      <c r="H53" s="126"/>
      <c r="I53" s="219" t="s">
        <v>136</v>
      </c>
      <c r="J53" s="220"/>
      <c r="K53" s="128"/>
      <c r="L53" s="126"/>
      <c r="M53" s="126"/>
      <c r="N53" s="126"/>
      <c r="O53" s="130"/>
    </row>
    <row r="54" spans="3:15" ht="6" customHeight="1" x14ac:dyDescent="0.25">
      <c r="C54" s="123"/>
      <c r="D54" s="124"/>
      <c r="E54" s="125"/>
      <c r="F54" s="125"/>
      <c r="G54" s="125"/>
      <c r="H54" s="126"/>
      <c r="I54" s="160"/>
      <c r="J54" s="126"/>
      <c r="K54" s="128"/>
      <c r="L54" s="126"/>
      <c r="M54" s="126"/>
      <c r="N54" s="126"/>
      <c r="O54" s="130"/>
    </row>
    <row r="55" spans="3:15" ht="15" x14ac:dyDescent="0.25">
      <c r="C55" s="123"/>
      <c r="D55" s="126"/>
      <c r="E55" s="125" t="s">
        <v>158</v>
      </c>
      <c r="F55" s="126"/>
      <c r="G55" s="126"/>
      <c r="H55" s="126"/>
      <c r="I55" s="137">
        <v>0.04</v>
      </c>
      <c r="J55" s="126" t="s">
        <v>148</v>
      </c>
      <c r="K55" s="128"/>
      <c r="L55" s="126"/>
      <c r="M55" s="126"/>
      <c r="N55" s="126"/>
      <c r="O55" s="130"/>
    </row>
    <row r="56" spans="3:15" ht="6" customHeight="1" x14ac:dyDescent="0.25">
      <c r="C56" s="123"/>
      <c r="D56" s="124"/>
      <c r="E56" s="125"/>
      <c r="F56" s="125"/>
      <c r="G56" s="125"/>
      <c r="H56" s="126"/>
      <c r="I56" s="160"/>
      <c r="J56" s="126"/>
      <c r="K56" s="227" t="str">
        <f ca="1">"Salário de Participação na aposentadoria igual a R$"&amp;TEXT(VLOOKUP(EOMONTH(I59,0),'CÁLCULO FUNPRESP'!$B$8:$D$703,3,FALSE),"#.#00,00")&amp;"."</f>
        <v>Salário de Participação na aposentadoria igual a R$2.000,00.</v>
      </c>
      <c r="L56" s="227"/>
      <c r="M56" s="227"/>
      <c r="N56" s="227"/>
      <c r="O56" s="130"/>
    </row>
    <row r="57" spans="3:15" ht="15.75" x14ac:dyDescent="0.25">
      <c r="C57" s="123"/>
      <c r="D57" s="124"/>
      <c r="E57" s="125" t="s">
        <v>174</v>
      </c>
      <c r="F57" s="126"/>
      <c r="G57" s="126"/>
      <c r="H57" s="126"/>
      <c r="I57" s="137">
        <v>0</v>
      </c>
      <c r="J57" s="126" t="s">
        <v>148</v>
      </c>
      <c r="K57" s="227"/>
      <c r="L57" s="227"/>
      <c r="M57" s="227"/>
      <c r="N57" s="227"/>
      <c r="O57" s="130"/>
    </row>
    <row r="58" spans="3:15" ht="6" customHeight="1" x14ac:dyDescent="0.25">
      <c r="C58" s="123"/>
      <c r="D58" s="124"/>
      <c r="E58" s="125"/>
      <c r="F58" s="125"/>
      <c r="G58" s="125"/>
      <c r="H58" s="126"/>
      <c r="I58" s="160"/>
      <c r="J58" s="126"/>
      <c r="K58" s="227"/>
      <c r="L58" s="227"/>
      <c r="M58" s="227"/>
      <c r="N58" s="227"/>
      <c r="O58" s="130"/>
    </row>
    <row r="59" spans="3:15" ht="15.75" customHeight="1" x14ac:dyDescent="0.25">
      <c r="C59" s="123"/>
      <c r="D59" s="127"/>
      <c r="E59" s="125" t="s">
        <v>129</v>
      </c>
      <c r="F59" s="125"/>
      <c r="G59" s="125"/>
      <c r="H59" s="126"/>
      <c r="I59" s="134">
        <f ca="1">RESULTADOS!I10</f>
        <v>42927</v>
      </c>
      <c r="J59" s="126"/>
      <c r="K59" s="128" t="str">
        <f ca="1">CONCATENATE(INT(RESULTADOS!I9)," anos e ",INT(MOD(RESULTADOS!I9*12,12))," meses completos.")</f>
        <v>75 anos e 0 meses completos.</v>
      </c>
      <c r="L59" s="126"/>
      <c r="M59" s="126"/>
      <c r="N59" s="126"/>
      <c r="O59" s="130"/>
    </row>
    <row r="60" spans="3:15" ht="15.75" x14ac:dyDescent="0.25">
      <c r="C60" s="123"/>
      <c r="D60" s="124"/>
      <c r="E60" s="125"/>
      <c r="F60" s="125" t="s">
        <v>173</v>
      </c>
      <c r="G60" s="125"/>
      <c r="H60" s="126"/>
      <c r="I60" s="193" t="s">
        <v>18</v>
      </c>
      <c r="J60" s="126"/>
      <c r="K60" s="128"/>
      <c r="L60" s="126"/>
      <c r="M60" s="126"/>
      <c r="N60" s="126"/>
      <c r="O60" s="130"/>
    </row>
    <row r="61" spans="3:15" ht="4.5" customHeight="1" x14ac:dyDescent="0.2">
      <c r="C61" s="123"/>
      <c r="D61" s="124"/>
      <c r="E61" s="126"/>
      <c r="F61" s="126"/>
      <c r="G61" s="126"/>
      <c r="H61" s="126"/>
      <c r="I61" s="126"/>
      <c r="J61" s="124"/>
      <c r="K61" s="128"/>
      <c r="L61" s="126"/>
      <c r="M61" s="126"/>
      <c r="N61" s="126"/>
      <c r="O61" s="130"/>
    </row>
    <row r="62" spans="3:15" ht="15.75" x14ac:dyDescent="0.25">
      <c r="C62" s="123"/>
      <c r="D62" s="124"/>
      <c r="E62" s="126"/>
      <c r="F62" s="125" t="str">
        <f>IF(I60="sim","Qual a idade de aposentadoria desejada?","")</f>
        <v>Qual a idade de aposentadoria desejada?</v>
      </c>
      <c r="G62" s="125"/>
      <c r="H62" s="126"/>
      <c r="I62" s="193">
        <v>60</v>
      </c>
      <c r="J62" s="126" t="str">
        <f>IF(I60="sim","anos","")</f>
        <v>anos</v>
      </c>
      <c r="K62" s="128"/>
      <c r="L62" s="126"/>
      <c r="M62" s="126"/>
      <c r="N62" s="126"/>
      <c r="O62" s="130"/>
    </row>
    <row r="63" spans="3:15" ht="6" customHeight="1" x14ac:dyDescent="0.2">
      <c r="C63" s="123"/>
      <c r="D63" s="124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30"/>
    </row>
    <row r="64" spans="3:15" ht="15.75" x14ac:dyDescent="0.25">
      <c r="C64" s="123"/>
      <c r="D64" s="124"/>
      <c r="E64" s="125" t="s">
        <v>150</v>
      </c>
      <c r="F64" s="126"/>
      <c r="G64" s="126"/>
      <c r="H64" s="126"/>
      <c r="I64" s="216">
        <f ca="1">IFERROR('CÁLCULO FUNPRESP'!AA8,"")</f>
        <v>158.1</v>
      </c>
      <c r="J64" s="216"/>
      <c r="K64" s="126"/>
      <c r="L64" s="126"/>
      <c r="M64" s="126"/>
      <c r="N64" s="126"/>
      <c r="O64" s="130"/>
    </row>
    <row r="65" spans="3:16" ht="14.25" customHeight="1" x14ac:dyDescent="0.2">
      <c r="C65" s="123"/>
      <c r="D65" s="126"/>
      <c r="E65" s="126"/>
      <c r="F65" s="126"/>
      <c r="G65" s="126"/>
      <c r="H65" s="126"/>
      <c r="I65" s="126"/>
      <c r="J65" s="126"/>
      <c r="K65" s="126"/>
      <c r="L65" s="181"/>
      <c r="M65" s="181"/>
      <c r="N65" s="181"/>
      <c r="O65" s="130"/>
    </row>
    <row r="66" spans="3:16" ht="15.75" customHeight="1" x14ac:dyDescent="0.25">
      <c r="C66" s="123"/>
      <c r="D66" s="124"/>
      <c r="E66" s="173" t="s">
        <v>180</v>
      </c>
      <c r="F66" s="174"/>
      <c r="G66" s="174"/>
      <c r="H66" s="174"/>
      <c r="I66" s="126"/>
      <c r="J66" s="126"/>
      <c r="K66" s="182" t="s">
        <v>188</v>
      </c>
      <c r="L66" s="182"/>
      <c r="M66" s="182"/>
      <c r="N66" s="182"/>
      <c r="O66" s="130"/>
    </row>
    <row r="67" spans="3:16" x14ac:dyDescent="0.2">
      <c r="C67" s="123"/>
      <c r="D67" s="126"/>
      <c r="E67" s="126"/>
      <c r="F67" s="175" t="s">
        <v>181</v>
      </c>
      <c r="G67" s="126"/>
      <c r="H67" s="126"/>
      <c r="I67" s="176">
        <f ca="1">RESULTADOS!I14</f>
        <v>0</v>
      </c>
      <c r="J67" s="126"/>
      <c r="K67" s="126"/>
      <c r="L67" s="126"/>
      <c r="M67" s="126"/>
      <c r="N67" s="126"/>
      <c r="O67" s="130"/>
    </row>
    <row r="68" spans="3:16" x14ac:dyDescent="0.2">
      <c r="C68" s="123"/>
      <c r="D68" s="126"/>
      <c r="E68" s="126"/>
      <c r="F68" s="175" t="s">
        <v>182</v>
      </c>
      <c r="G68" s="126"/>
      <c r="H68" s="126"/>
      <c r="I68" s="177">
        <f ca="1">RESULTADOS!I17</f>
        <v>1.1787198661911809</v>
      </c>
      <c r="J68" s="126"/>
      <c r="K68" s="126"/>
      <c r="L68" s="126"/>
      <c r="M68" s="126"/>
      <c r="N68" s="126"/>
      <c r="O68" s="130"/>
    </row>
    <row r="69" spans="3:16" x14ac:dyDescent="0.2">
      <c r="C69" s="123"/>
      <c r="D69" s="126"/>
      <c r="E69" s="126"/>
      <c r="F69" s="175" t="s">
        <v>183</v>
      </c>
      <c r="G69" s="126"/>
      <c r="H69" s="126"/>
      <c r="I69" s="176">
        <f ca="1">SUM(I67:I68)</f>
        <v>1.1787198661911809</v>
      </c>
      <c r="J69" s="126"/>
      <c r="K69" s="126"/>
      <c r="L69" s="126"/>
      <c r="M69" s="126"/>
      <c r="N69" s="126"/>
      <c r="O69" s="130"/>
    </row>
    <row r="70" spans="3:16" ht="15" x14ac:dyDescent="0.2">
      <c r="C70" s="123"/>
      <c r="D70" s="124"/>
      <c r="E70" s="126"/>
      <c r="F70" s="178" t="s">
        <v>184</v>
      </c>
      <c r="G70" s="126"/>
      <c r="H70" s="126"/>
      <c r="I70" s="179">
        <f ca="1">RESULTADOS!I15+RESULTADOS!I18</f>
        <v>-2.9467996654779522E-2</v>
      </c>
      <c r="J70" s="126"/>
      <c r="K70" s="126"/>
      <c r="L70" s="126"/>
      <c r="M70" s="126"/>
      <c r="N70" s="126"/>
      <c r="O70" s="130"/>
    </row>
    <row r="71" spans="3:16" ht="15" x14ac:dyDescent="0.2">
      <c r="C71" s="123"/>
      <c r="D71" s="124"/>
      <c r="E71" s="126"/>
      <c r="F71" s="175" t="s">
        <v>185</v>
      </c>
      <c r="G71" s="126"/>
      <c r="H71" s="126"/>
      <c r="I71" s="176">
        <f ca="1">SUM(I69:I70)</f>
        <v>1.1492518695364013</v>
      </c>
      <c r="J71" s="126"/>
      <c r="K71" s="126"/>
      <c r="L71" s="126"/>
      <c r="M71" s="126"/>
      <c r="N71" s="126"/>
      <c r="O71" s="130"/>
    </row>
    <row r="72" spans="3:16" ht="15" x14ac:dyDescent="0.2">
      <c r="C72" s="123"/>
      <c r="D72" s="124"/>
      <c r="E72" s="126"/>
      <c r="F72" s="178" t="s">
        <v>186</v>
      </c>
      <c r="G72" s="126"/>
      <c r="H72" s="126"/>
      <c r="I72" s="179">
        <f ca="1">IF($I$53=PREMISSAS!$M$15,RESULTADOS!$I$30,RESULTADOS!$I$24)</f>
        <v>0</v>
      </c>
      <c r="J72" s="126"/>
      <c r="K72" s="126"/>
      <c r="L72" s="126"/>
      <c r="M72" s="126"/>
      <c r="N72" s="126"/>
      <c r="O72" s="130"/>
    </row>
    <row r="73" spans="3:16" ht="15.75" x14ac:dyDescent="0.25">
      <c r="C73" s="123"/>
      <c r="D73" s="124"/>
      <c r="E73" s="126"/>
      <c r="F73" s="125" t="s">
        <v>187</v>
      </c>
      <c r="G73" s="126"/>
      <c r="H73" s="126"/>
      <c r="I73" s="180">
        <f ca="1">SUM(I71:I72)</f>
        <v>1.1492518695364013</v>
      </c>
      <c r="J73" s="126"/>
      <c r="K73" s="126"/>
      <c r="L73" s="126"/>
      <c r="M73" s="126"/>
      <c r="N73" s="126"/>
      <c r="O73" s="130"/>
    </row>
    <row r="74" spans="3:16" ht="15" x14ac:dyDescent="0.2">
      <c r="C74" s="123"/>
      <c r="D74" s="124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30"/>
    </row>
    <row r="75" spans="3:16" ht="15" customHeight="1" x14ac:dyDescent="0.2">
      <c r="C75" s="123"/>
      <c r="D75" s="124"/>
      <c r="E75" s="183" t="s">
        <v>191</v>
      </c>
      <c r="F75" s="183"/>
      <c r="G75" s="183"/>
      <c r="H75" s="183"/>
      <c r="I75" s="126"/>
      <c r="J75" s="183"/>
      <c r="K75" s="183"/>
      <c r="L75" s="183"/>
      <c r="M75" s="183"/>
      <c r="N75" s="184" t="s">
        <v>192</v>
      </c>
      <c r="O75" s="190"/>
      <c r="P75" s="183"/>
    </row>
    <row r="76" spans="3:16" ht="15" x14ac:dyDescent="0.2">
      <c r="C76" s="123"/>
      <c r="D76" s="124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30"/>
    </row>
    <row r="77" spans="3:16" ht="15" x14ac:dyDescent="0.2">
      <c r="C77" s="123"/>
      <c r="D77" s="124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30"/>
    </row>
    <row r="78" spans="3:16" ht="15" x14ac:dyDescent="0.2">
      <c r="C78" s="123"/>
      <c r="D78" s="124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30"/>
    </row>
    <row r="79" spans="3:16" ht="15" x14ac:dyDescent="0.2">
      <c r="C79" s="123"/>
      <c r="D79" s="124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30"/>
    </row>
    <row r="80" spans="3:16" ht="15" x14ac:dyDescent="0.2">
      <c r="C80" s="123"/>
      <c r="D80" s="124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30"/>
    </row>
    <row r="81" spans="3:15" ht="15" x14ac:dyDescent="0.2">
      <c r="C81" s="123"/>
      <c r="D81" s="124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30"/>
    </row>
    <row r="82" spans="3:15" ht="15" x14ac:dyDescent="0.2">
      <c r="C82" s="123"/>
      <c r="D82" s="124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30"/>
    </row>
    <row r="83" spans="3:15" ht="15" x14ac:dyDescent="0.2">
      <c r="C83" s="123"/>
      <c r="D83" s="124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30"/>
    </row>
    <row r="84" spans="3:15" ht="15" x14ac:dyDescent="0.2">
      <c r="C84" s="123"/>
      <c r="D84" s="124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30"/>
    </row>
    <row r="85" spans="3:15" ht="15" x14ac:dyDescent="0.2">
      <c r="C85" s="123"/>
      <c r="D85" s="124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30"/>
    </row>
    <row r="86" spans="3:15" s="126" customFormat="1" ht="15" x14ac:dyDescent="0.2">
      <c r="C86" s="191"/>
      <c r="D86" s="148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92"/>
    </row>
    <row r="87" spans="3:15" s="126" customFormat="1" ht="15" x14ac:dyDescent="0.2">
      <c r="D87" s="124"/>
    </row>
    <row r="88" spans="3:15" s="126" customFormat="1" ht="15" x14ac:dyDescent="0.2">
      <c r="D88" s="124"/>
    </row>
    <row r="89" spans="3:15" s="126" customFormat="1" ht="15" x14ac:dyDescent="0.2">
      <c r="D89" s="124"/>
    </row>
    <row r="90" spans="3:15" s="126" customFormat="1" ht="15" x14ac:dyDescent="0.2">
      <c r="D90" s="124"/>
    </row>
    <row r="91" spans="3:15" s="126" customFormat="1" ht="15" x14ac:dyDescent="0.2">
      <c r="D91" s="124"/>
    </row>
    <row r="92" spans="3:15" s="126" customFormat="1" ht="15" x14ac:dyDescent="0.2">
      <c r="D92" s="124"/>
    </row>
    <row r="93" spans="3:15" s="126" customFormat="1" ht="15" x14ac:dyDescent="0.2">
      <c r="D93" s="124"/>
    </row>
    <row r="94" spans="3:15" s="126" customFormat="1" ht="15" x14ac:dyDescent="0.2">
      <c r="D94" s="124"/>
    </row>
    <row r="95" spans="3:15" s="126" customFormat="1" ht="15" x14ac:dyDescent="0.2">
      <c r="D95" s="124"/>
    </row>
    <row r="96" spans="3:15" s="126" customFormat="1" ht="15" x14ac:dyDescent="0.2">
      <c r="D96" s="124"/>
    </row>
    <row r="97" spans="4:4" s="126" customFormat="1" ht="15" x14ac:dyDescent="0.2">
      <c r="D97" s="124"/>
    </row>
    <row r="98" spans="4:4" s="126" customFormat="1" ht="15" x14ac:dyDescent="0.2">
      <c r="D98" s="124"/>
    </row>
    <row r="99" spans="4:4" s="126" customFormat="1" ht="15" x14ac:dyDescent="0.2">
      <c r="D99" s="124"/>
    </row>
    <row r="100" spans="4:4" s="126" customFormat="1" ht="15" x14ac:dyDescent="0.2">
      <c r="D100" s="124"/>
    </row>
    <row r="101" spans="4:4" s="126" customFormat="1" ht="15" x14ac:dyDescent="0.2">
      <c r="D101" s="124"/>
    </row>
    <row r="102" spans="4:4" s="126" customFormat="1" ht="15" x14ac:dyDescent="0.2">
      <c r="D102" s="124"/>
    </row>
  </sheetData>
  <sheetProtection algorithmName="SHA-512" hashValue="xkqaZGS/bipwbajHdOuUk8Iy4jq8kk3sP1cGfjhy9lDUkX0SnoB7/ABiOMioJGtcQ5dybYQaWfCQqOXAyMW7nA==" saltValue="/IHK3jNIpi1J7DhZhUqfVw==" spinCount="100000" sheet="1" objects="1" scenarios="1"/>
  <dataConsolidate/>
  <mergeCells count="11">
    <mergeCell ref="I64:J64"/>
    <mergeCell ref="H2:N2"/>
    <mergeCell ref="I53:J53"/>
    <mergeCell ref="G6:N6"/>
    <mergeCell ref="G8:I8"/>
    <mergeCell ref="L29:M29"/>
    <mergeCell ref="F29:K30"/>
    <mergeCell ref="L30:M30"/>
    <mergeCell ref="M51:N51"/>
    <mergeCell ref="K56:N58"/>
    <mergeCell ref="E20:G21"/>
  </mergeCells>
  <conditionalFormatting sqref="K23:N23">
    <cfRule type="expression" dxfId="13" priority="100">
      <formula>$I$23="Não"</formula>
    </cfRule>
  </conditionalFormatting>
  <conditionalFormatting sqref="K21:N21">
    <cfRule type="expression" dxfId="12" priority="101">
      <formula>$I$21="Não"</formula>
    </cfRule>
  </conditionalFormatting>
  <conditionalFormatting sqref="K16">
    <cfRule type="expression" dxfId="11" priority="110">
      <formula>$I$16=""</formula>
    </cfRule>
  </conditionalFormatting>
  <conditionalFormatting sqref="K14">
    <cfRule type="expression" dxfId="10" priority="111" stopIfTrue="1">
      <formula>$I$14=""</formula>
    </cfRule>
  </conditionalFormatting>
  <conditionalFormatting sqref="I62">
    <cfRule type="expression" dxfId="9" priority="112">
      <formula>$I$60="não"</formula>
    </cfRule>
  </conditionalFormatting>
  <conditionalFormatting sqref="I49 I51">
    <cfRule type="expression" dxfId="8" priority="13">
      <formula>$I$47="Não"</formula>
    </cfRule>
  </conditionalFormatting>
  <conditionalFormatting sqref="E53:I53">
    <cfRule type="expression" dxfId="7" priority="6">
      <formula>$I$66="Não"</formula>
    </cfRule>
  </conditionalFormatting>
  <conditionalFormatting sqref="E75">
    <cfRule type="expression" dxfId="6" priority="5">
      <formula>$I$66="Não"</formula>
    </cfRule>
  </conditionalFormatting>
  <conditionalFormatting sqref="J75">
    <cfRule type="expression" dxfId="5" priority="4">
      <formula>$I$66="Não"</formula>
    </cfRule>
  </conditionalFormatting>
  <conditionalFormatting sqref="N75">
    <cfRule type="expression" dxfId="4" priority="3">
      <formula>$I$66="Não"</formula>
    </cfRule>
  </conditionalFormatting>
  <conditionalFormatting sqref="M51:N51">
    <cfRule type="expression" dxfId="3" priority="2">
      <formula>$I$47="Não"</formula>
    </cfRule>
  </conditionalFormatting>
  <conditionalFormatting sqref="N49">
    <cfRule type="expression" dxfId="2" priority="1">
      <formula>$I$47="Não"</formula>
    </cfRule>
  </conditionalFormatting>
  <dataValidations count="5">
    <dataValidation type="whole" allowBlank="1" showInputMessage="1" showErrorMessage="1" sqref="K21">
      <formula1>0</formula1>
      <formula2>45</formula2>
    </dataValidation>
    <dataValidation type="whole" allowBlank="1" showInputMessage="1" showErrorMessage="1" sqref="M23 M21">
      <formula1>0</formula1>
      <formula2>11</formula2>
    </dataValidation>
    <dataValidation type="whole" allowBlank="1" showInputMessage="1" showErrorMessage="1" sqref="K23">
      <formula1>0</formula1>
      <formula2>50</formula2>
    </dataValidation>
    <dataValidation type="decimal" allowBlank="1" showInputMessage="1" showErrorMessage="1" sqref="I55">
      <formula1>0</formula1>
      <formula2>0.08</formula2>
    </dataValidation>
    <dataValidation type="decimal" allowBlank="1" showInputMessage="1" showErrorMessage="1" sqref="I57">
      <formula1>0</formula1>
      <formula2>0.05</formula2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70" fitToWidth="0" orientation="portrait" r:id="rId1"/>
  <ignoredErrors>
    <ignoredError sqref="I3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67F205C0-38D1-4AEE-ACA3-A15A50057BFD}">
            <xm:f>OR(I25&lt;=PREMISSA_TETO,$I$14&gt;=PREMISSAS!$D$10)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L27</xm:sqref>
        </x14:conditionalFormatting>
        <x14:conditionalFormatting xmlns:xm="http://schemas.microsoft.com/office/excel/2006/main">
          <x14:cfRule type="expression" priority="14" id="{FC58BB87-95A9-497D-A75D-383B8829FB4B}">
            <xm:f>OR(AND($L$27="SIM",$I$25&gt;PREMISSAS!$C$13),AND($I$14&gt;=PREMISSAS!$D$10,$I$25&gt;PREMISSAS!$C$13))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L30:M30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PREMISSAS!$M$2:$M$3</xm:f>
          </x14:formula1>
          <xm:sqref>I12</xm:sqref>
        </x14:dataValidation>
        <x14:dataValidation type="list" allowBlank="1" showInputMessage="1" showErrorMessage="1">
          <x14:formula1>
            <xm:f>PREMISSAS!$M$5:$M$6</xm:f>
          </x14:formula1>
          <xm:sqref>I23 N49 I18 L27 I60 I47:I48 I21</xm:sqref>
        </x14:dataValidation>
        <x14:dataValidation type="list" allowBlank="1" showInputMessage="1" showErrorMessage="1">
          <x14:formula1>
            <xm:f>PREMISSAS!$M$8:$M$10</xm:f>
          </x14:formula1>
          <xm:sqref>I44</xm:sqref>
        </x14:dataValidation>
        <x14:dataValidation type="list" allowBlank="1" showInputMessage="1" showErrorMessage="1">
          <x14:formula1>
            <xm:f>PREMISSAS!$M$18:$M$19</xm:f>
          </x14:formula1>
          <xm:sqref>G8:I8</xm:sqref>
        </x14:dataValidation>
        <x14:dataValidation type="list" allowBlank="1" showInputMessage="1" showErrorMessage="1">
          <x14:formula1>
            <xm:f>PREMISSAS!$O$21:$O$23</xm:f>
          </x14:formula1>
          <xm:sqref>I49</xm:sqref>
        </x14:dataValidation>
        <x14:dataValidation type="list" allowBlank="1" showInputMessage="1" showErrorMessage="1">
          <x14:formula1>
            <xm:f>PREMISSAS!$M$15:$M$16</xm:f>
          </x14:formula1>
          <xm:sqref>I53</xm:sqref>
        </x14:dataValidation>
        <x14:dataValidation type="whole" operator="greaterThanOrEqual" allowBlank="1" showInputMessage="1" showErrorMessage="1">
          <x14:formula1>
            <xm:f>RESULTADOS!I4/12</xm:f>
          </x14:formula1>
          <xm:sqref>I62</xm:sqref>
        </x14:dataValidation>
        <x14:dataValidation type="date" operator="lessThanOrEqual" allowBlank="1" showInputMessage="1" showErrorMessage="1">
          <x14:formula1>
            <xm:f>PREMISSAS!G3</xm:f>
          </x14:formula1>
          <xm:sqref>I10</xm:sqref>
        </x14:dataValidation>
        <x14:dataValidation type="date" allowBlank="1" showInputMessage="1" showErrorMessage="1" errorTitle="Data incompatível" error="Data de Ingresso deve representar idade de ingresso superior a 18 anos, ou a data deve ser anterior à data de hoje._x000a_">
          <x14:formula1>
            <xm:f>PREMISSAS!G4</xm:f>
          </x14:formula1>
          <x14:formula2>
            <xm:f>PREMISSAS!C3</xm:f>
          </x14:formula2>
          <xm:sqref>I14 I16</xm:sqref>
        </x14:dataValidation>
        <x14:dataValidation type="decimal" allowBlank="1" showInputMessage="1" showErrorMessage="1">
          <x14:formula1>
            <xm:f>10*IF(G8=PREMISSAS!M18,PREMISSAS!C39,PREMISSAS!D39)</xm:f>
          </x14:formula1>
          <x14:formula2>
            <xm:f>I25</xm:f>
          </x14:formula2>
          <xm:sqref>L30:M30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2:K700"/>
  <sheetViews>
    <sheetView workbookViewId="0">
      <selection activeCell="C5" sqref="C5"/>
    </sheetView>
  </sheetViews>
  <sheetFormatPr defaultRowHeight="15" x14ac:dyDescent="0.25"/>
  <cols>
    <col min="2" max="2" width="30.85546875" bestFit="1" customWidth="1"/>
    <col min="3" max="3" width="18.140625" customWidth="1"/>
    <col min="5" max="5" width="14.85546875" customWidth="1"/>
    <col min="6" max="6" width="15.5703125" customWidth="1"/>
    <col min="7" max="7" width="16" customWidth="1"/>
    <col min="8" max="8" width="17.7109375" customWidth="1"/>
    <col min="10" max="11" width="35" customWidth="1"/>
  </cols>
  <sheetData>
    <row r="2" spans="2:11" x14ac:dyDescent="0.25">
      <c r="E2" s="208" t="s">
        <v>140</v>
      </c>
      <c r="F2" s="208"/>
      <c r="G2" s="208"/>
      <c r="H2" s="208"/>
      <c r="J2" s="209" t="s">
        <v>141</v>
      </c>
      <c r="K2" s="209"/>
    </row>
    <row r="4" spans="2:11" ht="30" x14ac:dyDescent="0.25">
      <c r="C4" s="189"/>
      <c r="E4" s="185" t="s">
        <v>24</v>
      </c>
      <c r="F4" s="186" t="s">
        <v>139</v>
      </c>
      <c r="G4" s="186" t="s">
        <v>138</v>
      </c>
      <c r="H4" s="186" t="s">
        <v>137</v>
      </c>
      <c r="J4" s="185" t="s">
        <v>24</v>
      </c>
      <c r="K4" s="186" t="s">
        <v>142</v>
      </c>
    </row>
    <row r="5" spans="2:11" x14ac:dyDescent="0.25">
      <c r="B5" s="169" t="s">
        <v>190</v>
      </c>
      <c r="C5" s="170">
        <f ca="1">VLOOKUP(EOMONTH(Painel!$I$59,0),'CÁLCULO FUNPRESP'!$B$8:$D$703,3,FALSE)</f>
        <v>2000</v>
      </c>
      <c r="E5" s="187">
        <f ca="1">'CÁLCULO FUNPRESP'!R8</f>
        <v>42947</v>
      </c>
      <c r="F5" s="170">
        <f>'CÁLCULO FUNPRESP'!S8</f>
        <v>158.1</v>
      </c>
      <c r="G5" s="170">
        <f>'CÁLCULO FUNPRESP'!T8</f>
        <v>0</v>
      </c>
      <c r="H5" s="170">
        <f ca="1">'CÁLCULO FUNPRESP'!U8</f>
        <v>0</v>
      </c>
      <c r="J5" s="187">
        <f ca="1">'CÁLCULO FUNPRESP'!W8</f>
        <v>42947</v>
      </c>
      <c r="K5" s="170">
        <f ca="1">'CÁLCULO FUNPRESP'!AA8</f>
        <v>158.1</v>
      </c>
    </row>
    <row r="6" spans="2:11" x14ac:dyDescent="0.25">
      <c r="B6" s="169" t="s">
        <v>189</v>
      </c>
      <c r="C6" s="188">
        <f ca="1">RESULTADOS!I14+RESULTADOS!I17</f>
        <v>1.1787198661911809</v>
      </c>
      <c r="E6" s="187" t="str">
        <f ca="1">'CÁLCULO FUNPRESP'!R9</f>
        <v/>
      </c>
      <c r="F6" s="170" t="str">
        <f ca="1">'CÁLCULO FUNPRESP'!S9</f>
        <v/>
      </c>
      <c r="G6" s="170" t="str">
        <f ca="1">'CÁLCULO FUNPRESP'!T9</f>
        <v/>
      </c>
      <c r="H6" s="170">
        <f ca="1">'CÁLCULO FUNPRESP'!U9</f>
        <v>0</v>
      </c>
      <c r="J6" s="187">
        <f ca="1">'CÁLCULO FUNPRESP'!W9</f>
        <v>42978</v>
      </c>
      <c r="K6" s="170">
        <f ca="1">'CÁLCULO FUNPRESP'!AA9</f>
        <v>157.33645134723068</v>
      </c>
    </row>
    <row r="7" spans="2:11" x14ac:dyDescent="0.25">
      <c r="E7" s="187" t="str">
        <f ca="1">'CÁLCULO FUNPRESP'!R10</f>
        <v/>
      </c>
      <c r="F7" s="170" t="str">
        <f ca="1">'CÁLCULO FUNPRESP'!S10</f>
        <v/>
      </c>
      <c r="G7" s="170" t="str">
        <f ca="1">'CÁLCULO FUNPRESP'!T10</f>
        <v/>
      </c>
      <c r="H7" s="170">
        <f ca="1">'CÁLCULO FUNPRESP'!U10</f>
        <v>0</v>
      </c>
      <c r="J7" s="187">
        <f ca="1">'CÁLCULO FUNPRESP'!W10</f>
        <v>43008</v>
      </c>
      <c r="K7" s="170">
        <f ca="1">'CÁLCULO FUNPRESP'!AA10</f>
        <v>156.57040303486113</v>
      </c>
    </row>
    <row r="8" spans="2:11" x14ac:dyDescent="0.25">
      <c r="E8" s="187" t="str">
        <f ca="1">'CÁLCULO FUNPRESP'!R11</f>
        <v/>
      </c>
      <c r="F8" s="170" t="str">
        <f ca="1">'CÁLCULO FUNPRESP'!S11</f>
        <v/>
      </c>
      <c r="G8" s="170" t="str">
        <f ca="1">'CÁLCULO FUNPRESP'!T11</f>
        <v/>
      </c>
      <c r="H8" s="170">
        <f ca="1">'CÁLCULO FUNPRESP'!U11</f>
        <v>0</v>
      </c>
      <c r="J8" s="187">
        <f ca="1">'CÁLCULO FUNPRESP'!W11</f>
        <v>43039</v>
      </c>
      <c r="K8" s="170">
        <f ca="1">'CÁLCULO FUNPRESP'!AA11</f>
        <v>155.8018468796563</v>
      </c>
    </row>
    <row r="9" spans="2:11" x14ac:dyDescent="0.25">
      <c r="E9" s="187" t="str">
        <f ca="1">'CÁLCULO FUNPRESP'!R12</f>
        <v/>
      </c>
      <c r="F9" s="170" t="str">
        <f ca="1">'CÁLCULO FUNPRESP'!S12</f>
        <v/>
      </c>
      <c r="G9" s="170" t="str">
        <f ca="1">'CÁLCULO FUNPRESP'!T12</f>
        <v/>
      </c>
      <c r="H9" s="170">
        <f ca="1">'CÁLCULO FUNPRESP'!U12</f>
        <v>0</v>
      </c>
      <c r="J9" s="187">
        <f ca="1">'CÁLCULO FUNPRESP'!W12</f>
        <v>43069</v>
      </c>
      <c r="K9" s="170">
        <f ca="1">'CÁLCULO FUNPRESP'!AA12</f>
        <v>155.03077467159133</v>
      </c>
    </row>
    <row r="10" spans="2:11" x14ac:dyDescent="0.25">
      <c r="E10" s="187" t="str">
        <f ca="1">'CÁLCULO FUNPRESP'!R13</f>
        <v/>
      </c>
      <c r="F10" s="170" t="str">
        <f ca="1">'CÁLCULO FUNPRESP'!S13</f>
        <v/>
      </c>
      <c r="G10" s="170" t="str">
        <f ca="1">'CÁLCULO FUNPRESP'!T13</f>
        <v/>
      </c>
      <c r="H10" s="170">
        <f ca="1">'CÁLCULO FUNPRESP'!U13</f>
        <v>0</v>
      </c>
      <c r="J10" s="187">
        <f ca="1">'CÁLCULO FUNPRESP'!W13</f>
        <v>43100</v>
      </c>
      <c r="K10" s="170">
        <f ca="1">'CÁLCULO FUNPRESP'!AA13</f>
        <v>154.25717817376386</v>
      </c>
    </row>
    <row r="11" spans="2:11" x14ac:dyDescent="0.25">
      <c r="E11" s="187" t="str">
        <f ca="1">'CÁLCULO FUNPRESP'!R14</f>
        <v/>
      </c>
      <c r="F11" s="170" t="str">
        <f ca="1">'CÁLCULO FUNPRESP'!S14</f>
        <v/>
      </c>
      <c r="G11" s="170" t="str">
        <f ca="1">'CÁLCULO FUNPRESP'!T14</f>
        <v/>
      </c>
      <c r="H11" s="170">
        <f ca="1">'CÁLCULO FUNPRESP'!U14</f>
        <v>0</v>
      </c>
      <c r="J11" s="187">
        <f ca="1">'CÁLCULO FUNPRESP'!W14</f>
        <v>43131</v>
      </c>
      <c r="K11" s="170">
        <f ca="1">'CÁLCULO FUNPRESP'!AA14</f>
        <v>153.48104912230608</v>
      </c>
    </row>
    <row r="12" spans="2:11" x14ac:dyDescent="0.25">
      <c r="E12" s="187" t="str">
        <f ca="1">'CÁLCULO FUNPRESP'!R15</f>
        <v/>
      </c>
      <c r="F12" s="170" t="str">
        <f ca="1">'CÁLCULO FUNPRESP'!S15</f>
        <v/>
      </c>
      <c r="G12" s="170" t="str">
        <f ca="1">'CÁLCULO FUNPRESP'!T15</f>
        <v/>
      </c>
      <c r="H12" s="170">
        <f ca="1">'CÁLCULO FUNPRESP'!U15</f>
        <v>0</v>
      </c>
      <c r="J12" s="187">
        <f ca="1">'CÁLCULO FUNPRESP'!W15</f>
        <v>43159</v>
      </c>
      <c r="K12" s="170">
        <f ca="1">'CÁLCULO FUNPRESP'!AA15</f>
        <v>152.70237922629642</v>
      </c>
    </row>
    <row r="13" spans="2:11" x14ac:dyDescent="0.25">
      <c r="E13" s="187" t="str">
        <f ca="1">'CÁLCULO FUNPRESP'!R16</f>
        <v/>
      </c>
      <c r="F13" s="170" t="str">
        <f ca="1">'CÁLCULO FUNPRESP'!S16</f>
        <v/>
      </c>
      <c r="G13" s="170" t="str">
        <f ca="1">'CÁLCULO FUNPRESP'!T16</f>
        <v/>
      </c>
      <c r="H13" s="170">
        <f ca="1">'CÁLCULO FUNPRESP'!U16</f>
        <v>0</v>
      </c>
      <c r="J13" s="187">
        <f ca="1">'CÁLCULO FUNPRESP'!W16</f>
        <v>43190</v>
      </c>
      <c r="K13" s="170">
        <f ca="1">'CÁLCULO FUNPRESP'!AA16</f>
        <v>151.92116016767099</v>
      </c>
    </row>
    <row r="14" spans="2:11" x14ac:dyDescent="0.25">
      <c r="E14" s="187" t="str">
        <f ca="1">'CÁLCULO FUNPRESP'!R17</f>
        <v/>
      </c>
      <c r="F14" s="170" t="str">
        <f ca="1">'CÁLCULO FUNPRESP'!S17</f>
        <v/>
      </c>
      <c r="G14" s="170" t="str">
        <f ca="1">'CÁLCULO FUNPRESP'!T17</f>
        <v/>
      </c>
      <c r="H14" s="170">
        <f ca="1">'CÁLCULO FUNPRESP'!U17</f>
        <v>0</v>
      </c>
      <c r="J14" s="187">
        <f ca="1">'CÁLCULO FUNPRESP'!W17</f>
        <v>43220</v>
      </c>
      <c r="K14" s="170">
        <f ca="1">'CÁLCULO FUNPRESP'!AA17</f>
        <v>151.13738360113473</v>
      </c>
    </row>
    <row r="15" spans="2:11" x14ac:dyDescent="0.25">
      <c r="E15" s="187" t="str">
        <f ca="1">'CÁLCULO FUNPRESP'!R18</f>
        <v/>
      </c>
      <c r="F15" s="170" t="str">
        <f ca="1">'CÁLCULO FUNPRESP'!S18</f>
        <v/>
      </c>
      <c r="G15" s="170" t="str">
        <f ca="1">'CÁLCULO FUNPRESP'!T18</f>
        <v/>
      </c>
      <c r="H15" s="170">
        <f ca="1">'CÁLCULO FUNPRESP'!U18</f>
        <v>0</v>
      </c>
      <c r="J15" s="187">
        <f ca="1">'CÁLCULO FUNPRESP'!W18</f>
        <v>43251</v>
      </c>
      <c r="K15" s="170">
        <f ca="1">'CÁLCULO FUNPRESP'!AA18</f>
        <v>150.35104115407225</v>
      </c>
    </row>
    <row r="16" spans="2:11" x14ac:dyDescent="0.25">
      <c r="E16" s="187" t="str">
        <f ca="1">'CÁLCULO FUNPRESP'!R19</f>
        <v/>
      </c>
      <c r="F16" s="170" t="str">
        <f ca="1">'CÁLCULO FUNPRESP'!S19</f>
        <v/>
      </c>
      <c r="G16" s="170" t="str">
        <f ca="1">'CÁLCULO FUNPRESP'!T19</f>
        <v/>
      </c>
      <c r="H16" s="170">
        <f ca="1">'CÁLCULO FUNPRESP'!U19</f>
        <v>0</v>
      </c>
      <c r="J16" s="187">
        <f ca="1">'CÁLCULO FUNPRESP'!W19</f>
        <v>43281</v>
      </c>
      <c r="K16" s="170">
        <f ca="1">'CÁLCULO FUNPRESP'!AA19</f>
        <v>149.56212442645838</v>
      </c>
    </row>
    <row r="17" spans="5:11" x14ac:dyDescent="0.25">
      <c r="E17" s="187" t="str">
        <f ca="1">'CÁLCULO FUNPRESP'!R20</f>
        <v/>
      </c>
      <c r="F17" s="170" t="str">
        <f ca="1">'CÁLCULO FUNPRESP'!S20</f>
        <v/>
      </c>
      <c r="G17" s="170" t="str">
        <f ca="1">'CÁLCULO FUNPRESP'!T20</f>
        <v/>
      </c>
      <c r="H17" s="170">
        <f ca="1">'CÁLCULO FUNPRESP'!U20</f>
        <v>0</v>
      </c>
      <c r="J17" s="187">
        <f ca="1">'CÁLCULO FUNPRESP'!W20</f>
        <v>43312</v>
      </c>
      <c r="K17" s="170">
        <f ca="1">'CÁLCULO FUNPRESP'!AA20</f>
        <v>148.77062499076848</v>
      </c>
    </row>
    <row r="18" spans="5:11" x14ac:dyDescent="0.25">
      <c r="E18" s="187" t="str">
        <f ca="1">'CÁLCULO FUNPRESP'!R21</f>
        <v/>
      </c>
      <c r="F18" s="170" t="str">
        <f ca="1">'CÁLCULO FUNPRESP'!S21</f>
        <v/>
      </c>
      <c r="G18" s="170" t="str">
        <f ca="1">'CÁLCULO FUNPRESP'!T21</f>
        <v/>
      </c>
      <c r="H18" s="170">
        <f ca="1">'CÁLCULO FUNPRESP'!U21</f>
        <v>0</v>
      </c>
      <c r="J18" s="187">
        <f ca="1">'CÁLCULO FUNPRESP'!W21</f>
        <v>43343</v>
      </c>
      <c r="K18" s="170">
        <f ca="1">'CÁLCULO FUNPRESP'!AA21</f>
        <v>147.97653439188838</v>
      </c>
    </row>
    <row r="19" spans="5:11" x14ac:dyDescent="0.25">
      <c r="E19" s="187" t="str">
        <f ca="1">'CÁLCULO FUNPRESP'!R22</f>
        <v/>
      </c>
      <c r="F19" s="170" t="str">
        <f ca="1">'CÁLCULO FUNPRESP'!S22</f>
        <v/>
      </c>
      <c r="G19" s="170" t="str">
        <f ca="1">'CÁLCULO FUNPRESP'!T22</f>
        <v/>
      </c>
      <c r="H19" s="170">
        <f ca="1">'CÁLCULO FUNPRESP'!U22</f>
        <v>0</v>
      </c>
      <c r="J19" s="187">
        <f ca="1">'CÁLCULO FUNPRESP'!W22</f>
        <v>43373</v>
      </c>
      <c r="K19" s="170">
        <f ca="1">'CÁLCULO FUNPRESP'!AA22</f>
        <v>147.17984414702406</v>
      </c>
    </row>
    <row r="20" spans="5:11" x14ac:dyDescent="0.25">
      <c r="E20" s="187" t="str">
        <f ca="1">'CÁLCULO FUNPRESP'!R23</f>
        <v/>
      </c>
      <c r="F20" s="170" t="str">
        <f ca="1">'CÁLCULO FUNPRESP'!S23</f>
        <v/>
      </c>
      <c r="G20" s="170" t="str">
        <f ca="1">'CÁLCULO FUNPRESP'!T23</f>
        <v/>
      </c>
      <c r="H20" s="170">
        <f ca="1">'CÁLCULO FUNPRESP'!U23</f>
        <v>0</v>
      </c>
      <c r="J20" s="187">
        <f ca="1">'CÁLCULO FUNPRESP'!W23</f>
        <v>43404</v>
      </c>
      <c r="K20" s="170">
        <f ca="1">'CÁLCULO FUNPRESP'!AA23</f>
        <v>146.38054574561104</v>
      </c>
    </row>
    <row r="21" spans="5:11" x14ac:dyDescent="0.25">
      <c r="E21" s="187" t="str">
        <f ca="1">'CÁLCULO FUNPRESP'!R24</f>
        <v/>
      </c>
      <c r="F21" s="170" t="str">
        <f ca="1">'CÁLCULO FUNPRESP'!S24</f>
        <v/>
      </c>
      <c r="G21" s="170" t="str">
        <f ca="1">'CÁLCULO FUNPRESP'!T24</f>
        <v/>
      </c>
      <c r="H21" s="170">
        <f ca="1">'CÁLCULO FUNPRESP'!U24</f>
        <v>0</v>
      </c>
      <c r="J21" s="187">
        <f ca="1">'CÁLCULO FUNPRESP'!W24</f>
        <v>43434</v>
      </c>
      <c r="K21" s="170">
        <f ca="1">'CÁLCULO FUNPRESP'!AA24</f>
        <v>145.57863064922347</v>
      </c>
    </row>
    <row r="22" spans="5:11" x14ac:dyDescent="0.25">
      <c r="E22" s="187" t="str">
        <f ca="1">'CÁLCULO FUNPRESP'!R25</f>
        <v/>
      </c>
      <c r="F22" s="170" t="str">
        <f ca="1">'CÁLCULO FUNPRESP'!S25</f>
        <v/>
      </c>
      <c r="G22" s="170" t="str">
        <f ca="1">'CÁLCULO FUNPRESP'!T25</f>
        <v/>
      </c>
      <c r="H22" s="170">
        <f ca="1">'CÁLCULO FUNPRESP'!U25</f>
        <v>0</v>
      </c>
      <c r="J22" s="187">
        <f ca="1">'CÁLCULO FUNPRESP'!W25</f>
        <v>43465</v>
      </c>
      <c r="K22" s="170">
        <f ca="1">'CÁLCULO FUNPRESP'!AA25</f>
        <v>144.77409029148291</v>
      </c>
    </row>
    <row r="23" spans="5:11" x14ac:dyDescent="0.25">
      <c r="E23" s="187" t="str">
        <f ca="1">'CÁLCULO FUNPRESP'!R26</f>
        <v/>
      </c>
      <c r="F23" s="170" t="str">
        <f ca="1">'CÁLCULO FUNPRESP'!S26</f>
        <v/>
      </c>
      <c r="G23" s="170" t="str">
        <f ca="1">'CÁLCULO FUNPRESP'!T26</f>
        <v/>
      </c>
      <c r="H23" s="170">
        <f ca="1">'CÁLCULO FUNPRESP'!U26</f>
        <v>0</v>
      </c>
      <c r="J23" s="187">
        <f ca="1">'CÁLCULO FUNPRESP'!W26</f>
        <v>43496</v>
      </c>
      <c r="K23" s="170">
        <f ca="1">'CÁLCULO FUNPRESP'!AA26</f>
        <v>143.96691607796683</v>
      </c>
    </row>
    <row r="24" spans="5:11" x14ac:dyDescent="0.25">
      <c r="E24" s="187" t="str">
        <f ca="1">'CÁLCULO FUNPRESP'!R27</f>
        <v/>
      </c>
      <c r="F24" s="170" t="str">
        <f ca="1">'CÁLCULO FUNPRESP'!S27</f>
        <v/>
      </c>
      <c r="G24" s="170" t="str">
        <f ca="1">'CÁLCULO FUNPRESP'!T27</f>
        <v/>
      </c>
      <c r="H24" s="170">
        <f ca="1">'CÁLCULO FUNPRESP'!U27</f>
        <v>0</v>
      </c>
      <c r="J24" s="187">
        <f ca="1">'CÁLCULO FUNPRESP'!W27</f>
        <v>43524</v>
      </c>
      <c r="K24" s="170">
        <f ca="1">'CÁLCULO FUNPRESP'!AA27</f>
        <v>143.15709938611678</v>
      </c>
    </row>
    <row r="25" spans="5:11" x14ac:dyDescent="0.25">
      <c r="E25" s="187" t="str">
        <f ca="1">'CÁLCULO FUNPRESP'!R28</f>
        <v/>
      </c>
      <c r="F25" s="170" t="str">
        <f ca="1">'CÁLCULO FUNPRESP'!S28</f>
        <v/>
      </c>
      <c r="G25" s="170" t="str">
        <f ca="1">'CÁLCULO FUNPRESP'!T28</f>
        <v/>
      </c>
      <c r="H25" s="170">
        <f ca="1">'CÁLCULO FUNPRESP'!U28</f>
        <v>0</v>
      </c>
      <c r="J25" s="187">
        <f ca="1">'CÁLCULO FUNPRESP'!W28</f>
        <v>43555</v>
      </c>
      <c r="K25" s="170">
        <f ca="1">'CÁLCULO FUNPRESP'!AA28</f>
        <v>142.34463156514636</v>
      </c>
    </row>
    <row r="26" spans="5:11" x14ac:dyDescent="0.25">
      <c r="E26" s="187" t="str">
        <f ca="1">'CÁLCULO FUNPRESP'!R29</f>
        <v/>
      </c>
      <c r="F26" s="170" t="str">
        <f ca="1">'CÁLCULO FUNPRESP'!S29</f>
        <v/>
      </c>
      <c r="G26" s="170" t="str">
        <f ca="1">'CÁLCULO FUNPRESP'!T29</f>
        <v/>
      </c>
      <c r="H26" s="170">
        <f ca="1">'CÁLCULO FUNPRESP'!U29</f>
        <v>0</v>
      </c>
      <c r="J26" s="187">
        <f ca="1">'CÁLCULO FUNPRESP'!W29</f>
        <v>43585</v>
      </c>
      <c r="K26" s="170">
        <f ca="1">'CÁLCULO FUNPRESP'!AA29</f>
        <v>141.52950393594867</v>
      </c>
    </row>
    <row r="27" spans="5:11" x14ac:dyDescent="0.25">
      <c r="E27" s="187" t="str">
        <f ca="1">'CÁLCULO FUNPRESP'!R30</f>
        <v/>
      </c>
      <c r="F27" s="170" t="str">
        <f ca="1">'CÁLCULO FUNPRESP'!S30</f>
        <v/>
      </c>
      <c r="G27" s="170" t="str">
        <f ca="1">'CÁLCULO FUNPRESP'!T30</f>
        <v/>
      </c>
      <c r="H27" s="170">
        <f ca="1">'CÁLCULO FUNPRESP'!U30</f>
        <v>0</v>
      </c>
      <c r="J27" s="187">
        <f ca="1">'CÁLCULO FUNPRESP'!W30</f>
        <v>43616</v>
      </c>
      <c r="K27" s="170">
        <f ca="1">'CÁLCULO FUNPRESP'!AA30</f>
        <v>140.7117077910037</v>
      </c>
    </row>
    <row r="28" spans="5:11" x14ac:dyDescent="0.25">
      <c r="E28" s="187" t="str">
        <f ca="1">'CÁLCULO FUNPRESP'!R31</f>
        <v/>
      </c>
      <c r="F28" s="170" t="str">
        <f ca="1">'CÁLCULO FUNPRESP'!S31</f>
        <v/>
      </c>
      <c r="G28" s="170" t="str">
        <f ca="1">'CÁLCULO FUNPRESP'!T31</f>
        <v/>
      </c>
      <c r="H28" s="170">
        <f ca="1">'CÁLCULO FUNPRESP'!U31</f>
        <v>0</v>
      </c>
      <c r="J28" s="187">
        <f ca="1">'CÁLCULO FUNPRESP'!W31</f>
        <v>43646</v>
      </c>
      <c r="K28" s="170">
        <f ca="1">'CÁLCULO FUNPRESP'!AA31</f>
        <v>139.89123439428531</v>
      </c>
    </row>
    <row r="29" spans="5:11" x14ac:dyDescent="0.25">
      <c r="E29" s="187" t="str">
        <f ca="1">'CÁLCULO FUNPRESP'!R32</f>
        <v/>
      </c>
      <c r="F29" s="170" t="str">
        <f ca="1">'CÁLCULO FUNPRESP'!S32</f>
        <v/>
      </c>
      <c r="G29" s="170" t="str">
        <f ca="1">'CÁLCULO FUNPRESP'!T32</f>
        <v/>
      </c>
      <c r="H29" s="170">
        <f ca="1">'CÁLCULO FUNPRESP'!U32</f>
        <v>0</v>
      </c>
      <c r="J29" s="187">
        <f ca="1">'CÁLCULO FUNPRESP'!W32</f>
        <v>43677</v>
      </c>
      <c r="K29" s="170">
        <f ca="1">'CÁLCULO FUNPRESP'!AA32</f>
        <v>139.06807498116783</v>
      </c>
    </row>
    <row r="30" spans="5:11" x14ac:dyDescent="0.25">
      <c r="E30" s="187" t="str">
        <f ca="1">'CÁLCULO FUNPRESP'!R33</f>
        <v/>
      </c>
      <c r="F30" s="170" t="str">
        <f ca="1">'CÁLCULO FUNPRESP'!S33</f>
        <v/>
      </c>
      <c r="G30" s="170" t="str">
        <f ca="1">'CÁLCULO FUNPRESP'!T33</f>
        <v/>
      </c>
      <c r="H30" s="170">
        <f ca="1">'CÁLCULO FUNPRESP'!U33</f>
        <v>0</v>
      </c>
      <c r="J30" s="187">
        <f ca="1">'CÁLCULO FUNPRESP'!W33</f>
        <v>43708</v>
      </c>
      <c r="K30" s="170">
        <f ca="1">'CÁLCULO FUNPRESP'!AA33</f>
        <v>138.24222075833254</v>
      </c>
    </row>
    <row r="31" spans="5:11" x14ac:dyDescent="0.25">
      <c r="E31" s="187" t="str">
        <f ca="1">'CÁLCULO FUNPRESP'!R34</f>
        <v/>
      </c>
      <c r="F31" s="170" t="str">
        <f ca="1">'CÁLCULO FUNPRESP'!S34</f>
        <v/>
      </c>
      <c r="G31" s="170" t="str">
        <f ca="1">'CÁLCULO FUNPRESP'!T34</f>
        <v/>
      </c>
      <c r="H31" s="170">
        <f ca="1">'CÁLCULO FUNPRESP'!U34</f>
        <v>0</v>
      </c>
      <c r="J31" s="187">
        <f ca="1">'CÁLCULO FUNPRESP'!W34</f>
        <v>43738</v>
      </c>
      <c r="K31" s="170">
        <f ca="1">'CÁLCULO FUNPRESP'!AA34</f>
        <v>137.41366290367364</v>
      </c>
    </row>
    <row r="32" spans="5:11" x14ac:dyDescent="0.25">
      <c r="E32" s="187" t="str">
        <f ca="1">'CÁLCULO FUNPRESP'!R35</f>
        <v/>
      </c>
      <c r="F32" s="170" t="str">
        <f ca="1">'CÁLCULO FUNPRESP'!S35</f>
        <v/>
      </c>
      <c r="G32" s="170" t="str">
        <f ca="1">'CÁLCULO FUNPRESP'!T35</f>
        <v/>
      </c>
      <c r="H32" s="170">
        <f ca="1">'CÁLCULO FUNPRESP'!U35</f>
        <v>0</v>
      </c>
      <c r="J32" s="187">
        <f ca="1">'CÁLCULO FUNPRESP'!W35</f>
        <v>43769</v>
      </c>
      <c r="K32" s="170">
        <f ca="1">'CÁLCULO FUNPRESP'!AA35</f>
        <v>136.58239256620411</v>
      </c>
    </row>
    <row r="33" spans="5:11" x14ac:dyDescent="0.25">
      <c r="E33" s="187" t="str">
        <f ca="1">'CÁLCULO FUNPRESP'!R36</f>
        <v/>
      </c>
      <c r="F33" s="170" t="str">
        <f ca="1">'CÁLCULO FUNPRESP'!S36</f>
        <v/>
      </c>
      <c r="G33" s="170" t="str">
        <f ca="1">'CÁLCULO FUNPRESP'!T36</f>
        <v/>
      </c>
      <c r="H33" s="170">
        <f ca="1">'CÁLCULO FUNPRESP'!U36</f>
        <v>0</v>
      </c>
      <c r="J33" s="187">
        <f ca="1">'CÁLCULO FUNPRESP'!W36</f>
        <v>43799</v>
      </c>
      <c r="K33" s="170">
        <f ca="1">'CÁLCULO FUNPRESP'!AA36</f>
        <v>135.74840086596103</v>
      </c>
    </row>
    <row r="34" spans="5:11" x14ac:dyDescent="0.25">
      <c r="E34" s="187" t="str">
        <f ca="1">'CÁLCULO FUNPRESP'!R37</f>
        <v/>
      </c>
      <c r="F34" s="170" t="str">
        <f ca="1">'CÁLCULO FUNPRESP'!S37</f>
        <v/>
      </c>
      <c r="G34" s="170" t="str">
        <f ca="1">'CÁLCULO FUNPRESP'!T37</f>
        <v/>
      </c>
      <c r="H34" s="170">
        <f ca="1">'CÁLCULO FUNPRESP'!U37</f>
        <v>0</v>
      </c>
      <c r="J34" s="187">
        <f ca="1">'CÁLCULO FUNPRESP'!W37</f>
        <v>43830</v>
      </c>
      <c r="K34" s="170">
        <f ca="1">'CÁLCULO FUNPRESP'!AA37</f>
        <v>134.91167889391085</v>
      </c>
    </row>
    <row r="35" spans="5:11" x14ac:dyDescent="0.25">
      <c r="E35" s="187" t="str">
        <f ca="1">'CÁLCULO FUNPRESP'!R38</f>
        <v/>
      </c>
      <c r="F35" s="170" t="str">
        <f ca="1">'CÁLCULO FUNPRESP'!S38</f>
        <v/>
      </c>
      <c r="G35" s="170" t="str">
        <f ca="1">'CÁLCULO FUNPRESP'!T38</f>
        <v/>
      </c>
      <c r="H35" s="170">
        <f ca="1">'CÁLCULO FUNPRESP'!U38</f>
        <v>0</v>
      </c>
      <c r="J35" s="187">
        <f ca="1">'CÁLCULO FUNPRESP'!W38</f>
        <v>43861</v>
      </c>
      <c r="K35" s="170">
        <f ca="1">'CÁLCULO FUNPRESP'!AA38</f>
        <v>134.07221771185411</v>
      </c>
    </row>
    <row r="36" spans="5:11" x14ac:dyDescent="0.25">
      <c r="E36" s="187" t="str">
        <f ca="1">'CÁLCULO FUNPRESP'!R39</f>
        <v/>
      </c>
      <c r="F36" s="170" t="str">
        <f ca="1">'CÁLCULO FUNPRESP'!S39</f>
        <v/>
      </c>
      <c r="G36" s="170" t="str">
        <f ca="1">'CÁLCULO FUNPRESP'!T39</f>
        <v/>
      </c>
      <c r="H36" s="170">
        <f ca="1">'CÁLCULO FUNPRESP'!U39</f>
        <v>0</v>
      </c>
      <c r="J36" s="187">
        <f ca="1">'CÁLCULO FUNPRESP'!W39</f>
        <v>43890</v>
      </c>
      <c r="K36" s="170">
        <f ca="1">'CÁLCULO FUNPRESP'!AA39</f>
        <v>133.23000835233006</v>
      </c>
    </row>
    <row r="37" spans="5:11" x14ac:dyDescent="0.25">
      <c r="E37" s="187" t="str">
        <f ca="1">'CÁLCULO FUNPRESP'!R40</f>
        <v/>
      </c>
      <c r="F37" s="170" t="str">
        <f ca="1">'CÁLCULO FUNPRESP'!S40</f>
        <v/>
      </c>
      <c r="G37" s="170" t="str">
        <f ca="1">'CÁLCULO FUNPRESP'!T40</f>
        <v/>
      </c>
      <c r="H37" s="170">
        <f ca="1">'CÁLCULO FUNPRESP'!U40</f>
        <v>0</v>
      </c>
      <c r="J37" s="187">
        <f ca="1">'CÁLCULO FUNPRESP'!W40</f>
        <v>43921</v>
      </c>
      <c r="K37" s="170">
        <f ca="1">'CÁLCULO FUNPRESP'!AA40</f>
        <v>132.38504181852082</v>
      </c>
    </row>
    <row r="38" spans="5:11" x14ac:dyDescent="0.25">
      <c r="E38" s="187" t="str">
        <f ca="1">'CÁLCULO FUNPRESP'!R41</f>
        <v/>
      </c>
      <c r="F38" s="170" t="str">
        <f ca="1">'CÁLCULO FUNPRESP'!S41</f>
        <v/>
      </c>
      <c r="G38" s="170" t="str">
        <f ca="1">'CÁLCULO FUNPRESP'!T41</f>
        <v/>
      </c>
      <c r="H38" s="170">
        <f ca="1">'CÁLCULO FUNPRESP'!U41</f>
        <v>0</v>
      </c>
      <c r="J38" s="187">
        <f ca="1">'CÁLCULO FUNPRESP'!W41</f>
        <v>43951</v>
      </c>
      <c r="K38" s="170">
        <f ca="1">'CÁLCULO FUNPRESP'!AA41</f>
        <v>131.5373090841552</v>
      </c>
    </row>
    <row r="39" spans="5:11" x14ac:dyDescent="0.25">
      <c r="E39" s="187" t="str">
        <f ca="1">'CÁLCULO FUNPRESP'!R42</f>
        <v/>
      </c>
      <c r="F39" s="170" t="str">
        <f ca="1">'CÁLCULO FUNPRESP'!S42</f>
        <v/>
      </c>
      <c r="G39" s="170" t="str">
        <f ca="1">'CÁLCULO FUNPRESP'!T42</f>
        <v/>
      </c>
      <c r="H39" s="170">
        <f ca="1">'CÁLCULO FUNPRESP'!U42</f>
        <v>0</v>
      </c>
      <c r="J39" s="187">
        <f ca="1">'CÁLCULO FUNPRESP'!W42</f>
        <v>43982</v>
      </c>
      <c r="K39" s="170">
        <f ca="1">'CÁLCULO FUNPRESP'!AA42</f>
        <v>130.68680109341241</v>
      </c>
    </row>
    <row r="40" spans="5:11" x14ac:dyDescent="0.25">
      <c r="E40" s="187" t="str">
        <f ca="1">'CÁLCULO FUNPRESP'!R43</f>
        <v/>
      </c>
      <c r="F40" s="170" t="str">
        <f ca="1">'CÁLCULO FUNPRESP'!S43</f>
        <v/>
      </c>
      <c r="G40" s="170" t="str">
        <f ca="1">'CÁLCULO FUNPRESP'!T43</f>
        <v/>
      </c>
      <c r="H40" s="170">
        <f ca="1">'CÁLCULO FUNPRESP'!U43</f>
        <v>0</v>
      </c>
      <c r="J40" s="187">
        <f ca="1">'CÁLCULO FUNPRESP'!W43</f>
        <v>44012</v>
      </c>
      <c r="K40" s="170">
        <f ca="1">'CÁLCULO FUNPRESP'!AA43</f>
        <v>129.83350876082525</v>
      </c>
    </row>
    <row r="41" spans="5:11" x14ac:dyDescent="0.25">
      <c r="E41" s="187" t="str">
        <f ca="1">'CÁLCULO FUNPRESP'!R44</f>
        <v/>
      </c>
      <c r="F41" s="170" t="str">
        <f ca="1">'CÁLCULO FUNPRESP'!S44</f>
        <v/>
      </c>
      <c r="G41" s="170" t="str">
        <f ca="1">'CÁLCULO FUNPRESP'!T44</f>
        <v/>
      </c>
      <c r="H41" s="170">
        <f ca="1">'CÁLCULO FUNPRESP'!U44</f>
        <v>0</v>
      </c>
      <c r="J41" s="187">
        <f ca="1">'CÁLCULO FUNPRESP'!W44</f>
        <v>44043</v>
      </c>
      <c r="K41" s="170">
        <f ca="1">'CÁLCULO FUNPRESP'!AA44</f>
        <v>128.97742297118307</v>
      </c>
    </row>
    <row r="42" spans="5:11" x14ac:dyDescent="0.25">
      <c r="E42" s="187" t="str">
        <f ca="1">'CÁLCULO FUNPRESP'!R45</f>
        <v/>
      </c>
      <c r="F42" s="170" t="str">
        <f ca="1">'CÁLCULO FUNPRESP'!S45</f>
        <v/>
      </c>
      <c r="G42" s="170" t="str">
        <f ca="1">'CÁLCULO FUNPRESP'!T45</f>
        <v/>
      </c>
      <c r="H42" s="170">
        <f ca="1">'CÁLCULO FUNPRESP'!U45</f>
        <v>0</v>
      </c>
      <c r="J42" s="187">
        <f ca="1">'CÁLCULO FUNPRESP'!W45</f>
        <v>44074</v>
      </c>
      <c r="K42" s="170">
        <f ca="1">'CÁLCULO FUNPRESP'!AA45</f>
        <v>128.11853457943437</v>
      </c>
    </row>
    <row r="43" spans="5:11" x14ac:dyDescent="0.25">
      <c r="E43" s="187" t="str">
        <f ca="1">'CÁLCULO FUNPRESP'!R46</f>
        <v/>
      </c>
      <c r="F43" s="170" t="str">
        <f ca="1">'CÁLCULO FUNPRESP'!S46</f>
        <v/>
      </c>
      <c r="G43" s="170" t="str">
        <f ca="1">'CÁLCULO FUNPRESP'!T46</f>
        <v/>
      </c>
      <c r="H43" s="170">
        <f ca="1">'CÁLCULO FUNPRESP'!U46</f>
        <v>0</v>
      </c>
      <c r="J43" s="187">
        <f ca="1">'CÁLCULO FUNPRESP'!W46</f>
        <v>44104</v>
      </c>
      <c r="K43" s="170">
        <f ca="1">'CÁLCULO FUNPRESP'!AA46</f>
        <v>127.25683441058912</v>
      </c>
    </row>
    <row r="44" spans="5:11" x14ac:dyDescent="0.25">
      <c r="E44" s="187" t="str">
        <f ca="1">'CÁLCULO FUNPRESP'!R47</f>
        <v/>
      </c>
      <c r="F44" s="170" t="str">
        <f ca="1">'CÁLCULO FUNPRESP'!S47</f>
        <v/>
      </c>
      <c r="G44" s="170" t="str">
        <f ca="1">'CÁLCULO FUNPRESP'!T47</f>
        <v/>
      </c>
      <c r="H44" s="170">
        <f ca="1">'CÁLCULO FUNPRESP'!U47</f>
        <v>0</v>
      </c>
      <c r="J44" s="187">
        <f ca="1">'CÁLCULO FUNPRESP'!W47</f>
        <v>44135</v>
      </c>
      <c r="K44" s="170">
        <f ca="1">'CÁLCULO FUNPRESP'!AA47</f>
        <v>126.39231325962079</v>
      </c>
    </row>
    <row r="45" spans="5:11" x14ac:dyDescent="0.25">
      <c r="E45" s="187" t="str">
        <f ca="1">'CÁLCULO FUNPRESP'!R48</f>
        <v/>
      </c>
      <c r="F45" s="170" t="str">
        <f ca="1">'CÁLCULO FUNPRESP'!S48</f>
        <v/>
      </c>
      <c r="G45" s="170" t="str">
        <f ca="1">'CÁLCULO FUNPRESP'!T48</f>
        <v/>
      </c>
      <c r="H45" s="170">
        <f ca="1">'CÁLCULO FUNPRESP'!U48</f>
        <v>0</v>
      </c>
      <c r="J45" s="187">
        <f ca="1">'CÁLCULO FUNPRESP'!W48</f>
        <v>44165</v>
      </c>
      <c r="K45" s="170">
        <f ca="1">'CÁLCULO FUNPRESP'!AA48</f>
        <v>125.52496189136799</v>
      </c>
    </row>
    <row r="46" spans="5:11" x14ac:dyDescent="0.25">
      <c r="E46" s="187" t="str">
        <f ca="1">'CÁLCULO FUNPRESP'!R49</f>
        <v/>
      </c>
      <c r="F46" s="170" t="str">
        <f ca="1">'CÁLCULO FUNPRESP'!S49</f>
        <v/>
      </c>
      <c r="G46" s="170" t="str">
        <f ca="1">'CÁLCULO FUNPRESP'!T49</f>
        <v/>
      </c>
      <c r="H46" s="170">
        <f ca="1">'CÁLCULO FUNPRESP'!U49</f>
        <v>0</v>
      </c>
      <c r="J46" s="187">
        <f ca="1">'CÁLCULO FUNPRESP'!W49</f>
        <v>44196</v>
      </c>
      <c r="K46" s="170">
        <f ca="1">'CÁLCULO FUNPRESP'!AA49</f>
        <v>124.6547710404358</v>
      </c>
    </row>
    <row r="47" spans="5:11" x14ac:dyDescent="0.25">
      <c r="E47" s="187" t="str">
        <f ca="1">'CÁLCULO FUNPRESP'!R50</f>
        <v/>
      </c>
      <c r="F47" s="170" t="str">
        <f ca="1">'CÁLCULO FUNPRESP'!S50</f>
        <v/>
      </c>
      <c r="G47" s="170" t="str">
        <f ca="1">'CÁLCULO FUNPRESP'!T50</f>
        <v/>
      </c>
      <c r="H47" s="170">
        <f ca="1">'CÁLCULO FUNPRESP'!U50</f>
        <v>0</v>
      </c>
      <c r="J47" s="187">
        <f ca="1">'CÁLCULO FUNPRESP'!W50</f>
        <v>44227</v>
      </c>
      <c r="K47" s="170">
        <f ca="1">'CÁLCULO FUNPRESP'!AA50</f>
        <v>123.7817314110968</v>
      </c>
    </row>
    <row r="48" spans="5:11" x14ac:dyDescent="0.25">
      <c r="E48" s="187" t="str">
        <f ca="1">'CÁLCULO FUNPRESP'!R51</f>
        <v/>
      </c>
      <c r="F48" s="170" t="str">
        <f ca="1">'CÁLCULO FUNPRESP'!S51</f>
        <v/>
      </c>
      <c r="G48" s="170" t="str">
        <f ca="1">'CÁLCULO FUNPRESP'!T51</f>
        <v/>
      </c>
      <c r="H48" s="170">
        <f ca="1">'CÁLCULO FUNPRESP'!U51</f>
        <v>0</v>
      </c>
      <c r="J48" s="187">
        <f ca="1">'CÁLCULO FUNPRESP'!W51</f>
        <v>44255</v>
      </c>
      <c r="K48" s="170">
        <f ca="1">'CÁLCULO FUNPRESP'!AA51</f>
        <v>122.90583367719179</v>
      </c>
    </row>
    <row r="49" spans="5:11" x14ac:dyDescent="0.25">
      <c r="E49" s="187" t="str">
        <f ca="1">'CÁLCULO FUNPRESP'!R52</f>
        <v/>
      </c>
      <c r="F49" s="170" t="str">
        <f ca="1">'CÁLCULO FUNPRESP'!S52</f>
        <v/>
      </c>
      <c r="G49" s="170" t="str">
        <f ca="1">'CÁLCULO FUNPRESP'!T52</f>
        <v/>
      </c>
      <c r="H49" s="170">
        <f ca="1">'CÁLCULO FUNPRESP'!U52</f>
        <v>0</v>
      </c>
      <c r="J49" s="187">
        <f ca="1">'CÁLCULO FUNPRESP'!W52</f>
        <v>44286</v>
      </c>
      <c r="K49" s="170">
        <f ca="1">'CÁLCULO FUNPRESP'!AA52</f>
        <v>122.02706848203017</v>
      </c>
    </row>
    <row r="50" spans="5:11" x14ac:dyDescent="0.25">
      <c r="E50" s="187" t="str">
        <f ca="1">'CÁLCULO FUNPRESP'!R53</f>
        <v/>
      </c>
      <c r="F50" s="170" t="str">
        <f ca="1">'CÁLCULO FUNPRESP'!S53</f>
        <v/>
      </c>
      <c r="G50" s="170" t="str">
        <f ca="1">'CÁLCULO FUNPRESP'!T53</f>
        <v/>
      </c>
      <c r="H50" s="170">
        <f ca="1">'CÁLCULO FUNPRESP'!U53</f>
        <v>0</v>
      </c>
      <c r="J50" s="187">
        <f ca="1">'CÁLCULO FUNPRESP'!W53</f>
        <v>44316</v>
      </c>
      <c r="K50" s="170">
        <f ca="1">'CÁLCULO FUNPRESP'!AA53</f>
        <v>121.14542643828993</v>
      </c>
    </row>
    <row r="51" spans="5:11" x14ac:dyDescent="0.25">
      <c r="E51" s="187" t="str">
        <f ca="1">'CÁLCULO FUNPRESP'!R54</f>
        <v/>
      </c>
      <c r="F51" s="170" t="str">
        <f ca="1">'CÁLCULO FUNPRESP'!S54</f>
        <v/>
      </c>
      <c r="G51" s="170" t="str">
        <f ca="1">'CÁLCULO FUNPRESP'!T54</f>
        <v/>
      </c>
      <c r="H51" s="170">
        <f ca="1">'CÁLCULO FUNPRESP'!U54</f>
        <v>0</v>
      </c>
      <c r="J51" s="187">
        <f ca="1">'CÁLCULO FUNPRESP'!W54</f>
        <v>44347</v>
      </c>
      <c r="K51" s="170">
        <f ca="1">'CÁLCULO FUNPRESP'!AA54</f>
        <v>120.26089812791744</v>
      </c>
    </row>
    <row r="52" spans="5:11" x14ac:dyDescent="0.25">
      <c r="E52" s="187" t="str">
        <f ca="1">'CÁLCULO FUNPRESP'!R55</f>
        <v/>
      </c>
      <c r="F52" s="170" t="str">
        <f ca="1">'CÁLCULO FUNPRESP'!S55</f>
        <v/>
      </c>
      <c r="G52" s="170" t="str">
        <f ca="1">'CÁLCULO FUNPRESP'!T55</f>
        <v/>
      </c>
      <c r="H52" s="170">
        <f ca="1">'CÁLCULO FUNPRESP'!U55</f>
        <v>0</v>
      </c>
      <c r="J52" s="187">
        <f ca="1">'CÁLCULO FUNPRESP'!W55</f>
        <v>44377</v>
      </c>
      <c r="K52" s="170">
        <f ca="1">'CÁLCULO FUNPRESP'!AA55</f>
        <v>119.3734741020268</v>
      </c>
    </row>
    <row r="53" spans="5:11" x14ac:dyDescent="0.25">
      <c r="E53" s="187" t="str">
        <f ca="1">'CÁLCULO FUNPRESP'!R56</f>
        <v/>
      </c>
      <c r="F53" s="170" t="str">
        <f ca="1">'CÁLCULO FUNPRESP'!S56</f>
        <v/>
      </c>
      <c r="G53" s="170" t="str">
        <f ca="1">'CÁLCULO FUNPRESP'!T56</f>
        <v/>
      </c>
      <c r="H53" s="170">
        <f ca="1">'CÁLCULO FUNPRESP'!U56</f>
        <v>0</v>
      </c>
      <c r="J53" s="187">
        <f ca="1">'CÁLCULO FUNPRESP'!W56</f>
        <v>44408</v>
      </c>
      <c r="K53" s="170">
        <f ca="1">'CÁLCULO FUNPRESP'!AA56</f>
        <v>118.48314488079893</v>
      </c>
    </row>
    <row r="54" spans="5:11" x14ac:dyDescent="0.25">
      <c r="E54" s="187" t="str">
        <f ca="1">'CÁLCULO FUNPRESP'!R57</f>
        <v/>
      </c>
      <c r="F54" s="170" t="str">
        <f ca="1">'CÁLCULO FUNPRESP'!S57</f>
        <v/>
      </c>
      <c r="G54" s="170" t="str">
        <f ca="1">'CÁLCULO FUNPRESP'!T57</f>
        <v/>
      </c>
      <c r="H54" s="170">
        <f ca="1">'CÁLCULO FUNPRESP'!U57</f>
        <v>0</v>
      </c>
      <c r="J54" s="187">
        <f ca="1">'CÁLCULO FUNPRESP'!W57</f>
        <v>44439</v>
      </c>
      <c r="K54" s="170">
        <f ca="1">'CÁLCULO FUNPRESP'!AA57</f>
        <v>117.58990095338027</v>
      </c>
    </row>
    <row r="55" spans="5:11" x14ac:dyDescent="0.25">
      <c r="E55" s="187" t="str">
        <f ca="1">'CÁLCULO FUNPRESP'!R58</f>
        <v/>
      </c>
      <c r="F55" s="170" t="str">
        <f ca="1">'CÁLCULO FUNPRESP'!S58</f>
        <v/>
      </c>
      <c r="G55" s="170" t="str">
        <f ca="1">'CÁLCULO FUNPRESP'!T58</f>
        <v/>
      </c>
      <c r="H55" s="170">
        <f ca="1">'CÁLCULO FUNPRESP'!U58</f>
        <v>0</v>
      </c>
      <c r="J55" s="187">
        <f ca="1">'CÁLCULO FUNPRESP'!W58</f>
        <v>44469</v>
      </c>
      <c r="K55" s="170">
        <f ca="1">'CÁLCULO FUNPRESP'!AA58</f>
        <v>116.69373277778121</v>
      </c>
    </row>
    <row r="56" spans="5:11" x14ac:dyDescent="0.25">
      <c r="E56" s="187" t="str">
        <f ca="1">'CÁLCULO FUNPRESP'!R59</f>
        <v/>
      </c>
      <c r="F56" s="170" t="str">
        <f ca="1">'CÁLCULO FUNPRESP'!S59</f>
        <v/>
      </c>
      <c r="G56" s="170" t="str">
        <f ca="1">'CÁLCULO FUNPRESP'!T59</f>
        <v/>
      </c>
      <c r="H56" s="170">
        <f ca="1">'CÁLCULO FUNPRESP'!U59</f>
        <v>0</v>
      </c>
      <c r="J56" s="187">
        <f ca="1">'CÁLCULO FUNPRESP'!W59</f>
        <v>44500</v>
      </c>
      <c r="K56" s="170">
        <f ca="1">'CÁLCULO FUNPRESP'!AA59</f>
        <v>115.79463078077414</v>
      </c>
    </row>
    <row r="57" spans="5:11" x14ac:dyDescent="0.25">
      <c r="E57" s="187" t="str">
        <f ca="1">'CÁLCULO FUNPRESP'!R60</f>
        <v/>
      </c>
      <c r="F57" s="170" t="str">
        <f ca="1">'CÁLCULO FUNPRESP'!S60</f>
        <v/>
      </c>
      <c r="G57" s="170" t="str">
        <f ca="1">'CÁLCULO FUNPRESP'!T60</f>
        <v/>
      </c>
      <c r="H57" s="170">
        <f ca="1">'CÁLCULO FUNPRESP'!U60</f>
        <v>0</v>
      </c>
      <c r="J57" s="187">
        <f ca="1">'CÁLCULO FUNPRESP'!W60</f>
        <v>44530</v>
      </c>
      <c r="K57" s="170">
        <f ca="1">'CÁLCULO FUNPRESP'!AA60</f>
        <v>114.89258535779123</v>
      </c>
    </row>
    <row r="58" spans="5:11" x14ac:dyDescent="0.25">
      <c r="E58" s="187" t="str">
        <f ca="1">'CÁLCULO FUNPRESP'!R61</f>
        <v/>
      </c>
      <c r="F58" s="170" t="str">
        <f ca="1">'CÁLCULO FUNPRESP'!S61</f>
        <v/>
      </c>
      <c r="G58" s="170" t="str">
        <f ca="1">'CÁLCULO FUNPRESP'!T61</f>
        <v/>
      </c>
      <c r="H58" s="170">
        <f ca="1">'CÁLCULO FUNPRESP'!U61</f>
        <v>0</v>
      </c>
      <c r="J58" s="187">
        <f ca="1">'CÁLCULO FUNPRESP'!W61</f>
        <v>44561</v>
      </c>
      <c r="K58" s="170">
        <f ca="1">'CÁLCULO FUNPRESP'!AA61</f>
        <v>113.98758687282175</v>
      </c>
    </row>
    <row r="59" spans="5:11" x14ac:dyDescent="0.25">
      <c r="E59" s="187" t="str">
        <f ca="1">'CÁLCULO FUNPRESP'!R62</f>
        <v/>
      </c>
      <c r="F59" s="170" t="str">
        <f ca="1">'CÁLCULO FUNPRESP'!S62</f>
        <v/>
      </c>
      <c r="G59" s="170" t="str">
        <f ca="1">'CÁLCULO FUNPRESP'!T62</f>
        <v/>
      </c>
      <c r="H59" s="170">
        <f ca="1">'CÁLCULO FUNPRESP'!U62</f>
        <v>0</v>
      </c>
      <c r="J59" s="187">
        <f ca="1">'CÁLCULO FUNPRESP'!W62</f>
        <v>44592</v>
      </c>
      <c r="K59" s="170">
        <f ca="1">'CÁLCULO FUNPRESP'!AA62</f>
        <v>113.0796256583092</v>
      </c>
    </row>
    <row r="60" spans="5:11" x14ac:dyDescent="0.25">
      <c r="E60" s="187" t="str">
        <f ca="1">'CÁLCULO FUNPRESP'!R63</f>
        <v/>
      </c>
      <c r="F60" s="170" t="str">
        <f ca="1">'CÁLCULO FUNPRESP'!S63</f>
        <v/>
      </c>
      <c r="G60" s="170" t="str">
        <f ca="1">'CÁLCULO FUNPRESP'!T63</f>
        <v/>
      </c>
      <c r="H60" s="170">
        <f ca="1">'CÁLCULO FUNPRESP'!U63</f>
        <v>0</v>
      </c>
      <c r="J60" s="187">
        <f ca="1">'CÁLCULO FUNPRESP'!W63</f>
        <v>44620</v>
      </c>
      <c r="K60" s="170">
        <f ca="1">'CÁLCULO FUNPRESP'!AA63</f>
        <v>112.16869201504799</v>
      </c>
    </row>
    <row r="61" spans="5:11" x14ac:dyDescent="0.25">
      <c r="E61" s="187" t="str">
        <f ca="1">'CÁLCULO FUNPRESP'!R64</f>
        <v/>
      </c>
      <c r="F61" s="170" t="str">
        <f ca="1">'CÁLCULO FUNPRESP'!S64</f>
        <v/>
      </c>
      <c r="G61" s="170" t="str">
        <f ca="1">'CÁLCULO FUNPRESP'!T64</f>
        <v/>
      </c>
      <c r="H61" s="170">
        <f ca="1">'CÁLCULO FUNPRESP'!U64</f>
        <v>0</v>
      </c>
      <c r="J61" s="187">
        <f ca="1">'CÁLCULO FUNPRESP'!W64</f>
        <v>44651</v>
      </c>
      <c r="K61" s="170">
        <f ca="1">'CÁLCULO FUNPRESP'!AA64</f>
        <v>111.2547762120799</v>
      </c>
    </row>
    <row r="62" spans="5:11" x14ac:dyDescent="0.25">
      <c r="E62" s="187" t="str">
        <f ca="1">'CÁLCULO FUNPRESP'!R65</f>
        <v/>
      </c>
      <c r="F62" s="170" t="str">
        <f ca="1">'CÁLCULO FUNPRESP'!S65</f>
        <v/>
      </c>
      <c r="G62" s="170" t="str">
        <f ca="1">'CÁLCULO FUNPRESP'!T65</f>
        <v/>
      </c>
      <c r="H62" s="170">
        <f ca="1">'CÁLCULO FUNPRESP'!U65</f>
        <v>0</v>
      </c>
      <c r="J62" s="187">
        <f ca="1">'CÁLCULO FUNPRESP'!W65</f>
        <v>44681</v>
      </c>
      <c r="K62" s="170">
        <f ca="1">'CÁLCULO FUNPRESP'!AA65</f>
        <v>110.33786848659005</v>
      </c>
    </row>
    <row r="63" spans="5:11" x14ac:dyDescent="0.25">
      <c r="E63" s="187" t="str">
        <f ca="1">'CÁLCULO FUNPRESP'!R66</f>
        <v/>
      </c>
      <c r="F63" s="170" t="str">
        <f ca="1">'CÁLCULO FUNPRESP'!S66</f>
        <v/>
      </c>
      <c r="G63" s="170" t="str">
        <f ca="1">'CÁLCULO FUNPRESP'!T66</f>
        <v/>
      </c>
      <c r="H63" s="170">
        <f ca="1">'CÁLCULO FUNPRESP'!U66</f>
        <v>0</v>
      </c>
      <c r="J63" s="187">
        <f ca="1">'CÁLCULO FUNPRESP'!W66</f>
        <v>44712</v>
      </c>
      <c r="K63" s="170">
        <f ca="1">'CÁLCULO FUNPRESP'!AA66</f>
        <v>109.41795904380267</v>
      </c>
    </row>
    <row r="64" spans="5:11" x14ac:dyDescent="0.25">
      <c r="E64" s="187" t="str">
        <f ca="1">'CÁLCULO FUNPRESP'!R67</f>
        <v/>
      </c>
      <c r="F64" s="170" t="str">
        <f ca="1">'CÁLCULO FUNPRESP'!S67</f>
        <v/>
      </c>
      <c r="G64" s="170" t="str">
        <f ca="1">'CÁLCULO FUNPRESP'!T67</f>
        <v/>
      </c>
      <c r="H64" s="170">
        <f ca="1">'CÁLCULO FUNPRESP'!U67</f>
        <v>0</v>
      </c>
      <c r="J64" s="187">
        <f ca="1">'CÁLCULO FUNPRESP'!W67</f>
        <v>44742</v>
      </c>
      <c r="K64" s="170">
        <f ca="1">'CÁLCULO FUNPRESP'!AA67</f>
        <v>108.49503805687641</v>
      </c>
    </row>
    <row r="65" spans="5:11" x14ac:dyDescent="0.25">
      <c r="E65" s="187" t="str">
        <f ca="1">'CÁLCULO FUNPRESP'!R68</f>
        <v/>
      </c>
      <c r="F65" s="170" t="str">
        <f ca="1">'CÁLCULO FUNPRESP'!S68</f>
        <v/>
      </c>
      <c r="G65" s="170" t="str">
        <f ca="1">'CÁLCULO FUNPRESP'!T68</f>
        <v/>
      </c>
      <c r="H65" s="170">
        <f ca="1">'CÁLCULO FUNPRESP'!U68</f>
        <v>0</v>
      </c>
      <c r="J65" s="187">
        <f ca="1">'CÁLCULO FUNPRESP'!W68</f>
        <v>44773</v>
      </c>
      <c r="K65" s="170">
        <f ca="1">'CÁLCULO FUNPRESP'!AA68</f>
        <v>107.56909566679943</v>
      </c>
    </row>
    <row r="66" spans="5:11" x14ac:dyDescent="0.25">
      <c r="E66" s="187" t="str">
        <f ca="1">'CÁLCULO FUNPRESP'!R69</f>
        <v/>
      </c>
      <c r="F66" s="170" t="str">
        <f ca="1">'CÁLCULO FUNPRESP'!S69</f>
        <v/>
      </c>
      <c r="G66" s="170" t="str">
        <f ca="1">'CÁLCULO FUNPRESP'!T69</f>
        <v/>
      </c>
      <c r="H66" s="170">
        <f ca="1">'CÁLCULO FUNPRESP'!U69</f>
        <v>0</v>
      </c>
      <c r="J66" s="187">
        <f ca="1">'CÁLCULO FUNPRESP'!W69</f>
        <v>44804</v>
      </c>
      <c r="K66" s="170">
        <f ca="1">'CÁLCULO FUNPRESP'!AA69</f>
        <v>106.64012198228401</v>
      </c>
    </row>
    <row r="67" spans="5:11" x14ac:dyDescent="0.25">
      <c r="E67" s="187" t="str">
        <f ca="1">'CÁLCULO FUNPRESP'!R70</f>
        <v/>
      </c>
      <c r="F67" s="170" t="str">
        <f ca="1">'CÁLCULO FUNPRESP'!S70</f>
        <v/>
      </c>
      <c r="G67" s="170" t="str">
        <f ca="1">'CÁLCULO FUNPRESP'!T70</f>
        <v/>
      </c>
      <c r="H67" s="170">
        <f ca="1">'CÁLCULO FUNPRESP'!U70</f>
        <v>0</v>
      </c>
      <c r="J67" s="187">
        <f ca="1">'CÁLCULO FUNPRESP'!W70</f>
        <v>44834</v>
      </c>
      <c r="K67" s="170">
        <f ca="1">'CÁLCULO FUNPRESP'!AA70</f>
        <v>105.70810707966099</v>
      </c>
    </row>
    <row r="68" spans="5:11" x14ac:dyDescent="0.25">
      <c r="E68" s="187" t="str">
        <f ca="1">'CÁLCULO FUNPRESP'!R71</f>
        <v/>
      </c>
      <c r="F68" s="170" t="str">
        <f ca="1">'CÁLCULO FUNPRESP'!S71</f>
        <v/>
      </c>
      <c r="G68" s="170" t="str">
        <f ca="1">'CÁLCULO FUNPRESP'!T71</f>
        <v/>
      </c>
      <c r="H68" s="170">
        <f ca="1">'CÁLCULO FUNPRESP'!U71</f>
        <v>0</v>
      </c>
      <c r="J68" s="187">
        <f ca="1">'CÁLCULO FUNPRESP'!W71</f>
        <v>44865</v>
      </c>
      <c r="K68" s="170">
        <f ca="1">'CÁLCULO FUNPRESP'!AA71</f>
        <v>104.77304100277365</v>
      </c>
    </row>
    <row r="69" spans="5:11" x14ac:dyDescent="0.25">
      <c r="E69" s="187" t="str">
        <f ca="1">'CÁLCULO FUNPRESP'!R72</f>
        <v/>
      </c>
      <c r="F69" s="170" t="str">
        <f ca="1">'CÁLCULO FUNPRESP'!S72</f>
        <v/>
      </c>
      <c r="G69" s="170" t="str">
        <f ca="1">'CÁLCULO FUNPRESP'!T72</f>
        <v/>
      </c>
      <c r="H69" s="170">
        <f ca="1">'CÁLCULO FUNPRESP'!U72</f>
        <v>0</v>
      </c>
      <c r="J69" s="187">
        <f ca="1">'CÁLCULO FUNPRESP'!W72</f>
        <v>44895</v>
      </c>
      <c r="K69" s="170">
        <f ca="1">'CÁLCULO FUNPRESP'!AA72</f>
        <v>103.83491376287142</v>
      </c>
    </row>
    <row r="70" spans="5:11" x14ac:dyDescent="0.25">
      <c r="E70" s="187" t="str">
        <f ca="1">'CÁLCULO FUNPRESP'!R73</f>
        <v/>
      </c>
      <c r="F70" s="170" t="str">
        <f ca="1">'CÁLCULO FUNPRESP'!S73</f>
        <v/>
      </c>
      <c r="G70" s="170" t="str">
        <f ca="1">'CÁLCULO FUNPRESP'!T73</f>
        <v/>
      </c>
      <c r="H70" s="170">
        <f ca="1">'CÁLCULO FUNPRESP'!U73</f>
        <v>0</v>
      </c>
      <c r="J70" s="187">
        <f ca="1">'CÁLCULO FUNPRESP'!W73</f>
        <v>44926</v>
      </c>
      <c r="K70" s="170">
        <f ca="1">'CÁLCULO FUNPRESP'!AA73</f>
        <v>102.89371533850316</v>
      </c>
    </row>
    <row r="71" spans="5:11" x14ac:dyDescent="0.25">
      <c r="E71" s="187" t="str">
        <f ca="1">'CÁLCULO FUNPRESP'!R74</f>
        <v/>
      </c>
      <c r="F71" s="170" t="str">
        <f ca="1">'CÁLCULO FUNPRESP'!S74</f>
        <v/>
      </c>
      <c r="G71" s="170" t="str">
        <f ca="1">'CÁLCULO FUNPRESP'!T74</f>
        <v/>
      </c>
      <c r="H71" s="170">
        <f ca="1">'CÁLCULO FUNPRESP'!U74</f>
        <v>0</v>
      </c>
      <c r="J71" s="187">
        <f ca="1">'CÁLCULO FUNPRESP'!W74</f>
        <v>44957</v>
      </c>
      <c r="K71" s="170">
        <f ca="1">'CÁLCULO FUNPRESP'!AA74</f>
        <v>101.9494356754101</v>
      </c>
    </row>
    <row r="72" spans="5:11" x14ac:dyDescent="0.25">
      <c r="E72" s="187" t="str">
        <f ca="1">'CÁLCULO FUNPRESP'!R75</f>
        <v/>
      </c>
      <c r="F72" s="170" t="str">
        <f ca="1">'CÁLCULO FUNPRESP'!S75</f>
        <v/>
      </c>
      <c r="G72" s="170" t="str">
        <f ca="1">'CÁLCULO FUNPRESP'!T75</f>
        <v/>
      </c>
      <c r="H72" s="170">
        <f ca="1">'CÁLCULO FUNPRESP'!U75</f>
        <v>0</v>
      </c>
      <c r="J72" s="187">
        <f ca="1">'CÁLCULO FUNPRESP'!W75</f>
        <v>44985</v>
      </c>
      <c r="K72" s="170">
        <f ca="1">'CÁLCULO FUNPRESP'!AA75</f>
        <v>101.00206468641845</v>
      </c>
    </row>
    <row r="73" spans="5:11" x14ac:dyDescent="0.25">
      <c r="E73" s="187" t="str">
        <f ca="1">'CÁLCULO FUNPRESP'!R76</f>
        <v/>
      </c>
      <c r="F73" s="170" t="str">
        <f ca="1">'CÁLCULO FUNPRESP'!S76</f>
        <v/>
      </c>
      <c r="G73" s="170" t="str">
        <f ca="1">'CÁLCULO FUNPRESP'!T76</f>
        <v/>
      </c>
      <c r="H73" s="170">
        <f ca="1">'CÁLCULO FUNPRESP'!U76</f>
        <v>0</v>
      </c>
      <c r="J73" s="187">
        <f ca="1">'CÁLCULO FUNPRESP'!W76</f>
        <v>45016</v>
      </c>
      <c r="K73" s="170">
        <f ca="1">'CÁLCULO FUNPRESP'!AA76</f>
        <v>100.05159225133164</v>
      </c>
    </row>
    <row r="74" spans="5:11" x14ac:dyDescent="0.25">
      <c r="E74" s="187" t="str">
        <f ca="1">'CÁLCULO FUNPRESP'!R77</f>
        <v/>
      </c>
      <c r="F74" s="170" t="str">
        <f ca="1">'CÁLCULO FUNPRESP'!S77</f>
        <v/>
      </c>
      <c r="G74" s="170" t="str">
        <f ca="1">'CÁLCULO FUNPRESP'!T77</f>
        <v/>
      </c>
      <c r="H74" s="170">
        <f ca="1">'CÁLCULO FUNPRESP'!U77</f>
        <v>0</v>
      </c>
      <c r="J74" s="187">
        <f ca="1">'CÁLCULO FUNPRESP'!W77</f>
        <v>45046</v>
      </c>
      <c r="K74" s="170">
        <f ca="1">'CÁLCULO FUNPRESP'!AA77</f>
        <v>99.098008216822194</v>
      </c>
    </row>
    <row r="75" spans="5:11" x14ac:dyDescent="0.25">
      <c r="E75" s="187" t="str">
        <f ca="1">'CÁLCULO FUNPRESP'!R78</f>
        <v/>
      </c>
      <c r="F75" s="170" t="str">
        <f ca="1">'CÁLCULO FUNPRESP'!S78</f>
        <v/>
      </c>
      <c r="G75" s="170" t="str">
        <f ca="1">'CÁLCULO FUNPRESP'!T78</f>
        <v/>
      </c>
      <c r="H75" s="170">
        <f ca="1">'CÁLCULO FUNPRESP'!U78</f>
        <v>0</v>
      </c>
      <c r="J75" s="187">
        <f ca="1">'CÁLCULO FUNPRESP'!W78</f>
        <v>45077</v>
      </c>
      <c r="K75" s="170">
        <f ca="1">'CÁLCULO FUNPRESP'!AA78</f>
        <v>98.141302396323312</v>
      </c>
    </row>
    <row r="76" spans="5:11" x14ac:dyDescent="0.25">
      <c r="E76" s="187" t="str">
        <f ca="1">'CÁLCULO FUNPRESP'!R79</f>
        <v/>
      </c>
      <c r="F76" s="170" t="str">
        <f ca="1">'CÁLCULO FUNPRESP'!S79</f>
        <v/>
      </c>
      <c r="G76" s="170" t="str">
        <f ca="1">'CÁLCULO FUNPRESP'!T79</f>
        <v/>
      </c>
      <c r="H76" s="170">
        <f ca="1">'CÁLCULO FUNPRESP'!U79</f>
        <v>0</v>
      </c>
      <c r="J76" s="187">
        <f ca="1">'CÁLCULO FUNPRESP'!W79</f>
        <v>45107</v>
      </c>
      <c r="K76" s="170">
        <f ca="1">'CÁLCULO FUNPRESP'!AA79</f>
        <v>97.181464569919996</v>
      </c>
    </row>
    <row r="77" spans="5:11" x14ac:dyDescent="0.25">
      <c r="E77" s="187" t="str">
        <f ca="1">'CÁLCULO FUNPRESP'!R80</f>
        <v/>
      </c>
      <c r="F77" s="170" t="str">
        <f ca="1">'CÁLCULO FUNPRESP'!S80</f>
        <v/>
      </c>
      <c r="G77" s="170" t="str">
        <f ca="1">'CÁLCULO FUNPRESP'!T80</f>
        <v/>
      </c>
      <c r="H77" s="170">
        <f ca="1">'CÁLCULO FUNPRESP'!U80</f>
        <v>0</v>
      </c>
      <c r="J77" s="187">
        <f ca="1">'CÁLCULO FUNPRESP'!W80</f>
        <v>45138</v>
      </c>
      <c r="K77" s="170">
        <f ca="1">'CÁLCULO FUNPRESP'!AA80</f>
        <v>96.218484484239923</v>
      </c>
    </row>
    <row r="78" spans="5:11" x14ac:dyDescent="0.25">
      <c r="E78" s="187" t="str">
        <f ca="1">'CÁLCULO FUNPRESP'!R81</f>
        <v/>
      </c>
      <c r="F78" s="170" t="str">
        <f ca="1">'CÁLCULO FUNPRESP'!S81</f>
        <v/>
      </c>
      <c r="G78" s="170" t="str">
        <f ca="1">'CÁLCULO FUNPRESP'!T81</f>
        <v/>
      </c>
      <c r="H78" s="170">
        <f ca="1">'CÁLCULO FUNPRESP'!U81</f>
        <v>0</v>
      </c>
      <c r="J78" s="187">
        <f ca="1">'CÁLCULO FUNPRESP'!W81</f>
        <v>45169</v>
      </c>
      <c r="K78" s="170">
        <f ca="1">'CÁLCULO FUNPRESP'!AA81</f>
        <v>95.252351852343892</v>
      </c>
    </row>
    <row r="79" spans="5:11" x14ac:dyDescent="0.25">
      <c r="E79" s="187" t="str">
        <f ca="1">'CÁLCULO FUNPRESP'!R82</f>
        <v/>
      </c>
      <c r="F79" s="170" t="str">
        <f ca="1">'CÁLCULO FUNPRESP'!S82</f>
        <v/>
      </c>
      <c r="G79" s="170" t="str">
        <f ca="1">'CÁLCULO FUNPRESP'!T82</f>
        <v/>
      </c>
      <c r="H79" s="170">
        <f ca="1">'CÁLCULO FUNPRESP'!U82</f>
        <v>0</v>
      </c>
      <c r="J79" s="187">
        <f ca="1">'CÁLCULO FUNPRESP'!W82</f>
        <v>45199</v>
      </c>
      <c r="K79" s="170">
        <f ca="1">'CÁLCULO FUNPRESP'!AA82</f>
        <v>94.283056353615947</v>
      </c>
    </row>
    <row r="80" spans="5:11" x14ac:dyDescent="0.25">
      <c r="E80" s="187" t="str">
        <f ca="1">'CÁLCULO FUNPRESP'!R83</f>
        <v/>
      </c>
      <c r="F80" s="170" t="str">
        <f ca="1">'CÁLCULO FUNPRESP'!S83</f>
        <v/>
      </c>
      <c r="G80" s="170" t="str">
        <f ca="1">'CÁLCULO FUNPRESP'!T83</f>
        <v/>
      </c>
      <c r="H80" s="170">
        <f ca="1">'CÁLCULO FUNPRESP'!U83</f>
        <v>0</v>
      </c>
      <c r="J80" s="187">
        <f ca="1">'CÁLCULO FUNPRESP'!W83</f>
        <v>45230</v>
      </c>
      <c r="K80" s="170">
        <f ca="1">'CÁLCULO FUNPRESP'!AA83</f>
        <v>93.310587633653114</v>
      </c>
    </row>
    <row r="81" spans="5:11" x14ac:dyDescent="0.25">
      <c r="E81" s="187" t="str">
        <f ca="1">'CÁLCULO FUNPRESP'!R84</f>
        <v/>
      </c>
      <c r="F81" s="170" t="str">
        <f ca="1">'CÁLCULO FUNPRESP'!S84</f>
        <v/>
      </c>
      <c r="G81" s="170" t="str">
        <f ca="1">'CÁLCULO FUNPRESP'!T84</f>
        <v/>
      </c>
      <c r="H81" s="170">
        <f ca="1">'CÁLCULO FUNPRESP'!U84</f>
        <v>0</v>
      </c>
      <c r="J81" s="187">
        <f ca="1">'CÁLCULO FUNPRESP'!W84</f>
        <v>45260</v>
      </c>
      <c r="K81" s="170">
        <f ca="1">'CÁLCULO FUNPRESP'!AA84</f>
        <v>92.334935304154797</v>
      </c>
    </row>
    <row r="82" spans="5:11" x14ac:dyDescent="0.25">
      <c r="E82" s="187" t="str">
        <f ca="1">'CÁLCULO FUNPRESP'!R85</f>
        <v/>
      </c>
      <c r="F82" s="170" t="str">
        <f ca="1">'CÁLCULO FUNPRESP'!S85</f>
        <v/>
      </c>
      <c r="G82" s="170" t="str">
        <f ca="1">'CÁLCULO FUNPRESP'!T85</f>
        <v/>
      </c>
      <c r="H82" s="170">
        <f ca="1">'CÁLCULO FUNPRESP'!U85</f>
        <v>0</v>
      </c>
      <c r="J82" s="187">
        <f ca="1">'CÁLCULO FUNPRESP'!W85</f>
        <v>45291</v>
      </c>
      <c r="K82" s="170">
        <f ca="1">'CÁLCULO FUNPRESP'!AA85</f>
        <v>91.356088942811795</v>
      </c>
    </row>
    <row r="83" spans="5:11" x14ac:dyDescent="0.25">
      <c r="E83" s="187" t="str">
        <f ca="1">'CÁLCULO FUNPRESP'!R86</f>
        <v/>
      </c>
      <c r="F83" s="170" t="str">
        <f ca="1">'CÁLCULO FUNPRESP'!S86</f>
        <v/>
      </c>
      <c r="G83" s="170" t="str">
        <f ca="1">'CÁLCULO FUNPRESP'!T86</f>
        <v/>
      </c>
      <c r="H83" s="170">
        <f ca="1">'CÁLCULO FUNPRESP'!U86</f>
        <v>0</v>
      </c>
      <c r="J83" s="187">
        <f ca="1">'CÁLCULO FUNPRESP'!W86</f>
        <v>45322</v>
      </c>
      <c r="K83" s="170">
        <f ca="1">'CÁLCULO FUNPRESP'!AA86</f>
        <v>90.374038093195011</v>
      </c>
    </row>
    <row r="84" spans="5:11" x14ac:dyDescent="0.25">
      <c r="E84" s="187" t="str">
        <f ca="1">'CÁLCULO FUNPRESP'!R87</f>
        <v/>
      </c>
      <c r="F84" s="170" t="str">
        <f ca="1">'CÁLCULO FUNPRESP'!S87</f>
        <v/>
      </c>
      <c r="G84" s="170" t="str">
        <f ca="1">'CÁLCULO FUNPRESP'!T87</f>
        <v/>
      </c>
      <c r="H84" s="170">
        <f ca="1">'CÁLCULO FUNPRESP'!U87</f>
        <v>0</v>
      </c>
      <c r="J84" s="187">
        <f ca="1">'CÁLCULO FUNPRESP'!W87</f>
        <v>45351</v>
      </c>
      <c r="K84" s="170">
        <f ca="1">'CÁLCULO FUNPRESP'!AA87</f>
        <v>89.388772264643691</v>
      </c>
    </row>
    <row r="85" spans="5:11" x14ac:dyDescent="0.25">
      <c r="E85" s="187" t="str">
        <f ca="1">'CÁLCULO FUNPRESP'!R88</f>
        <v/>
      </c>
      <c r="F85" s="170" t="str">
        <f ca="1">'CÁLCULO FUNPRESP'!S88</f>
        <v/>
      </c>
      <c r="G85" s="170" t="str">
        <f ca="1">'CÁLCULO FUNPRESP'!T88</f>
        <v/>
      </c>
      <c r="H85" s="170">
        <f ca="1">'CÁLCULO FUNPRESP'!U88</f>
        <v>0</v>
      </c>
      <c r="J85" s="187">
        <f ca="1">'CÁLCULO FUNPRESP'!W88</f>
        <v>45382</v>
      </c>
      <c r="K85" s="170">
        <f ca="1">'CÁLCULO FUNPRESP'!AA88</f>
        <v>88.400280932153407</v>
      </c>
    </row>
    <row r="86" spans="5:11" x14ac:dyDescent="0.25">
      <c r="E86" s="187" t="str">
        <f ca="1">'CÁLCULO FUNPRESP'!R89</f>
        <v/>
      </c>
      <c r="F86" s="170" t="str">
        <f ca="1">'CÁLCULO FUNPRESP'!S89</f>
        <v/>
      </c>
      <c r="G86" s="170" t="str">
        <f ca="1">'CÁLCULO FUNPRESP'!T89</f>
        <v/>
      </c>
      <c r="H86" s="170">
        <f ca="1">'CÁLCULO FUNPRESP'!U89</f>
        <v>0</v>
      </c>
      <c r="J86" s="187">
        <f ca="1">'CÁLCULO FUNPRESP'!W89</f>
        <v>45412</v>
      </c>
      <c r="K86" s="170">
        <f ca="1">'CÁLCULO FUNPRESP'!AA89</f>
        <v>87.408553536263582</v>
      </c>
    </row>
    <row r="87" spans="5:11" x14ac:dyDescent="0.25">
      <c r="E87" s="187" t="str">
        <f ca="1">'CÁLCULO FUNPRESP'!R90</f>
        <v/>
      </c>
      <c r="F87" s="170" t="str">
        <f ca="1">'CÁLCULO FUNPRESP'!S90</f>
        <v/>
      </c>
      <c r="G87" s="170" t="str">
        <f ca="1">'CÁLCULO FUNPRESP'!T90</f>
        <v/>
      </c>
      <c r="H87" s="170">
        <f ca="1">'CÁLCULO FUNPRESP'!U90</f>
        <v>0</v>
      </c>
      <c r="J87" s="187">
        <f ca="1">'CÁLCULO FUNPRESP'!W90</f>
        <v>45443</v>
      </c>
      <c r="K87" s="170">
        <f ca="1">'CÁLCULO FUNPRESP'!AA90</f>
        <v>86.413579482944741</v>
      </c>
    </row>
    <row r="88" spans="5:11" x14ac:dyDescent="0.25">
      <c r="E88" s="187" t="str">
        <f ca="1">'CÁLCULO FUNPRESP'!R91</f>
        <v/>
      </c>
      <c r="F88" s="170" t="str">
        <f ca="1">'CÁLCULO FUNPRESP'!S91</f>
        <v/>
      </c>
      <c r="G88" s="170" t="str">
        <f ca="1">'CÁLCULO FUNPRESP'!T91</f>
        <v/>
      </c>
      <c r="H88" s="170">
        <f ca="1">'CÁLCULO FUNPRESP'!U91</f>
        <v>0</v>
      </c>
      <c r="J88" s="187">
        <f ca="1">'CÁLCULO FUNPRESP'!W91</f>
        <v>45473</v>
      </c>
      <c r="K88" s="170">
        <f ca="1">'CÁLCULO FUNPRESP'!AA91</f>
        <v>85.415348143485289</v>
      </c>
    </row>
    <row r="89" spans="5:11" x14ac:dyDescent="0.25">
      <c r="E89" s="187" t="str">
        <f ca="1">'CÁLCULO FUNPRESP'!R92</f>
        <v/>
      </c>
      <c r="F89" s="170" t="str">
        <f ca="1">'CÁLCULO FUNPRESP'!S92</f>
        <v/>
      </c>
      <c r="G89" s="170" t="str">
        <f ca="1">'CÁLCULO FUNPRESP'!T92</f>
        <v/>
      </c>
      <c r="H89" s="170">
        <f ca="1">'CÁLCULO FUNPRESP'!U92</f>
        <v>0</v>
      </c>
      <c r="J89" s="187">
        <f ca="1">'CÁLCULO FUNPRESP'!W92</f>
        <v>45504</v>
      </c>
      <c r="K89" s="170">
        <f ca="1">'CÁLCULO FUNPRESP'!AA92</f>
        <v>84.413848854378017</v>
      </c>
    </row>
    <row r="90" spans="5:11" x14ac:dyDescent="0.25">
      <c r="E90" s="187" t="str">
        <f ca="1">'CÁLCULO FUNPRESP'!R93</f>
        <v/>
      </c>
      <c r="F90" s="170" t="str">
        <f ca="1">'CÁLCULO FUNPRESP'!S93</f>
        <v/>
      </c>
      <c r="G90" s="170" t="str">
        <f ca="1">'CÁLCULO FUNPRESP'!T93</f>
        <v/>
      </c>
      <c r="H90" s="170">
        <f ca="1">'CÁLCULO FUNPRESP'!U93</f>
        <v>0</v>
      </c>
      <c r="J90" s="187">
        <f ca="1">'CÁLCULO FUNPRESP'!W93</f>
        <v>45535</v>
      </c>
      <c r="K90" s="170">
        <f ca="1">'CÁLCULO FUNPRESP'!AA93</f>
        <v>83.409070917206151</v>
      </c>
    </row>
    <row r="91" spans="5:11" x14ac:dyDescent="0.25">
      <c r="E91" s="187" t="str">
        <f ca="1">'CÁLCULO FUNPRESP'!R94</f>
        <v/>
      </c>
      <c r="F91" s="170" t="str">
        <f ca="1">'CÁLCULO FUNPRESP'!S94</f>
        <v/>
      </c>
      <c r="G91" s="170" t="str">
        <f ca="1">'CÁLCULO FUNPRESP'!T94</f>
        <v/>
      </c>
      <c r="H91" s="170">
        <f ca="1">'CÁLCULO FUNPRESP'!U94</f>
        <v>0</v>
      </c>
      <c r="J91" s="187">
        <f ca="1">'CÁLCULO FUNPRESP'!W94</f>
        <v>45565</v>
      </c>
      <c r="K91" s="170">
        <f ca="1">'CÁLCULO FUNPRESP'!AA94</f>
        <v>82.401003598529087</v>
      </c>
    </row>
    <row r="92" spans="5:11" x14ac:dyDescent="0.25">
      <c r="E92" s="187" t="str">
        <f ca="1">'CÁLCULO FUNPRESP'!R95</f>
        <v/>
      </c>
      <c r="F92" s="170" t="str">
        <f ca="1">'CÁLCULO FUNPRESP'!S95</f>
        <v/>
      </c>
      <c r="G92" s="170" t="str">
        <f ca="1">'CÁLCULO FUNPRESP'!T95</f>
        <v/>
      </c>
      <c r="H92" s="170">
        <f ca="1">'CÁLCULO FUNPRESP'!U95</f>
        <v>0</v>
      </c>
      <c r="J92" s="187">
        <f ca="1">'CÁLCULO FUNPRESP'!W95</f>
        <v>45596</v>
      </c>
      <c r="K92" s="170">
        <f ca="1">'CÁLCULO FUNPRESP'!AA95</f>
        <v>81.389636129767737</v>
      </c>
    </row>
    <row r="93" spans="5:11" x14ac:dyDescent="0.25">
      <c r="E93" s="187" t="str">
        <f ca="1">'CÁLCULO FUNPRESP'!R96</f>
        <v/>
      </c>
      <c r="F93" s="170" t="str">
        <f ca="1">'CÁLCULO FUNPRESP'!S96</f>
        <v/>
      </c>
      <c r="G93" s="170" t="str">
        <f ca="1">'CÁLCULO FUNPRESP'!T96</f>
        <v/>
      </c>
      <c r="H93" s="170">
        <f ca="1">'CÁLCULO FUNPRESP'!U96</f>
        <v>0</v>
      </c>
      <c r="J93" s="187">
        <f ca="1">'CÁLCULO FUNPRESP'!W96</f>
        <v>45626</v>
      </c>
      <c r="K93" s="170">
        <f ca="1">'CÁLCULO FUNPRESP'!AA96</f>
        <v>80.374957707089479</v>
      </c>
    </row>
    <row r="94" spans="5:11" x14ac:dyDescent="0.25">
      <c r="E94" s="187" t="str">
        <f ca="1">'CÁLCULO FUNPRESP'!R97</f>
        <v/>
      </c>
      <c r="F94" s="170" t="str">
        <f ca="1">'CÁLCULO FUNPRESP'!S97</f>
        <v/>
      </c>
      <c r="G94" s="170" t="str">
        <f ca="1">'CÁLCULO FUNPRESP'!T97</f>
        <v/>
      </c>
      <c r="H94" s="170">
        <f ca="1">'CÁLCULO FUNPRESP'!U97</f>
        <v>0</v>
      </c>
      <c r="J94" s="187">
        <f ca="1">'CÁLCULO FUNPRESP'!W97</f>
        <v>45657</v>
      </c>
      <c r="K94" s="170">
        <f ca="1">'CÁLCULO FUNPRESP'!AA97</f>
        <v>79.356957491292761</v>
      </c>
    </row>
    <row r="95" spans="5:11" x14ac:dyDescent="0.25">
      <c r="E95" s="187" t="str">
        <f ca="1">'CÁLCULO FUNPRESP'!R98</f>
        <v/>
      </c>
      <c r="F95" s="170" t="str">
        <f ca="1">'CÁLCULO FUNPRESP'!S98</f>
        <v/>
      </c>
      <c r="G95" s="170" t="str">
        <f ca="1">'CÁLCULO FUNPRESP'!T98</f>
        <v/>
      </c>
      <c r="H95" s="170">
        <f ca="1">'CÁLCULO FUNPRESP'!U98</f>
        <v>0</v>
      </c>
      <c r="J95" s="187">
        <f ca="1">'CÁLCULO FUNPRESP'!W98</f>
        <v>45688</v>
      </c>
      <c r="K95" s="170">
        <f ca="1">'CÁLCULO FUNPRESP'!AA98</f>
        <v>78.335624607691301</v>
      </c>
    </row>
    <row r="96" spans="5:11" x14ac:dyDescent="0.25">
      <c r="E96" s="187" t="str">
        <f ca="1">'CÁLCULO FUNPRESP'!R99</f>
        <v/>
      </c>
      <c r="F96" s="170" t="str">
        <f ca="1">'CÁLCULO FUNPRESP'!S99</f>
        <v/>
      </c>
      <c r="G96" s="170" t="str">
        <f ca="1">'CÁLCULO FUNPRESP'!T99</f>
        <v/>
      </c>
      <c r="H96" s="170">
        <f ca="1">'CÁLCULO FUNPRESP'!U99</f>
        <v>0</v>
      </c>
      <c r="J96" s="187">
        <f ca="1">'CÁLCULO FUNPRESP'!W99</f>
        <v>45716</v>
      </c>
      <c r="K96" s="170">
        <f ca="1">'CÁLCULO FUNPRESP'!AA99</f>
        <v>77.310948145997926</v>
      </c>
    </row>
    <row r="97" spans="5:11" x14ac:dyDescent="0.25">
      <c r="E97" s="187" t="str">
        <f ca="1">'CÁLCULO FUNPRESP'!R100</f>
        <v/>
      </c>
      <c r="F97" s="170" t="str">
        <f ca="1">'CÁLCULO FUNPRESP'!S100</f>
        <v/>
      </c>
      <c r="G97" s="170" t="str">
        <f ca="1">'CÁLCULO FUNPRESP'!T100</f>
        <v/>
      </c>
      <c r="H97" s="170">
        <f ca="1">'CÁLCULO FUNPRESP'!U100</f>
        <v>0</v>
      </c>
      <c r="J97" s="187">
        <f ca="1">'CÁLCULO FUNPRESP'!W100</f>
        <v>45747</v>
      </c>
      <c r="K97" s="170">
        <f ca="1">'CÁLCULO FUNPRESP'!AA100</f>
        <v>76.282917160208029</v>
      </c>
    </row>
    <row r="98" spans="5:11" x14ac:dyDescent="0.25">
      <c r="E98" s="187" t="str">
        <f ca="1">'CÁLCULO FUNPRESP'!R101</f>
        <v/>
      </c>
      <c r="F98" s="170" t="str">
        <f ca="1">'CÁLCULO FUNPRESP'!S101</f>
        <v/>
      </c>
      <c r="G98" s="170" t="str">
        <f ca="1">'CÁLCULO FUNPRESP'!T101</f>
        <v/>
      </c>
      <c r="H98" s="170">
        <f ca="1">'CÁLCULO FUNPRESP'!U101</f>
        <v>0</v>
      </c>
      <c r="J98" s="187">
        <f ca="1">'CÁLCULO FUNPRESP'!W101</f>
        <v>45777</v>
      </c>
      <c r="K98" s="170">
        <f ca="1">'CÁLCULO FUNPRESP'!AA101</f>
        <v>75.251520668482613</v>
      </c>
    </row>
    <row r="99" spans="5:11" x14ac:dyDescent="0.25">
      <c r="E99" s="187" t="str">
        <f ca="1">'CÁLCULO FUNPRESP'!R102</f>
        <v/>
      </c>
      <c r="F99" s="170" t="str">
        <f ca="1">'CÁLCULO FUNPRESP'!S102</f>
        <v/>
      </c>
      <c r="G99" s="170" t="str">
        <f ca="1">'CÁLCULO FUNPRESP'!T102</f>
        <v/>
      </c>
      <c r="H99" s="170">
        <f ca="1">'CÁLCULO FUNPRESP'!U102</f>
        <v>0</v>
      </c>
      <c r="J99" s="187">
        <f ca="1">'CÁLCULO FUNPRESP'!W102</f>
        <v>45808</v>
      </c>
      <c r="K99" s="170">
        <f ca="1">'CÁLCULO FUNPRESP'!AA102</f>
        <v>74.216747653031021</v>
      </c>
    </row>
    <row r="100" spans="5:11" x14ac:dyDescent="0.25">
      <c r="E100" s="187" t="str">
        <f ca="1">'CÁLCULO FUNPRESP'!R103</f>
        <v/>
      </c>
      <c r="F100" s="170" t="str">
        <f ca="1">'CÁLCULO FUNPRESP'!S103</f>
        <v/>
      </c>
      <c r="G100" s="170" t="str">
        <f ca="1">'CÁLCULO FUNPRESP'!T103</f>
        <v/>
      </c>
      <c r="H100" s="170">
        <f ca="1">'CÁLCULO FUNPRESP'!U103</f>
        <v>0</v>
      </c>
      <c r="J100" s="187">
        <f ca="1">'CÁLCULO FUNPRESP'!W103</f>
        <v>45838</v>
      </c>
      <c r="K100" s="170">
        <f ca="1">'CÁLCULO FUNPRESP'!AA103</f>
        <v>73.178587059993191</v>
      </c>
    </row>
    <row r="101" spans="5:11" x14ac:dyDescent="0.25">
      <c r="E101" s="187" t="str">
        <f ca="1">'CÁLCULO FUNPRESP'!R104</f>
        <v/>
      </c>
      <c r="F101" s="170" t="str">
        <f ca="1">'CÁLCULO FUNPRESP'!S104</f>
        <v/>
      </c>
      <c r="G101" s="170" t="str">
        <f ca="1">'CÁLCULO FUNPRESP'!T104</f>
        <v/>
      </c>
      <c r="H101" s="170">
        <f ca="1">'CÁLCULO FUNPRESP'!U104</f>
        <v>0</v>
      </c>
      <c r="J101" s="187">
        <f ca="1">'CÁLCULO FUNPRESP'!W104</f>
        <v>45869</v>
      </c>
      <c r="K101" s="170">
        <f ca="1">'CÁLCULO FUNPRESP'!AA104</f>
        <v>72.137027799321629</v>
      </c>
    </row>
    <row r="102" spans="5:11" x14ac:dyDescent="0.25">
      <c r="E102" s="187" t="str">
        <f ca="1">'CÁLCULO FUNPRESP'!R105</f>
        <v/>
      </c>
      <c r="F102" s="170" t="str">
        <f ca="1">'CÁLCULO FUNPRESP'!S105</f>
        <v/>
      </c>
      <c r="G102" s="170" t="str">
        <f ca="1">'CÁLCULO FUNPRESP'!T105</f>
        <v/>
      </c>
      <c r="H102" s="170">
        <f ca="1">'CÁLCULO FUNPRESP'!U105</f>
        <v>0</v>
      </c>
      <c r="J102" s="187">
        <f ca="1">'CÁLCULO FUNPRESP'!W105</f>
        <v>45900</v>
      </c>
      <c r="K102" s="170">
        <f ca="1">'CÁLCULO FUNPRESP'!AA105</f>
        <v>71.092058744662893</v>
      </c>
    </row>
    <row r="103" spans="5:11" x14ac:dyDescent="0.25">
      <c r="E103" s="187" t="str">
        <f ca="1">'CÁLCULO FUNPRESP'!R106</f>
        <v/>
      </c>
      <c r="F103" s="170" t="str">
        <f ca="1">'CÁLCULO FUNPRESP'!S106</f>
        <v/>
      </c>
      <c r="G103" s="170" t="str">
        <f ca="1">'CÁLCULO FUNPRESP'!T106</f>
        <v/>
      </c>
      <c r="H103" s="170">
        <f ca="1">'CÁLCULO FUNPRESP'!U106</f>
        <v>0</v>
      </c>
      <c r="J103" s="187">
        <f ca="1">'CÁLCULO FUNPRESP'!W106</f>
        <v>45930</v>
      </c>
      <c r="K103" s="170">
        <f ca="1">'CÁLCULO FUNPRESP'!AA106</f>
        <v>70.043668733238746</v>
      </c>
    </row>
    <row r="104" spans="5:11" x14ac:dyDescent="0.25">
      <c r="E104" s="187" t="str">
        <f ca="1">'CÁLCULO FUNPRESP'!R107</f>
        <v/>
      </c>
      <c r="F104" s="170" t="str">
        <f ca="1">'CÁLCULO FUNPRESP'!S107</f>
        <v/>
      </c>
      <c r="G104" s="170" t="str">
        <f ca="1">'CÁLCULO FUNPRESP'!T107</f>
        <v/>
      </c>
      <c r="H104" s="170">
        <f ca="1">'CÁLCULO FUNPRESP'!U107</f>
        <v>0</v>
      </c>
      <c r="J104" s="187">
        <f ca="1">'CÁLCULO FUNPRESP'!W107</f>
        <v>45961</v>
      </c>
      <c r="K104" s="170">
        <f ca="1">'CÁLCULO FUNPRESP'!AA107</f>
        <v>68.991846565726945</v>
      </c>
    </row>
    <row r="105" spans="5:11" x14ac:dyDescent="0.25">
      <c r="E105" s="187" t="str">
        <f ca="1">'CÁLCULO FUNPRESP'!R108</f>
        <v/>
      </c>
      <c r="F105" s="170" t="str">
        <f ca="1">'CÁLCULO FUNPRESP'!S108</f>
        <v/>
      </c>
      <c r="G105" s="170" t="str">
        <f ca="1">'CÁLCULO FUNPRESP'!T108</f>
        <v/>
      </c>
      <c r="H105" s="170">
        <f ca="1">'CÁLCULO FUNPRESP'!U108</f>
        <v>0</v>
      </c>
      <c r="J105" s="187">
        <f ca="1">'CÁLCULO FUNPRESP'!W108</f>
        <v>45991</v>
      </c>
      <c r="K105" s="170">
        <f ca="1">'CÁLCULO FUNPRESP'!AA108</f>
        <v>67.936581006141552</v>
      </c>
    </row>
    <row r="106" spans="5:11" x14ac:dyDescent="0.25">
      <c r="E106" s="187" t="str">
        <f ca="1">'CÁLCULO FUNPRESP'!R109</f>
        <v/>
      </c>
      <c r="F106" s="170" t="str">
        <f ca="1">'CÁLCULO FUNPRESP'!S109</f>
        <v/>
      </c>
      <c r="G106" s="170" t="str">
        <f ca="1">'CÁLCULO FUNPRESP'!T109</f>
        <v/>
      </c>
      <c r="H106" s="170">
        <f ca="1">'CÁLCULO FUNPRESP'!U109</f>
        <v>0</v>
      </c>
      <c r="J106" s="187">
        <f ca="1">'CÁLCULO FUNPRESP'!W109</f>
        <v>46022</v>
      </c>
      <c r="K106" s="170">
        <f ca="1">'CÁLCULO FUNPRESP'!AA109</f>
        <v>66.877860781712968</v>
      </c>
    </row>
    <row r="107" spans="5:11" x14ac:dyDescent="0.25">
      <c r="E107" s="187" t="str">
        <f ca="1">'CÁLCULO FUNPRESP'!R110</f>
        <v/>
      </c>
      <c r="F107" s="170" t="str">
        <f ca="1">'CÁLCULO FUNPRESP'!S110</f>
        <v/>
      </c>
      <c r="G107" s="170" t="str">
        <f ca="1">'CÁLCULO FUNPRESP'!T110</f>
        <v/>
      </c>
      <c r="H107" s="170">
        <f ca="1">'CÁLCULO FUNPRESP'!U110</f>
        <v>0</v>
      </c>
      <c r="J107" s="187">
        <f ca="1">'CÁLCULO FUNPRESP'!W110</f>
        <v>46053</v>
      </c>
      <c r="K107" s="170">
        <f ca="1">'CÁLCULO FUNPRESP'!AA110</f>
        <v>65.815674582767457</v>
      </c>
    </row>
    <row r="108" spans="5:11" x14ac:dyDescent="0.25">
      <c r="E108" s="187" t="str">
        <f ca="1">'CÁLCULO FUNPRESP'!R111</f>
        <v/>
      </c>
      <c r="F108" s="170" t="str">
        <f ca="1">'CÁLCULO FUNPRESP'!S111</f>
        <v/>
      </c>
      <c r="G108" s="170" t="str">
        <f ca="1">'CÁLCULO FUNPRESP'!T111</f>
        <v/>
      </c>
      <c r="H108" s="170">
        <f ca="1">'CÁLCULO FUNPRESP'!U111</f>
        <v>0</v>
      </c>
      <c r="J108" s="187">
        <f ca="1">'CÁLCULO FUNPRESP'!W111</f>
        <v>46081</v>
      </c>
      <c r="K108" s="170">
        <f ca="1">'CÁLCULO FUNPRESP'!AA111</f>
        <v>64.750011062606347</v>
      </c>
    </row>
    <row r="109" spans="5:11" x14ac:dyDescent="0.25">
      <c r="E109" s="187" t="str">
        <f ca="1">'CÁLCULO FUNPRESP'!R112</f>
        <v/>
      </c>
      <c r="F109" s="170" t="str">
        <f ca="1">'CÁLCULO FUNPRESP'!S112</f>
        <v/>
      </c>
      <c r="G109" s="170" t="str">
        <f ca="1">'CÁLCULO FUNPRESP'!T112</f>
        <v/>
      </c>
      <c r="H109" s="170">
        <f ca="1">'CÁLCULO FUNPRESP'!U112</f>
        <v>0</v>
      </c>
      <c r="J109" s="187">
        <f ca="1">'CÁLCULO FUNPRESP'!W112</f>
        <v>46112</v>
      </c>
      <c r="K109" s="170">
        <f ca="1">'CÁLCULO FUNPRESP'!AA112</f>
        <v>63.680858837384861</v>
      </c>
    </row>
    <row r="110" spans="5:11" x14ac:dyDescent="0.25">
      <c r="E110" s="187" t="str">
        <f ca="1">'CÁLCULO FUNPRESP'!R113</f>
        <v/>
      </c>
      <c r="F110" s="170" t="str">
        <f ca="1">'CÁLCULO FUNPRESP'!S113</f>
        <v/>
      </c>
      <c r="G110" s="170" t="str">
        <f ca="1">'CÁLCULO FUNPRESP'!T113</f>
        <v/>
      </c>
      <c r="H110" s="170">
        <f ca="1">'CÁLCULO FUNPRESP'!U113</f>
        <v>0</v>
      </c>
      <c r="J110" s="187">
        <f ca="1">'CÁLCULO FUNPRESP'!W113</f>
        <v>46142</v>
      </c>
      <c r="K110" s="170">
        <f ca="1">'CÁLCULO FUNPRESP'!AA113</f>
        <v>62.608206485990436</v>
      </c>
    </row>
    <row r="111" spans="5:11" x14ac:dyDescent="0.25">
      <c r="E111" s="187" t="str">
        <f ca="1">'CÁLCULO FUNPRESP'!R114</f>
        <v/>
      </c>
      <c r="F111" s="170" t="str">
        <f ca="1">'CÁLCULO FUNPRESP'!S114</f>
        <v/>
      </c>
      <c r="G111" s="170" t="str">
        <f ca="1">'CÁLCULO FUNPRESP'!T114</f>
        <v/>
      </c>
      <c r="H111" s="170">
        <f ca="1">'CÁLCULO FUNPRESP'!U114</f>
        <v>0</v>
      </c>
      <c r="J111" s="187">
        <f ca="1">'CÁLCULO FUNPRESP'!W114</f>
        <v>46173</v>
      </c>
      <c r="K111" s="170">
        <f ca="1">'CÁLCULO FUNPRESP'!AA114</f>
        <v>61.532042549920781</v>
      </c>
    </row>
    <row r="112" spans="5:11" x14ac:dyDescent="0.25">
      <c r="E112" s="187" t="str">
        <f ca="1">'CÁLCULO FUNPRESP'!R115</f>
        <v/>
      </c>
      <c r="F112" s="170" t="str">
        <f ca="1">'CÁLCULO FUNPRESP'!S115</f>
        <v/>
      </c>
      <c r="G112" s="170" t="str">
        <f ca="1">'CÁLCULO FUNPRESP'!T115</f>
        <v/>
      </c>
      <c r="H112" s="170">
        <f ca="1">'CÁLCULO FUNPRESP'!U115</f>
        <v>0</v>
      </c>
      <c r="J112" s="187">
        <f ca="1">'CÁLCULO FUNPRESP'!W115</f>
        <v>46203</v>
      </c>
      <c r="K112" s="170">
        <f ca="1">'CÁLCULO FUNPRESP'!AA115</f>
        <v>60.452355533161452</v>
      </c>
    </row>
    <row r="113" spans="5:11" x14ac:dyDescent="0.25">
      <c r="E113" s="187" t="str">
        <f ca="1">'CÁLCULO FUNPRESP'!R116</f>
        <v/>
      </c>
      <c r="F113" s="170" t="str">
        <f ca="1">'CÁLCULO FUNPRESP'!S116</f>
        <v/>
      </c>
      <c r="G113" s="170" t="str">
        <f ca="1">'CÁLCULO FUNPRESP'!T116</f>
        <v/>
      </c>
      <c r="H113" s="170">
        <f ca="1">'CÁLCULO FUNPRESP'!U116</f>
        <v>0</v>
      </c>
      <c r="J113" s="187">
        <f ca="1">'CÁLCULO FUNPRESP'!W116</f>
        <v>46234</v>
      </c>
      <c r="K113" s="170">
        <f ca="1">'CÁLCULO FUNPRESP'!AA116</f>
        <v>59.369133902063034</v>
      </c>
    </row>
    <row r="114" spans="5:11" x14ac:dyDescent="0.25">
      <c r="E114" s="187" t="str">
        <f ca="1">'CÁLCULO FUNPRESP'!R117</f>
        <v/>
      </c>
      <c r="F114" s="170" t="str">
        <f ca="1">'CÁLCULO FUNPRESP'!S117</f>
        <v/>
      </c>
      <c r="G114" s="170" t="str">
        <f ca="1">'CÁLCULO FUNPRESP'!T117</f>
        <v/>
      </c>
      <c r="H114" s="170">
        <f ca="1">'CÁLCULO FUNPRESP'!U117</f>
        <v>0</v>
      </c>
      <c r="J114" s="187">
        <f ca="1">'CÁLCULO FUNPRESP'!W117</f>
        <v>46265</v>
      </c>
      <c r="K114" s="170">
        <f ca="1">'CÁLCULO FUNPRESP'!AA117</f>
        <v>58.282366085217951</v>
      </c>
    </row>
    <row r="115" spans="5:11" x14ac:dyDescent="0.25">
      <c r="E115" s="187" t="str">
        <f ca="1">'CÁLCULO FUNPRESP'!R118</f>
        <v/>
      </c>
      <c r="F115" s="170" t="str">
        <f ca="1">'CÁLCULO FUNPRESP'!S118</f>
        <v/>
      </c>
      <c r="G115" s="170" t="str">
        <f ca="1">'CÁLCULO FUNPRESP'!T118</f>
        <v/>
      </c>
      <c r="H115" s="170">
        <f ca="1">'CÁLCULO FUNPRESP'!U118</f>
        <v>0</v>
      </c>
      <c r="J115" s="187">
        <f ca="1">'CÁLCULO FUNPRESP'!W118</f>
        <v>46295</v>
      </c>
      <c r="K115" s="170">
        <f ca="1">'CÁLCULO FUNPRESP'!AA118</f>
        <v>57.192040473336846</v>
      </c>
    </row>
    <row r="116" spans="5:11" x14ac:dyDescent="0.25">
      <c r="E116" s="187" t="str">
        <f ca="1">'CÁLCULO FUNPRESP'!R119</f>
        <v/>
      </c>
      <c r="F116" s="170" t="str">
        <f ca="1">'CÁLCULO FUNPRESP'!S119</f>
        <v/>
      </c>
      <c r="G116" s="170" t="str">
        <f ca="1">'CÁLCULO FUNPRESP'!T119</f>
        <v/>
      </c>
      <c r="H116" s="170">
        <f ca="1">'CÁLCULO FUNPRESP'!U119</f>
        <v>0</v>
      </c>
      <c r="J116" s="187">
        <f ca="1">'CÁLCULO FUNPRESP'!W119</f>
        <v>46326</v>
      </c>
      <c r="K116" s="170">
        <f ca="1">'CÁLCULO FUNPRESP'!AA119</f>
        <v>56.098145419124577</v>
      </c>
    </row>
    <row r="117" spans="5:11" x14ac:dyDescent="0.25">
      <c r="E117" s="187" t="str">
        <f ca="1">'CÁLCULO FUNPRESP'!R120</f>
        <v/>
      </c>
      <c r="F117" s="170" t="str">
        <f ca="1">'CÁLCULO FUNPRESP'!S120</f>
        <v/>
      </c>
      <c r="G117" s="170" t="str">
        <f ca="1">'CÁLCULO FUNPRESP'!T120</f>
        <v/>
      </c>
      <c r="H117" s="170">
        <f ca="1">'CÁLCULO FUNPRESP'!U120</f>
        <v>0</v>
      </c>
      <c r="J117" s="187">
        <f ca="1">'CÁLCULO FUNPRESP'!W120</f>
        <v>46356</v>
      </c>
      <c r="K117" s="170">
        <f ca="1">'CÁLCULO FUNPRESP'!AA120</f>
        <v>55.000669237155783</v>
      </c>
    </row>
    <row r="118" spans="5:11" x14ac:dyDescent="0.25">
      <c r="E118" s="187" t="str">
        <f ca="1">'CÁLCULO FUNPRESP'!R121</f>
        <v/>
      </c>
      <c r="F118" s="170" t="str">
        <f ca="1">'CÁLCULO FUNPRESP'!S121</f>
        <v/>
      </c>
      <c r="G118" s="170" t="str">
        <f ca="1">'CÁLCULO FUNPRESP'!T121</f>
        <v/>
      </c>
      <c r="H118" s="170">
        <f ca="1">'CÁLCULO FUNPRESP'!U121</f>
        <v>0</v>
      </c>
      <c r="J118" s="187">
        <f ca="1">'CÁLCULO FUNPRESP'!W121</f>
        <v>46387</v>
      </c>
      <c r="K118" s="170">
        <f ca="1">'CÁLCULO FUNPRESP'!AA121</f>
        <v>53.899600203750062</v>
      </c>
    </row>
    <row r="119" spans="5:11" x14ac:dyDescent="0.25">
      <c r="E119" s="187" t="str">
        <f ca="1">'CÁLCULO FUNPRESP'!R122</f>
        <v/>
      </c>
      <c r="F119" s="170" t="str">
        <f ca="1">'CÁLCULO FUNPRESP'!S122</f>
        <v/>
      </c>
      <c r="G119" s="170" t="str">
        <f ca="1">'CÁLCULO FUNPRESP'!T122</f>
        <v/>
      </c>
      <c r="H119" s="170">
        <f ca="1">'CÁLCULO FUNPRESP'!U122</f>
        <v>0</v>
      </c>
      <c r="J119" s="187">
        <f ca="1">'CÁLCULO FUNPRESP'!W122</f>
        <v>46418</v>
      </c>
      <c r="K119" s="170">
        <f ca="1">'CÁLCULO FUNPRESP'!AA122</f>
        <v>52.794926556846733</v>
      </c>
    </row>
    <row r="120" spans="5:11" x14ac:dyDescent="0.25">
      <c r="E120" s="187" t="str">
        <f ca="1">'CÁLCULO FUNPRESP'!R123</f>
        <v/>
      </c>
      <c r="F120" s="170" t="str">
        <f ca="1">'CÁLCULO FUNPRESP'!S123</f>
        <v/>
      </c>
      <c r="G120" s="170" t="str">
        <f ca="1">'CÁLCULO FUNPRESP'!T123</f>
        <v/>
      </c>
      <c r="H120" s="170">
        <f ca="1">'CÁLCULO FUNPRESP'!U123</f>
        <v>0</v>
      </c>
      <c r="J120" s="187">
        <f ca="1">'CÁLCULO FUNPRESP'!W123</f>
        <v>46446</v>
      </c>
      <c r="K120" s="170">
        <f ca="1">'CÁLCULO FUNPRESP'!AA123</f>
        <v>51.686636495879192</v>
      </c>
    </row>
    <row r="121" spans="5:11" x14ac:dyDescent="0.25">
      <c r="E121" s="187" t="str">
        <f ca="1">'CÁLCULO FUNPRESP'!R124</f>
        <v/>
      </c>
      <c r="F121" s="170" t="str">
        <f ca="1">'CÁLCULO FUNPRESP'!S124</f>
        <v/>
      </c>
      <c r="G121" s="170" t="str">
        <f ca="1">'CÁLCULO FUNPRESP'!T124</f>
        <v/>
      </c>
      <c r="H121" s="170">
        <f ca="1">'CÁLCULO FUNPRESP'!U124</f>
        <v>0</v>
      </c>
      <c r="J121" s="187">
        <f ca="1">'CÁLCULO FUNPRESP'!W124</f>
        <v>46477</v>
      </c>
      <c r="K121" s="170">
        <f ca="1">'CÁLCULO FUNPRESP'!AA124</f>
        <v>50.574718181648841</v>
      </c>
    </row>
    <row r="122" spans="5:11" x14ac:dyDescent="0.25">
      <c r="E122" s="187" t="str">
        <f ca="1">'CÁLCULO FUNPRESP'!R125</f>
        <v/>
      </c>
      <c r="F122" s="170" t="str">
        <f ca="1">'CÁLCULO FUNPRESP'!S125</f>
        <v/>
      </c>
      <c r="G122" s="170" t="str">
        <f ca="1">'CÁLCULO FUNPRESP'!T125</f>
        <v/>
      </c>
      <c r="H122" s="170">
        <f ca="1">'CÁLCULO FUNPRESP'!U125</f>
        <v>0</v>
      </c>
      <c r="J122" s="187">
        <f ca="1">'CÁLCULO FUNPRESP'!W125</f>
        <v>46507</v>
      </c>
      <c r="K122" s="170">
        <f ca="1">'CÁLCULO FUNPRESP'!AA125</f>
        <v>49.459159736198643</v>
      </c>
    </row>
    <row r="123" spans="5:11" x14ac:dyDescent="0.25">
      <c r="E123" s="187" t="str">
        <f ca="1">'CÁLCULO FUNPRESP'!R126</f>
        <v/>
      </c>
      <c r="F123" s="170" t="str">
        <f ca="1">'CÁLCULO FUNPRESP'!S126</f>
        <v/>
      </c>
      <c r="G123" s="170" t="str">
        <f ca="1">'CÁLCULO FUNPRESP'!T126</f>
        <v/>
      </c>
      <c r="H123" s="170">
        <f ca="1">'CÁLCULO FUNPRESP'!U126</f>
        <v>0</v>
      </c>
      <c r="J123" s="187">
        <f ca="1">'CÁLCULO FUNPRESP'!W126</f>
        <v>46538</v>
      </c>
      <c r="K123" s="170">
        <f ca="1">'CÁLCULO FUNPRESP'!AA126</f>
        <v>48.339949242686203</v>
      </c>
    </row>
    <row r="124" spans="5:11" x14ac:dyDescent="0.25">
      <c r="E124" s="187" t="str">
        <f ca="1">'CÁLCULO FUNPRESP'!R127</f>
        <v/>
      </c>
      <c r="F124" s="170" t="str">
        <f ca="1">'CÁLCULO FUNPRESP'!S127</f>
        <v/>
      </c>
      <c r="G124" s="170" t="str">
        <f ca="1">'CÁLCULO FUNPRESP'!T127</f>
        <v/>
      </c>
      <c r="H124" s="170">
        <f ca="1">'CÁLCULO FUNPRESP'!U127</f>
        <v>0</v>
      </c>
      <c r="J124" s="187">
        <f ca="1">'CÁLCULO FUNPRESP'!W127</f>
        <v>46568</v>
      </c>
      <c r="K124" s="170">
        <f ca="1">'CÁLCULO FUNPRESP'!AA127</f>
        <v>47.217074745256497</v>
      </c>
    </row>
    <row r="125" spans="5:11" x14ac:dyDescent="0.25">
      <c r="E125" s="187" t="str">
        <f ca="1">'CÁLCULO FUNPRESP'!R128</f>
        <v/>
      </c>
      <c r="F125" s="170" t="str">
        <f ca="1">'CÁLCULO FUNPRESP'!S128</f>
        <v/>
      </c>
      <c r="G125" s="170" t="str">
        <f ca="1">'CÁLCULO FUNPRESP'!T128</f>
        <v/>
      </c>
      <c r="H125" s="170">
        <f ca="1">'CÁLCULO FUNPRESP'!U128</f>
        <v>0</v>
      </c>
      <c r="J125" s="187">
        <f ca="1">'CÁLCULO FUNPRESP'!W128</f>
        <v>46599</v>
      </c>
      <c r="K125" s="170">
        <f ca="1">'CÁLCULO FUNPRESP'!AA128</f>
        <v>46.090524248914143</v>
      </c>
    </row>
    <row r="126" spans="5:11" x14ac:dyDescent="0.25">
      <c r="E126" s="187" t="str">
        <f ca="1">'CÁLCULO FUNPRESP'!R129</f>
        <v/>
      </c>
      <c r="F126" s="170" t="str">
        <f ca="1">'CÁLCULO FUNPRESP'!S129</f>
        <v/>
      </c>
      <c r="G126" s="170" t="str">
        <f ca="1">'CÁLCULO FUNPRESP'!T129</f>
        <v/>
      </c>
      <c r="H126" s="170">
        <f ca="1">'CÁLCULO FUNPRESP'!U129</f>
        <v>0</v>
      </c>
      <c r="J126" s="187">
        <f ca="1">'CÁLCULO FUNPRESP'!W129</f>
        <v>46630</v>
      </c>
      <c r="K126" s="170">
        <f ca="1">'CÁLCULO FUNPRESP'!AA129</f>
        <v>44.960285719395252</v>
      </c>
    </row>
    <row r="127" spans="5:11" x14ac:dyDescent="0.25">
      <c r="E127" s="187" t="str">
        <f ca="1">'CÁLCULO FUNPRESP'!R130</f>
        <v/>
      </c>
      <c r="F127" s="170" t="str">
        <f ca="1">'CÁLCULO FUNPRESP'!S130</f>
        <v/>
      </c>
      <c r="G127" s="170" t="str">
        <f ca="1">'CÁLCULO FUNPRESP'!T130</f>
        <v/>
      </c>
      <c r="H127" s="170">
        <f ca="1">'CÁLCULO FUNPRESP'!U130</f>
        <v>0</v>
      </c>
      <c r="J127" s="187">
        <f ca="1">'CÁLCULO FUNPRESP'!W130</f>
        <v>46660</v>
      </c>
      <c r="K127" s="170">
        <f ca="1">'CÁLCULO FUNPRESP'!AA130</f>
        <v>43.826347083038904</v>
      </c>
    </row>
    <row r="128" spans="5:11" x14ac:dyDescent="0.25">
      <c r="E128" s="187" t="str">
        <f ca="1">'CÁLCULO FUNPRESP'!R131</f>
        <v/>
      </c>
      <c r="F128" s="170" t="str">
        <f ca="1">'CÁLCULO FUNPRESP'!S131</f>
        <v/>
      </c>
      <c r="G128" s="170" t="str">
        <f ca="1">'CÁLCULO FUNPRESP'!T131</f>
        <v/>
      </c>
      <c r="H128" s="170">
        <f ca="1">'CÁLCULO FUNPRESP'!U131</f>
        <v>0</v>
      </c>
      <c r="J128" s="187">
        <f ca="1">'CÁLCULO FUNPRESP'!W131</f>
        <v>46691</v>
      </c>
      <c r="K128" s="170">
        <f ca="1">'CÁLCULO FUNPRESP'!AA131</f>
        <v>42.688696226658145</v>
      </c>
    </row>
    <row r="129" spans="5:11" x14ac:dyDescent="0.25">
      <c r="E129" s="187" t="str">
        <f ca="1">'CÁLCULO FUNPRESP'!R132</f>
        <v/>
      </c>
      <c r="F129" s="170" t="str">
        <f ca="1">'CÁLCULO FUNPRESP'!S132</f>
        <v/>
      </c>
      <c r="G129" s="170" t="str">
        <f ca="1">'CÁLCULO FUNPRESP'!T132</f>
        <v/>
      </c>
      <c r="H129" s="170">
        <f ca="1">'CÁLCULO FUNPRESP'!U132</f>
        <v>0</v>
      </c>
      <c r="J129" s="187">
        <f ca="1">'CÁLCULO FUNPRESP'!W132</f>
        <v>46721</v>
      </c>
      <c r="K129" s="170">
        <f ca="1">'CÁLCULO FUNPRESP'!AA132</f>
        <v>41.547320997410594</v>
      </c>
    </row>
    <row r="130" spans="5:11" x14ac:dyDescent="0.25">
      <c r="E130" s="187" t="str">
        <f ca="1">'CÁLCULO FUNPRESP'!R133</f>
        <v/>
      </c>
      <c r="F130" s="170" t="str">
        <f ca="1">'CÁLCULO FUNPRESP'!S133</f>
        <v/>
      </c>
      <c r="G130" s="170" t="str">
        <f ca="1">'CÁLCULO FUNPRESP'!T133</f>
        <v/>
      </c>
      <c r="H130" s="170">
        <f ca="1">'CÁLCULO FUNPRESP'!U133</f>
        <v>0</v>
      </c>
      <c r="J130" s="187">
        <f ca="1">'CÁLCULO FUNPRESP'!W133</f>
        <v>46752</v>
      </c>
      <c r="K130" s="170">
        <f ca="1">'CÁLCULO FUNPRESP'!AA133</f>
        <v>40.402209202668644</v>
      </c>
    </row>
    <row r="131" spans="5:11" x14ac:dyDescent="0.25">
      <c r="E131" s="187" t="str">
        <f ca="1">'CÁLCULO FUNPRESP'!R134</f>
        <v/>
      </c>
      <c r="F131" s="170" t="str">
        <f ca="1">'CÁLCULO FUNPRESP'!S134</f>
        <v/>
      </c>
      <c r="G131" s="170" t="str">
        <f ca="1">'CÁLCULO FUNPRESP'!T134</f>
        <v/>
      </c>
      <c r="H131" s="170">
        <f ca="1">'CÁLCULO FUNPRESP'!U134</f>
        <v>0</v>
      </c>
      <c r="J131" s="187">
        <f ca="1">'CÁLCULO FUNPRESP'!W134</f>
        <v>46783</v>
      </c>
      <c r="K131" s="170">
        <f ca="1">'CÁLCULO FUNPRESP'!AA134</f>
        <v>39.25334860988918</v>
      </c>
    </row>
    <row r="132" spans="5:11" x14ac:dyDescent="0.25">
      <c r="E132" s="187" t="str">
        <f ca="1">'CÁLCULO FUNPRESP'!R135</f>
        <v/>
      </c>
      <c r="F132" s="170" t="str">
        <f ca="1">'CÁLCULO FUNPRESP'!S135</f>
        <v/>
      </c>
      <c r="G132" s="170" t="str">
        <f ca="1">'CÁLCULO FUNPRESP'!T135</f>
        <v/>
      </c>
      <c r="H132" s="170">
        <f ca="1">'CÁLCULO FUNPRESP'!U135</f>
        <v>0</v>
      </c>
      <c r="J132" s="187">
        <f ca="1">'CÁLCULO FUNPRESP'!W135</f>
        <v>46812</v>
      </c>
      <c r="K132" s="170">
        <f ca="1">'CÁLCULO FUNPRESP'!AA135</f>
        <v>38.100726946482936</v>
      </c>
    </row>
    <row r="133" spans="5:11" x14ac:dyDescent="0.25">
      <c r="E133" s="187" t="str">
        <f ca="1">'CÁLCULO FUNPRESP'!R136</f>
        <v/>
      </c>
      <c r="F133" s="170" t="str">
        <f ca="1">'CÁLCULO FUNPRESP'!S136</f>
        <v/>
      </c>
      <c r="G133" s="170" t="str">
        <f ca="1">'CÁLCULO FUNPRESP'!T136</f>
        <v/>
      </c>
      <c r="H133" s="170">
        <f ca="1">'CÁLCULO FUNPRESP'!U136</f>
        <v>0</v>
      </c>
      <c r="J133" s="187">
        <f ca="1">'CÁLCULO FUNPRESP'!W136</f>
        <v>46843</v>
      </c>
      <c r="K133" s="170">
        <f ca="1">'CÁLCULO FUNPRESP'!AA136</f>
        <v>36.94433189968337</v>
      </c>
    </row>
    <row r="134" spans="5:11" x14ac:dyDescent="0.25">
      <c r="E134" s="187" t="str">
        <f ca="1">'CÁLCULO FUNPRESP'!R137</f>
        <v/>
      </c>
      <c r="F134" s="170" t="str">
        <f ca="1">'CÁLCULO FUNPRESP'!S137</f>
        <v/>
      </c>
      <c r="G134" s="170" t="str">
        <f ca="1">'CÁLCULO FUNPRESP'!T137</f>
        <v/>
      </c>
      <c r="H134" s="170">
        <f ca="1">'CÁLCULO FUNPRESP'!U137</f>
        <v>0</v>
      </c>
      <c r="J134" s="187">
        <f ca="1">'CÁLCULO FUNPRESP'!W137</f>
        <v>46873</v>
      </c>
      <c r="K134" s="170">
        <f ca="1">'CÁLCULO FUNPRESP'!AA137</f>
        <v>35.78415111641516</v>
      </c>
    </row>
    <row r="135" spans="5:11" x14ac:dyDescent="0.25">
      <c r="E135" s="187" t="str">
        <f ca="1">'CÁLCULO FUNPRESP'!R138</f>
        <v/>
      </c>
      <c r="F135" s="170" t="str">
        <f ca="1">'CÁLCULO FUNPRESP'!S138</f>
        <v/>
      </c>
      <c r="G135" s="170" t="str">
        <f ca="1">'CÁLCULO FUNPRESP'!T138</f>
        <v/>
      </c>
      <c r="H135" s="170">
        <f ca="1">'CÁLCULO FUNPRESP'!U138</f>
        <v>0</v>
      </c>
      <c r="J135" s="187">
        <f ca="1">'CÁLCULO FUNPRESP'!W138</f>
        <v>46904</v>
      </c>
      <c r="K135" s="170">
        <f ca="1">'CÁLCULO FUNPRESP'!AA138</f>
        <v>34.62017220316222</v>
      </c>
    </row>
    <row r="136" spans="5:11" x14ac:dyDescent="0.25">
      <c r="E136" s="187" t="str">
        <f ca="1">'CÁLCULO FUNPRESP'!R139</f>
        <v/>
      </c>
      <c r="F136" s="170" t="str">
        <f ca="1">'CÁLCULO FUNPRESP'!S139</f>
        <v/>
      </c>
      <c r="G136" s="170" t="str">
        <f ca="1">'CÁLCULO FUNPRESP'!T139</f>
        <v/>
      </c>
      <c r="H136" s="170">
        <f ca="1">'CÁLCULO FUNPRESP'!U139</f>
        <v>0</v>
      </c>
      <c r="J136" s="187">
        <f ca="1">'CÁLCULO FUNPRESP'!W139</f>
        <v>46934</v>
      </c>
      <c r="K136" s="170">
        <f ca="1">'CÁLCULO FUNPRESP'!AA139</f>
        <v>33.452382725835328</v>
      </c>
    </row>
    <row r="137" spans="5:11" x14ac:dyDescent="0.25">
      <c r="E137" s="187" t="str">
        <f ca="1">'CÁLCULO FUNPRESP'!R140</f>
        <v/>
      </c>
      <c r="F137" s="170" t="str">
        <f ca="1">'CÁLCULO FUNPRESP'!S140</f>
        <v/>
      </c>
      <c r="G137" s="170" t="str">
        <f ca="1">'CÁLCULO FUNPRESP'!T140</f>
        <v/>
      </c>
      <c r="H137" s="170">
        <f ca="1">'CÁLCULO FUNPRESP'!U140</f>
        <v>0</v>
      </c>
      <c r="J137" s="187">
        <f ca="1">'CÁLCULO FUNPRESP'!W140</f>
        <v>46965</v>
      </c>
      <c r="K137" s="170">
        <f ca="1">'CÁLCULO FUNPRESP'!AA140</f>
        <v>32.280770209639279</v>
      </c>
    </row>
    <row r="138" spans="5:11" x14ac:dyDescent="0.25">
      <c r="E138" s="187" t="str">
        <f ca="1">'CÁLCULO FUNPRESP'!R141</f>
        <v/>
      </c>
      <c r="F138" s="170" t="str">
        <f ca="1">'CÁLCULO FUNPRESP'!S141</f>
        <v/>
      </c>
      <c r="G138" s="170" t="str">
        <f ca="1">'CÁLCULO FUNPRESP'!T141</f>
        <v/>
      </c>
      <c r="H138" s="170">
        <f ca="1">'CÁLCULO FUNPRESP'!U141</f>
        <v>0</v>
      </c>
      <c r="J138" s="187">
        <f ca="1">'CÁLCULO FUNPRESP'!W141</f>
        <v>46996</v>
      </c>
      <c r="K138" s="170">
        <f ca="1">'CÁLCULO FUNPRESP'!AA141</f>
        <v>31.105322138939631</v>
      </c>
    </row>
    <row r="139" spans="5:11" x14ac:dyDescent="0.25">
      <c r="E139" s="187" t="str">
        <f ca="1">'CÁLCULO FUNPRESP'!R142</f>
        <v/>
      </c>
      <c r="F139" s="170" t="str">
        <f ca="1">'CÁLCULO FUNPRESP'!S142</f>
        <v/>
      </c>
      <c r="G139" s="170" t="str">
        <f ca="1">'CÁLCULO FUNPRESP'!T142</f>
        <v/>
      </c>
      <c r="H139" s="170">
        <f ca="1">'CÁLCULO FUNPRESP'!U142</f>
        <v>0</v>
      </c>
      <c r="J139" s="187">
        <f ca="1">'CÁLCULO FUNPRESP'!W142</f>
        <v>47026</v>
      </c>
      <c r="K139" s="170">
        <f ca="1">'CÁLCULO FUNPRESP'!AA142</f>
        <v>29.926025957129024</v>
      </c>
    </row>
    <row r="140" spans="5:11" x14ac:dyDescent="0.25">
      <c r="E140" s="187" t="str">
        <f ca="1">'CÁLCULO FUNPRESP'!R143</f>
        <v/>
      </c>
      <c r="F140" s="170" t="str">
        <f ca="1">'CÁLCULO FUNPRESP'!S143</f>
        <v/>
      </c>
      <c r="G140" s="170" t="str">
        <f ca="1">'CÁLCULO FUNPRESP'!T143</f>
        <v/>
      </c>
      <c r="H140" s="170">
        <f ca="1">'CÁLCULO FUNPRESP'!U143</f>
        <v>0</v>
      </c>
      <c r="J140" s="187">
        <f ca="1">'CÁLCULO FUNPRESP'!W143</f>
        <v>47057</v>
      </c>
      <c r="K140" s="170">
        <f ca="1">'CÁLCULO FUNPRESP'!AA143</f>
        <v>28.742869066493029</v>
      </c>
    </row>
    <row r="141" spans="5:11" x14ac:dyDescent="0.25">
      <c r="E141" s="187" t="str">
        <f ca="1">'CÁLCULO FUNPRESP'!R144</f>
        <v/>
      </c>
      <c r="F141" s="170" t="str">
        <f ca="1">'CÁLCULO FUNPRESP'!S144</f>
        <v/>
      </c>
      <c r="G141" s="170" t="str">
        <f ca="1">'CÁLCULO FUNPRESP'!T144</f>
        <v/>
      </c>
      <c r="H141" s="170">
        <f ca="1">'CÁLCULO FUNPRESP'!U144</f>
        <v>0</v>
      </c>
      <c r="J141" s="187">
        <f ca="1">'CÁLCULO FUNPRESP'!W144</f>
        <v>47087</v>
      </c>
      <c r="K141" s="170">
        <f ca="1">'CÁLCULO FUNPRESP'!AA144</f>
        <v>27.555838828075576</v>
      </c>
    </row>
    <row r="142" spans="5:11" x14ac:dyDescent="0.25">
      <c r="E142" s="187" t="str">
        <f ca="1">'CÁLCULO FUNPRESP'!R145</f>
        <v/>
      </c>
      <c r="F142" s="170" t="str">
        <f ca="1">'CÁLCULO FUNPRESP'!S145</f>
        <v/>
      </c>
      <c r="G142" s="170" t="str">
        <f ca="1">'CÁLCULO FUNPRESP'!T145</f>
        <v/>
      </c>
      <c r="H142" s="170">
        <f ca="1">'CÁLCULO FUNPRESP'!U145</f>
        <v>0</v>
      </c>
      <c r="J142" s="187">
        <f ca="1">'CÁLCULO FUNPRESP'!W145</f>
        <v>47118</v>
      </c>
      <c r="K142" s="170">
        <f ca="1">'CÁLCULO FUNPRESP'!AA145</f>
        <v>26.364922561543942</v>
      </c>
    </row>
    <row r="143" spans="5:11" x14ac:dyDescent="0.25">
      <c r="E143" s="187" t="str">
        <f ca="1">'CÁLCULO FUNPRESP'!R146</f>
        <v/>
      </c>
      <c r="F143" s="170" t="str">
        <f ca="1">'CÁLCULO FUNPRESP'!S146</f>
        <v/>
      </c>
      <c r="G143" s="170" t="str">
        <f ca="1">'CÁLCULO FUNPRESP'!T146</f>
        <v/>
      </c>
      <c r="H143" s="170">
        <f ca="1">'CÁLCULO FUNPRESP'!U146</f>
        <v>0</v>
      </c>
      <c r="J143" s="187">
        <f ca="1">'CÁLCULO FUNPRESP'!W146</f>
        <v>47149</v>
      </c>
      <c r="K143" s="170">
        <f ca="1">'CÁLCULO FUNPRESP'!AA146</f>
        <v>25.170107545053295</v>
      </c>
    </row>
    <row r="144" spans="5:11" x14ac:dyDescent="0.25">
      <c r="E144" s="187" t="str">
        <f ca="1">'CÁLCULO FUNPRESP'!R147</f>
        <v/>
      </c>
      <c r="F144" s="170" t="str">
        <f ca="1">'CÁLCULO FUNPRESP'!S147</f>
        <v/>
      </c>
      <c r="G144" s="170" t="str">
        <f ca="1">'CÁLCULO FUNPRESP'!T147</f>
        <v/>
      </c>
      <c r="H144" s="170">
        <f ca="1">'CÁLCULO FUNPRESP'!U147</f>
        <v>0</v>
      </c>
      <c r="J144" s="187">
        <f ca="1">'CÁLCULO FUNPRESP'!W147</f>
        <v>47177</v>
      </c>
      <c r="K144" s="170">
        <f ca="1">'CÁLCULO FUNPRESP'!AA147</f>
        <v>23.971381015110794</v>
      </c>
    </row>
    <row r="145" spans="5:11" x14ac:dyDescent="0.25">
      <c r="E145" s="187" t="str">
        <f ca="1">'CÁLCULO FUNPRESP'!R148</f>
        <v/>
      </c>
      <c r="F145" s="170" t="str">
        <f ca="1">'CÁLCULO FUNPRESP'!S148</f>
        <v/>
      </c>
      <c r="G145" s="170" t="str">
        <f ca="1">'CÁLCULO FUNPRESP'!T148</f>
        <v/>
      </c>
      <c r="H145" s="170">
        <f ca="1">'CÁLCULO FUNPRESP'!U148</f>
        <v>0</v>
      </c>
      <c r="J145" s="187">
        <f ca="1">'CÁLCULO FUNPRESP'!W148</f>
        <v>47208</v>
      </c>
      <c r="K145" s="170">
        <f ca="1">'CÁLCULO FUNPRESP'!AA148</f>
        <v>22.768730166439244</v>
      </c>
    </row>
    <row r="146" spans="5:11" x14ac:dyDescent="0.25">
      <c r="E146" s="187" t="str">
        <f ca="1">'CÁLCULO FUNPRESP'!R149</f>
        <v/>
      </c>
      <c r="F146" s="170" t="str">
        <f ca="1">'CÁLCULO FUNPRESP'!S149</f>
        <v/>
      </c>
      <c r="G146" s="170" t="str">
        <f ca="1">'CÁLCULO FUNPRESP'!T149</f>
        <v/>
      </c>
      <c r="H146" s="170">
        <f ca="1">'CÁLCULO FUNPRESP'!U149</f>
        <v>0</v>
      </c>
      <c r="J146" s="187">
        <f ca="1">'CÁLCULO FUNPRESP'!W149</f>
        <v>47238</v>
      </c>
      <c r="K146" s="170">
        <f ca="1">'CÁLCULO FUNPRESP'!AA149</f>
        <v>21.562142151840302</v>
      </c>
    </row>
    <row r="147" spans="5:11" x14ac:dyDescent="0.25">
      <c r="E147" s="187" t="str">
        <f ca="1">'CÁLCULO FUNPRESP'!R150</f>
        <v/>
      </c>
      <c r="F147" s="170" t="str">
        <f ca="1">'CÁLCULO FUNPRESP'!S150</f>
        <v/>
      </c>
      <c r="G147" s="170" t="str">
        <f ca="1">'CÁLCULO FUNPRESP'!T150</f>
        <v/>
      </c>
      <c r="H147" s="170">
        <f ca="1">'CÁLCULO FUNPRESP'!U150</f>
        <v>0</v>
      </c>
      <c r="J147" s="187">
        <f ca="1">'CÁLCULO FUNPRESP'!W150</f>
        <v>47269</v>
      </c>
      <c r="K147" s="170">
        <f ca="1">'CÁLCULO FUNPRESP'!AA150</f>
        <v>20.351604082057243</v>
      </c>
    </row>
    <row r="148" spans="5:11" x14ac:dyDescent="0.25">
      <c r="E148" s="187" t="str">
        <f ca="1">'CÁLCULO FUNPRESP'!R151</f>
        <v/>
      </c>
      <c r="F148" s="170" t="str">
        <f ca="1">'CÁLCULO FUNPRESP'!S151</f>
        <v/>
      </c>
      <c r="G148" s="170" t="str">
        <f ca="1">'CÁLCULO FUNPRESP'!T151</f>
        <v/>
      </c>
      <c r="H148" s="170">
        <f ca="1">'CÁLCULO FUNPRESP'!U151</f>
        <v>0</v>
      </c>
      <c r="J148" s="187">
        <f ca="1">'CÁLCULO FUNPRESP'!W151</f>
        <v>47299</v>
      </c>
      <c r="K148" s="170">
        <f ca="1">'CÁLCULO FUNPRESP'!AA151</f>
        <v>19.13710302563727</v>
      </c>
    </row>
    <row r="149" spans="5:11" x14ac:dyDescent="0.25">
      <c r="E149" s="187" t="str">
        <f ca="1">'CÁLCULO FUNPRESP'!R152</f>
        <v/>
      </c>
      <c r="F149" s="170" t="str">
        <f ca="1">'CÁLCULO FUNPRESP'!S152</f>
        <v/>
      </c>
      <c r="G149" s="170" t="str">
        <f ca="1">'CÁLCULO FUNPRESP'!T152</f>
        <v/>
      </c>
      <c r="H149" s="170">
        <f ca="1">'CÁLCULO FUNPRESP'!U152</f>
        <v>0</v>
      </c>
      <c r="J149" s="187">
        <f ca="1">'CÁLCULO FUNPRESP'!W152</f>
        <v>47330</v>
      </c>
      <c r="K149" s="170">
        <f ca="1">'CÁLCULO FUNPRESP'!AA152</f>
        <v>17.918626008793371</v>
      </c>
    </row>
    <row r="150" spans="5:11" x14ac:dyDescent="0.25">
      <c r="E150" s="187" t="str">
        <f ca="1">'CÁLCULO FUNPRESP'!R153</f>
        <v/>
      </c>
      <c r="F150" s="170" t="str">
        <f ca="1">'CÁLCULO FUNPRESP'!S153</f>
        <v/>
      </c>
      <c r="G150" s="170" t="str">
        <f ca="1">'CÁLCULO FUNPRESP'!T153</f>
        <v/>
      </c>
      <c r="H150" s="170">
        <f ca="1">'CÁLCULO FUNPRESP'!U153</f>
        <v>0</v>
      </c>
      <c r="J150" s="187">
        <f ca="1">'CÁLCULO FUNPRESP'!W153</f>
        <v>47361</v>
      </c>
      <c r="K150" s="170">
        <f ca="1">'CÁLCULO FUNPRESP'!AA153</f>
        <v>16.696160015265736</v>
      </c>
    </row>
    <row r="151" spans="5:11" x14ac:dyDescent="0.25">
      <c r="E151" s="187" t="str">
        <f ca="1">'CÁLCULO FUNPRESP'!R154</f>
        <v/>
      </c>
      <c r="F151" s="170" t="str">
        <f ca="1">'CÁLCULO FUNPRESP'!S154</f>
        <v/>
      </c>
      <c r="G151" s="170" t="str">
        <f ca="1">'CÁLCULO FUNPRESP'!T154</f>
        <v/>
      </c>
      <c r="H151" s="170">
        <f ca="1">'CÁLCULO FUNPRESP'!U154</f>
        <v>0</v>
      </c>
      <c r="J151" s="187">
        <f ca="1">'CÁLCULO FUNPRESP'!W154</f>
        <v>47391</v>
      </c>
      <c r="K151" s="170">
        <f ca="1">'CÁLCULO FUNPRESP'!AA154</f>
        <v>15.469691986182706</v>
      </c>
    </row>
    <row r="152" spans="5:11" x14ac:dyDescent="0.25">
      <c r="E152" s="187" t="str">
        <f ca="1">'CÁLCULO FUNPRESP'!R155</f>
        <v/>
      </c>
      <c r="F152" s="170" t="str">
        <f ca="1">'CÁLCULO FUNPRESP'!S155</f>
        <v/>
      </c>
      <c r="G152" s="170" t="str">
        <f ca="1">'CÁLCULO FUNPRESP'!T155</f>
        <v/>
      </c>
      <c r="H152" s="170">
        <f ca="1">'CÁLCULO FUNPRESP'!U155</f>
        <v>0</v>
      </c>
      <c r="J152" s="187">
        <f ca="1">'CÁLCULO FUNPRESP'!W155</f>
        <v>47422</v>
      </c>
      <c r="K152" s="170">
        <f ca="1">'CÁLCULO FUNPRESP'!AA155</f>
        <v>14.239208819921272</v>
      </c>
    </row>
    <row r="153" spans="5:11" x14ac:dyDescent="0.25">
      <c r="E153" s="187" t="str">
        <f ca="1">'CÁLCULO FUNPRESP'!R156</f>
        <v/>
      </c>
      <c r="F153" s="170" t="str">
        <f ca="1">'CÁLCULO FUNPRESP'!S156</f>
        <v/>
      </c>
      <c r="G153" s="170" t="str">
        <f ca="1">'CÁLCULO FUNPRESP'!T156</f>
        <v/>
      </c>
      <c r="H153" s="170">
        <f ca="1">'CÁLCULO FUNPRESP'!U156</f>
        <v>0</v>
      </c>
      <c r="J153" s="187">
        <f ca="1">'CÁLCULO FUNPRESP'!W156</f>
        <v>47452</v>
      </c>
      <c r="K153" s="170">
        <f ca="1">'CÁLCULO FUNPRESP'!AA156</f>
        <v>13.00469737196712</v>
      </c>
    </row>
    <row r="154" spans="5:11" x14ac:dyDescent="0.25">
      <c r="E154" s="187" t="str">
        <f ca="1">'CÁLCULO FUNPRESP'!R157</f>
        <v/>
      </c>
      <c r="F154" s="170" t="str">
        <f ca="1">'CÁLCULO FUNPRESP'!S157</f>
        <v/>
      </c>
      <c r="G154" s="170" t="str">
        <f ca="1">'CÁLCULO FUNPRESP'!T157</f>
        <v/>
      </c>
      <c r="H154" s="170">
        <f ca="1">'CÁLCULO FUNPRESP'!U157</f>
        <v>0</v>
      </c>
      <c r="J154" s="187">
        <f ca="1">'CÁLCULO FUNPRESP'!W157</f>
        <v>47483</v>
      </c>
      <c r="K154" s="170">
        <f ca="1">'CÁLCULO FUNPRESP'!AA157</f>
        <v>11.766144454774222</v>
      </c>
    </row>
    <row r="155" spans="5:11" x14ac:dyDescent="0.25">
      <c r="E155" s="187" t="str">
        <f ca="1">'CÁLCULO FUNPRESP'!R158</f>
        <v/>
      </c>
      <c r="F155" s="170" t="str">
        <f ca="1">'CÁLCULO FUNPRESP'!S158</f>
        <v/>
      </c>
      <c r="G155" s="170" t="str">
        <f ca="1">'CÁLCULO FUNPRESP'!T158</f>
        <v/>
      </c>
      <c r="H155" s="170">
        <f ca="1">'CÁLCULO FUNPRESP'!U158</f>
        <v>0</v>
      </c>
      <c r="J155" s="187">
        <f ca="1">'CÁLCULO FUNPRESP'!W158</f>
        <v>47514</v>
      </c>
      <c r="K155" s="170">
        <f ca="1">'CÁLCULO FUNPRESP'!AA158</f>
        <v>10.523536837623951</v>
      </c>
    </row>
    <row r="156" spans="5:11" x14ac:dyDescent="0.25">
      <c r="E156" s="187" t="str">
        <f ca="1">'CÁLCULO FUNPRESP'!R159</f>
        <v/>
      </c>
      <c r="F156" s="170" t="str">
        <f ca="1">'CÁLCULO FUNPRESP'!S159</f>
        <v/>
      </c>
      <c r="G156" s="170" t="str">
        <f ca="1">'CÁLCULO FUNPRESP'!T159</f>
        <v/>
      </c>
      <c r="H156" s="170">
        <f ca="1">'CÁLCULO FUNPRESP'!U159</f>
        <v>0</v>
      </c>
      <c r="J156" s="187">
        <f ca="1">'CÁLCULO FUNPRESP'!W159</f>
        <v>47542</v>
      </c>
      <c r="K156" s="170">
        <f ca="1">'CÁLCULO FUNPRESP'!AA159</f>
        <v>9.276861246483751</v>
      </c>
    </row>
    <row r="157" spans="5:11" x14ac:dyDescent="0.25">
      <c r="E157" s="187" t="str">
        <f ca="1">'CÁLCULO FUNPRESP'!R160</f>
        <v/>
      </c>
      <c r="F157" s="170" t="str">
        <f ca="1">'CÁLCULO FUNPRESP'!S160</f>
        <v/>
      </c>
      <c r="G157" s="170" t="str">
        <f ca="1">'CÁLCULO FUNPRESP'!T160</f>
        <v/>
      </c>
      <c r="H157" s="170">
        <f ca="1">'CÁLCULO FUNPRESP'!U160</f>
        <v>0</v>
      </c>
      <c r="J157" s="187">
        <f ca="1">'CÁLCULO FUNPRESP'!W160</f>
        <v>47573</v>
      </c>
      <c r="K157" s="170">
        <f ca="1">'CÁLCULO FUNPRESP'!AA160</f>
        <v>8.026104363865338</v>
      </c>
    </row>
    <row r="158" spans="5:11" x14ac:dyDescent="0.25">
      <c r="E158" s="187" t="str">
        <f ca="1">'CÁLCULO FUNPRESP'!R161</f>
        <v/>
      </c>
      <c r="F158" s="170" t="str">
        <f ca="1">'CÁLCULO FUNPRESP'!S161</f>
        <v/>
      </c>
      <c r="G158" s="170" t="str">
        <f ca="1">'CÁLCULO FUNPRESP'!T161</f>
        <v/>
      </c>
      <c r="H158" s="170">
        <f ca="1">'CÁLCULO FUNPRESP'!U161</f>
        <v>0</v>
      </c>
      <c r="J158" s="187">
        <f ca="1">'CÁLCULO FUNPRESP'!W161</f>
        <v>47603</v>
      </c>
      <c r="K158" s="170">
        <f ca="1">'CÁLCULO FUNPRESP'!AA161</f>
        <v>6.7712528286824387</v>
      </c>
    </row>
    <row r="159" spans="5:11" x14ac:dyDescent="0.25">
      <c r="E159" s="187" t="str">
        <f ca="1">'CÁLCULO FUNPRESP'!R162</f>
        <v/>
      </c>
      <c r="F159" s="170" t="str">
        <f ca="1">'CÁLCULO FUNPRESP'!S162</f>
        <v/>
      </c>
      <c r="G159" s="170" t="str">
        <f ca="1">'CÁLCULO FUNPRESP'!T162</f>
        <v/>
      </c>
      <c r="H159" s="170">
        <f ca="1">'CÁLCULO FUNPRESP'!U162</f>
        <v>0</v>
      </c>
      <c r="J159" s="187">
        <f ca="1">'CÁLCULO FUNPRESP'!W162</f>
        <v>47634</v>
      </c>
      <c r="K159" s="170">
        <f ca="1">'CÁLCULO FUNPRESP'!AA162</f>
        <v>5.5122932361080572</v>
      </c>
    </row>
    <row r="160" spans="5:11" x14ac:dyDescent="0.25">
      <c r="E160" s="187" t="str">
        <f ca="1">'CÁLCULO FUNPRESP'!R163</f>
        <v/>
      </c>
      <c r="F160" s="170" t="str">
        <f ca="1">'CÁLCULO FUNPRESP'!S163</f>
        <v/>
      </c>
      <c r="G160" s="170" t="str">
        <f ca="1">'CÁLCULO FUNPRESP'!T163</f>
        <v/>
      </c>
      <c r="H160" s="170">
        <f ca="1">'CÁLCULO FUNPRESP'!U163</f>
        <v>0</v>
      </c>
      <c r="J160" s="187">
        <f ca="1">'CÁLCULO FUNPRESP'!W163</f>
        <v>47664</v>
      </c>
      <c r="K160" s="170">
        <f ca="1">'CÁLCULO FUNPRESP'!AA163</f>
        <v>4.2492121374312841</v>
      </c>
    </row>
    <row r="161" spans="5:11" x14ac:dyDescent="0.25">
      <c r="E161" s="187" t="str">
        <f ca="1">'CÁLCULO FUNPRESP'!R164</f>
        <v/>
      </c>
      <c r="F161" s="170" t="str">
        <f ca="1">'CÁLCULO FUNPRESP'!S164</f>
        <v/>
      </c>
      <c r="G161" s="170" t="str">
        <f ca="1">'CÁLCULO FUNPRESP'!T164</f>
        <v/>
      </c>
      <c r="H161" s="170">
        <f ca="1">'CÁLCULO FUNPRESP'!U164</f>
        <v>0</v>
      </c>
      <c r="J161" s="187">
        <f ca="1">'CÁLCULO FUNPRESP'!W164</f>
        <v>47695</v>
      </c>
      <c r="K161" s="170">
        <f ca="1">'CÁLCULO FUNPRESP'!AA164</f>
        <v>2.9819960399136294</v>
      </c>
    </row>
    <row r="162" spans="5:11" x14ac:dyDescent="0.25">
      <c r="E162" s="187" t="str">
        <f ca="1">'CÁLCULO FUNPRESP'!R165</f>
        <v/>
      </c>
      <c r="F162" s="170" t="str">
        <f ca="1">'CÁLCULO FUNPRESP'!S165</f>
        <v/>
      </c>
      <c r="G162" s="170" t="str">
        <f ca="1">'CÁLCULO FUNPRESP'!T165</f>
        <v/>
      </c>
      <c r="H162" s="170">
        <f ca="1">'CÁLCULO FUNPRESP'!U165</f>
        <v>0</v>
      </c>
      <c r="J162" s="187">
        <f ca="1">'CÁLCULO FUNPRESP'!W165</f>
        <v>47726</v>
      </c>
      <c r="K162" s="170">
        <f ca="1">'CÁLCULO FUNPRESP'!AA165</f>
        <v>1.7106314066448887</v>
      </c>
    </row>
    <row r="163" spans="5:11" x14ac:dyDescent="0.25">
      <c r="E163" s="187" t="str">
        <f ca="1">'CÁLCULO FUNPRESP'!R166</f>
        <v/>
      </c>
      <c r="F163" s="170" t="str">
        <f ca="1">'CÁLCULO FUNPRESP'!S166</f>
        <v/>
      </c>
      <c r="G163" s="170" t="str">
        <f ca="1">'CÁLCULO FUNPRESP'!T166</f>
        <v/>
      </c>
      <c r="H163" s="170">
        <f ca="1">'CÁLCULO FUNPRESP'!U166</f>
        <v>0</v>
      </c>
      <c r="J163" s="187">
        <f ca="1">'CÁLCULO FUNPRESP'!W166</f>
        <v>47756</v>
      </c>
      <c r="K163" s="170">
        <f ca="1">'CÁLCULO FUNPRESP'!AA166</f>
        <v>0.43510465639853529</v>
      </c>
    </row>
    <row r="164" spans="5:11" x14ac:dyDescent="0.25">
      <c r="E164" s="187" t="str">
        <f ca="1">'CÁLCULO FUNPRESP'!R167</f>
        <v/>
      </c>
      <c r="F164" s="170" t="str">
        <f ca="1">'CÁLCULO FUNPRESP'!S167</f>
        <v/>
      </c>
      <c r="G164" s="170" t="str">
        <f ca="1">'CÁLCULO FUNPRESP'!T167</f>
        <v/>
      </c>
      <c r="H164" s="170">
        <f ca="1">'CÁLCULO FUNPRESP'!U167</f>
        <v>0</v>
      </c>
      <c r="J164" s="187" t="str">
        <f ca="1">'CÁLCULO FUNPRESP'!W167</f>
        <v/>
      </c>
      <c r="K164" s="170">
        <f ca="1">'CÁLCULO FUNPRESP'!AA167</f>
        <v>0</v>
      </c>
    </row>
    <row r="165" spans="5:11" x14ac:dyDescent="0.25">
      <c r="E165" s="187" t="str">
        <f ca="1">'CÁLCULO FUNPRESP'!R168</f>
        <v/>
      </c>
      <c r="F165" s="170" t="str">
        <f ca="1">'CÁLCULO FUNPRESP'!S168</f>
        <v/>
      </c>
      <c r="G165" s="170" t="str">
        <f ca="1">'CÁLCULO FUNPRESP'!T168</f>
        <v/>
      </c>
      <c r="H165" s="170">
        <f ca="1">'CÁLCULO FUNPRESP'!U168</f>
        <v>0</v>
      </c>
      <c r="J165" s="187" t="str">
        <f ca="1">'CÁLCULO FUNPRESP'!W168</f>
        <v/>
      </c>
      <c r="K165" s="170">
        <f ca="1">'CÁLCULO FUNPRESP'!AA168</f>
        <v>0</v>
      </c>
    </row>
    <row r="166" spans="5:11" x14ac:dyDescent="0.25">
      <c r="E166" s="187" t="str">
        <f ca="1">'CÁLCULO FUNPRESP'!R169</f>
        <v/>
      </c>
      <c r="F166" s="170" t="str">
        <f ca="1">'CÁLCULO FUNPRESP'!S169</f>
        <v/>
      </c>
      <c r="G166" s="170" t="str">
        <f ca="1">'CÁLCULO FUNPRESP'!T169</f>
        <v/>
      </c>
      <c r="H166" s="170">
        <f ca="1">'CÁLCULO FUNPRESP'!U169</f>
        <v>0</v>
      </c>
      <c r="J166" s="187" t="str">
        <f ca="1">'CÁLCULO FUNPRESP'!W169</f>
        <v/>
      </c>
      <c r="K166" s="170">
        <f ca="1">'CÁLCULO FUNPRESP'!AA169</f>
        <v>0</v>
      </c>
    </row>
    <row r="167" spans="5:11" x14ac:dyDescent="0.25">
      <c r="E167" s="187" t="str">
        <f ca="1">'CÁLCULO FUNPRESP'!R170</f>
        <v/>
      </c>
      <c r="F167" s="170" t="str">
        <f ca="1">'CÁLCULO FUNPRESP'!S170</f>
        <v/>
      </c>
      <c r="G167" s="170" t="str">
        <f ca="1">'CÁLCULO FUNPRESP'!T170</f>
        <v/>
      </c>
      <c r="H167" s="170">
        <f ca="1">'CÁLCULO FUNPRESP'!U170</f>
        <v>0</v>
      </c>
      <c r="J167" s="187" t="str">
        <f ca="1">'CÁLCULO FUNPRESP'!W170</f>
        <v/>
      </c>
      <c r="K167" s="170">
        <f ca="1">'CÁLCULO FUNPRESP'!AA170</f>
        <v>0</v>
      </c>
    </row>
    <row r="168" spans="5:11" x14ac:dyDescent="0.25">
      <c r="E168" s="187" t="str">
        <f ca="1">'CÁLCULO FUNPRESP'!R171</f>
        <v/>
      </c>
      <c r="F168" s="170" t="str">
        <f ca="1">'CÁLCULO FUNPRESP'!S171</f>
        <v/>
      </c>
      <c r="G168" s="170" t="str">
        <f ca="1">'CÁLCULO FUNPRESP'!T171</f>
        <v/>
      </c>
      <c r="H168" s="170">
        <f ca="1">'CÁLCULO FUNPRESP'!U171</f>
        <v>0</v>
      </c>
      <c r="J168" s="187" t="str">
        <f ca="1">'CÁLCULO FUNPRESP'!W171</f>
        <v/>
      </c>
      <c r="K168" s="170">
        <f ca="1">'CÁLCULO FUNPRESP'!AA171</f>
        <v>0</v>
      </c>
    </row>
    <row r="169" spans="5:11" x14ac:dyDescent="0.25">
      <c r="E169" s="187" t="str">
        <f ca="1">'CÁLCULO FUNPRESP'!R172</f>
        <v/>
      </c>
      <c r="F169" s="170" t="str">
        <f ca="1">'CÁLCULO FUNPRESP'!S172</f>
        <v/>
      </c>
      <c r="G169" s="170" t="str">
        <f ca="1">'CÁLCULO FUNPRESP'!T172</f>
        <v/>
      </c>
      <c r="H169" s="170">
        <f ca="1">'CÁLCULO FUNPRESP'!U172</f>
        <v>0</v>
      </c>
      <c r="J169" s="187" t="str">
        <f ca="1">'CÁLCULO FUNPRESP'!W172</f>
        <v/>
      </c>
      <c r="K169" s="170">
        <f ca="1">'CÁLCULO FUNPRESP'!AA172</f>
        <v>0</v>
      </c>
    </row>
    <row r="170" spans="5:11" x14ac:dyDescent="0.25">
      <c r="E170" s="187" t="str">
        <f ca="1">'CÁLCULO FUNPRESP'!R173</f>
        <v/>
      </c>
      <c r="F170" s="170" t="str">
        <f ca="1">'CÁLCULO FUNPRESP'!S173</f>
        <v/>
      </c>
      <c r="G170" s="170" t="str">
        <f ca="1">'CÁLCULO FUNPRESP'!T173</f>
        <v/>
      </c>
      <c r="H170" s="170">
        <f ca="1">'CÁLCULO FUNPRESP'!U173</f>
        <v>0</v>
      </c>
      <c r="J170" s="187" t="str">
        <f ca="1">'CÁLCULO FUNPRESP'!W173</f>
        <v/>
      </c>
      <c r="K170" s="170">
        <f ca="1">'CÁLCULO FUNPRESP'!AA173</f>
        <v>0</v>
      </c>
    </row>
    <row r="171" spans="5:11" x14ac:dyDescent="0.25">
      <c r="E171" s="187" t="str">
        <f ca="1">'CÁLCULO FUNPRESP'!R174</f>
        <v/>
      </c>
      <c r="F171" s="170" t="str">
        <f ca="1">'CÁLCULO FUNPRESP'!S174</f>
        <v/>
      </c>
      <c r="G171" s="170" t="str">
        <f ca="1">'CÁLCULO FUNPRESP'!T174</f>
        <v/>
      </c>
      <c r="H171" s="170">
        <f ca="1">'CÁLCULO FUNPRESP'!U174</f>
        <v>0</v>
      </c>
      <c r="J171" s="187" t="str">
        <f ca="1">'CÁLCULO FUNPRESP'!W174</f>
        <v/>
      </c>
      <c r="K171" s="170">
        <f ca="1">'CÁLCULO FUNPRESP'!AA174</f>
        <v>0</v>
      </c>
    </row>
    <row r="172" spans="5:11" x14ac:dyDescent="0.25">
      <c r="E172" s="187" t="str">
        <f ca="1">'CÁLCULO FUNPRESP'!R175</f>
        <v/>
      </c>
      <c r="F172" s="170" t="str">
        <f ca="1">'CÁLCULO FUNPRESP'!S175</f>
        <v/>
      </c>
      <c r="G172" s="170" t="str">
        <f ca="1">'CÁLCULO FUNPRESP'!T175</f>
        <v/>
      </c>
      <c r="H172" s="170">
        <f ca="1">'CÁLCULO FUNPRESP'!U175</f>
        <v>0</v>
      </c>
      <c r="J172" s="187" t="str">
        <f ca="1">'CÁLCULO FUNPRESP'!W175</f>
        <v/>
      </c>
      <c r="K172" s="170">
        <f ca="1">'CÁLCULO FUNPRESP'!AA175</f>
        <v>0</v>
      </c>
    </row>
    <row r="173" spans="5:11" x14ac:dyDescent="0.25">
      <c r="E173" s="187" t="str">
        <f ca="1">'CÁLCULO FUNPRESP'!R176</f>
        <v/>
      </c>
      <c r="F173" s="170" t="str">
        <f ca="1">'CÁLCULO FUNPRESP'!S176</f>
        <v/>
      </c>
      <c r="G173" s="170" t="str">
        <f ca="1">'CÁLCULO FUNPRESP'!T176</f>
        <v/>
      </c>
      <c r="H173" s="170">
        <f ca="1">'CÁLCULO FUNPRESP'!U176</f>
        <v>0</v>
      </c>
      <c r="J173" s="187" t="str">
        <f ca="1">'CÁLCULO FUNPRESP'!W176</f>
        <v/>
      </c>
      <c r="K173" s="170">
        <f ca="1">'CÁLCULO FUNPRESP'!AA176</f>
        <v>0</v>
      </c>
    </row>
    <row r="174" spans="5:11" x14ac:dyDescent="0.25">
      <c r="E174" s="187" t="str">
        <f ca="1">'CÁLCULO FUNPRESP'!R177</f>
        <v/>
      </c>
      <c r="F174" s="170" t="str">
        <f ca="1">'CÁLCULO FUNPRESP'!S177</f>
        <v/>
      </c>
      <c r="G174" s="170" t="str">
        <f ca="1">'CÁLCULO FUNPRESP'!T177</f>
        <v/>
      </c>
      <c r="H174" s="170">
        <f ca="1">'CÁLCULO FUNPRESP'!U177</f>
        <v>0</v>
      </c>
      <c r="J174" s="187" t="str">
        <f ca="1">'CÁLCULO FUNPRESP'!W177</f>
        <v/>
      </c>
      <c r="K174" s="170">
        <f ca="1">'CÁLCULO FUNPRESP'!AA177</f>
        <v>0</v>
      </c>
    </row>
    <row r="175" spans="5:11" x14ac:dyDescent="0.25">
      <c r="E175" s="187" t="str">
        <f ca="1">'CÁLCULO FUNPRESP'!R178</f>
        <v/>
      </c>
      <c r="F175" s="170" t="str">
        <f ca="1">'CÁLCULO FUNPRESP'!S178</f>
        <v/>
      </c>
      <c r="G175" s="170" t="str">
        <f ca="1">'CÁLCULO FUNPRESP'!T178</f>
        <v/>
      </c>
      <c r="H175" s="170">
        <f ca="1">'CÁLCULO FUNPRESP'!U178</f>
        <v>0</v>
      </c>
      <c r="J175" s="187" t="str">
        <f ca="1">'CÁLCULO FUNPRESP'!W178</f>
        <v/>
      </c>
      <c r="K175" s="170">
        <f ca="1">'CÁLCULO FUNPRESP'!AA178</f>
        <v>0</v>
      </c>
    </row>
    <row r="176" spans="5:11" x14ac:dyDescent="0.25">
      <c r="E176" s="187" t="str">
        <f ca="1">'CÁLCULO FUNPRESP'!R179</f>
        <v/>
      </c>
      <c r="F176" s="170" t="str">
        <f ca="1">'CÁLCULO FUNPRESP'!S179</f>
        <v/>
      </c>
      <c r="G176" s="170" t="str">
        <f ca="1">'CÁLCULO FUNPRESP'!T179</f>
        <v/>
      </c>
      <c r="H176" s="170">
        <f ca="1">'CÁLCULO FUNPRESP'!U179</f>
        <v>0</v>
      </c>
      <c r="J176" s="187" t="str">
        <f ca="1">'CÁLCULO FUNPRESP'!W179</f>
        <v/>
      </c>
      <c r="K176" s="170">
        <f ca="1">'CÁLCULO FUNPRESP'!AA179</f>
        <v>0</v>
      </c>
    </row>
    <row r="177" spans="5:11" x14ac:dyDescent="0.25">
      <c r="E177" s="187" t="str">
        <f ca="1">'CÁLCULO FUNPRESP'!R180</f>
        <v/>
      </c>
      <c r="F177" s="170" t="str">
        <f ca="1">'CÁLCULO FUNPRESP'!S180</f>
        <v/>
      </c>
      <c r="G177" s="170" t="str">
        <f ca="1">'CÁLCULO FUNPRESP'!T180</f>
        <v/>
      </c>
      <c r="H177" s="170">
        <f ca="1">'CÁLCULO FUNPRESP'!U180</f>
        <v>0</v>
      </c>
      <c r="J177" s="187" t="str">
        <f ca="1">'CÁLCULO FUNPRESP'!W180</f>
        <v/>
      </c>
      <c r="K177" s="170">
        <f ca="1">'CÁLCULO FUNPRESP'!AA180</f>
        <v>0</v>
      </c>
    </row>
    <row r="178" spans="5:11" x14ac:dyDescent="0.25">
      <c r="E178" s="187" t="str">
        <f ca="1">'CÁLCULO FUNPRESP'!R181</f>
        <v/>
      </c>
      <c r="F178" s="170" t="str">
        <f ca="1">'CÁLCULO FUNPRESP'!S181</f>
        <v/>
      </c>
      <c r="G178" s="170" t="str">
        <f ca="1">'CÁLCULO FUNPRESP'!T181</f>
        <v/>
      </c>
      <c r="H178" s="170">
        <f ca="1">'CÁLCULO FUNPRESP'!U181</f>
        <v>0</v>
      </c>
      <c r="J178" s="187" t="str">
        <f ca="1">'CÁLCULO FUNPRESP'!W181</f>
        <v/>
      </c>
      <c r="K178" s="170">
        <f ca="1">'CÁLCULO FUNPRESP'!AA181</f>
        <v>0</v>
      </c>
    </row>
    <row r="179" spans="5:11" x14ac:dyDescent="0.25">
      <c r="E179" s="187" t="str">
        <f ca="1">'CÁLCULO FUNPRESP'!R182</f>
        <v/>
      </c>
      <c r="F179" s="170" t="str">
        <f ca="1">'CÁLCULO FUNPRESP'!S182</f>
        <v/>
      </c>
      <c r="G179" s="170" t="str">
        <f ca="1">'CÁLCULO FUNPRESP'!T182</f>
        <v/>
      </c>
      <c r="H179" s="170">
        <f ca="1">'CÁLCULO FUNPRESP'!U182</f>
        <v>0</v>
      </c>
      <c r="J179" s="187" t="str">
        <f ca="1">'CÁLCULO FUNPRESP'!W182</f>
        <v/>
      </c>
      <c r="K179" s="170">
        <f ca="1">'CÁLCULO FUNPRESP'!AA182</f>
        <v>0</v>
      </c>
    </row>
    <row r="180" spans="5:11" x14ac:dyDescent="0.25">
      <c r="E180" s="187" t="str">
        <f ca="1">'CÁLCULO FUNPRESP'!R183</f>
        <v/>
      </c>
      <c r="F180" s="170" t="str">
        <f ca="1">'CÁLCULO FUNPRESP'!S183</f>
        <v/>
      </c>
      <c r="G180" s="170" t="str">
        <f ca="1">'CÁLCULO FUNPRESP'!T183</f>
        <v/>
      </c>
      <c r="H180" s="170">
        <f ca="1">'CÁLCULO FUNPRESP'!U183</f>
        <v>0</v>
      </c>
      <c r="J180" s="187" t="str">
        <f ca="1">'CÁLCULO FUNPRESP'!W183</f>
        <v/>
      </c>
      <c r="K180" s="170">
        <f ca="1">'CÁLCULO FUNPRESP'!AA183</f>
        <v>0</v>
      </c>
    </row>
    <row r="181" spans="5:11" x14ac:dyDescent="0.25">
      <c r="E181" s="187" t="str">
        <f ca="1">'CÁLCULO FUNPRESP'!R184</f>
        <v/>
      </c>
      <c r="F181" s="170" t="str">
        <f ca="1">'CÁLCULO FUNPRESP'!S184</f>
        <v/>
      </c>
      <c r="G181" s="170" t="str">
        <f ca="1">'CÁLCULO FUNPRESP'!T184</f>
        <v/>
      </c>
      <c r="H181" s="170">
        <f ca="1">'CÁLCULO FUNPRESP'!U184</f>
        <v>0</v>
      </c>
      <c r="J181" s="187" t="str">
        <f ca="1">'CÁLCULO FUNPRESP'!W184</f>
        <v/>
      </c>
      <c r="K181" s="170">
        <f ca="1">'CÁLCULO FUNPRESP'!AA184</f>
        <v>0</v>
      </c>
    </row>
    <row r="182" spans="5:11" x14ac:dyDescent="0.25">
      <c r="E182" s="187" t="str">
        <f ca="1">'CÁLCULO FUNPRESP'!R185</f>
        <v/>
      </c>
      <c r="F182" s="170" t="str">
        <f ca="1">'CÁLCULO FUNPRESP'!S185</f>
        <v/>
      </c>
      <c r="G182" s="170" t="str">
        <f ca="1">'CÁLCULO FUNPRESP'!T185</f>
        <v/>
      </c>
      <c r="H182" s="170">
        <f ca="1">'CÁLCULO FUNPRESP'!U185</f>
        <v>0</v>
      </c>
      <c r="J182" s="187" t="str">
        <f ca="1">'CÁLCULO FUNPRESP'!W185</f>
        <v/>
      </c>
      <c r="K182" s="170">
        <f ca="1">'CÁLCULO FUNPRESP'!AA185</f>
        <v>0</v>
      </c>
    </row>
    <row r="183" spans="5:11" x14ac:dyDescent="0.25">
      <c r="E183" s="187" t="str">
        <f ca="1">'CÁLCULO FUNPRESP'!R186</f>
        <v/>
      </c>
      <c r="F183" s="170" t="str">
        <f ca="1">'CÁLCULO FUNPRESP'!S186</f>
        <v/>
      </c>
      <c r="G183" s="170" t="str">
        <f ca="1">'CÁLCULO FUNPRESP'!T186</f>
        <v/>
      </c>
      <c r="H183" s="170">
        <f ca="1">'CÁLCULO FUNPRESP'!U186</f>
        <v>0</v>
      </c>
      <c r="J183" s="187" t="str">
        <f ca="1">'CÁLCULO FUNPRESP'!W186</f>
        <v/>
      </c>
      <c r="K183" s="170">
        <f ca="1">'CÁLCULO FUNPRESP'!AA186</f>
        <v>0</v>
      </c>
    </row>
    <row r="184" spans="5:11" x14ac:dyDescent="0.25">
      <c r="E184" s="187" t="str">
        <f ca="1">'CÁLCULO FUNPRESP'!R187</f>
        <v/>
      </c>
      <c r="F184" s="170" t="str">
        <f ca="1">'CÁLCULO FUNPRESP'!S187</f>
        <v/>
      </c>
      <c r="G184" s="170" t="str">
        <f ca="1">'CÁLCULO FUNPRESP'!T187</f>
        <v/>
      </c>
      <c r="H184" s="170">
        <f ca="1">'CÁLCULO FUNPRESP'!U187</f>
        <v>0</v>
      </c>
      <c r="J184" s="187" t="str">
        <f ca="1">'CÁLCULO FUNPRESP'!W187</f>
        <v/>
      </c>
      <c r="K184" s="170">
        <f ca="1">'CÁLCULO FUNPRESP'!AA187</f>
        <v>0</v>
      </c>
    </row>
    <row r="185" spans="5:11" x14ac:dyDescent="0.25">
      <c r="E185" s="187" t="str">
        <f ca="1">'CÁLCULO FUNPRESP'!R188</f>
        <v/>
      </c>
      <c r="F185" s="170" t="str">
        <f ca="1">'CÁLCULO FUNPRESP'!S188</f>
        <v/>
      </c>
      <c r="G185" s="170" t="str">
        <f ca="1">'CÁLCULO FUNPRESP'!T188</f>
        <v/>
      </c>
      <c r="H185" s="170">
        <f ca="1">'CÁLCULO FUNPRESP'!U188</f>
        <v>0</v>
      </c>
      <c r="J185" s="187" t="str">
        <f ca="1">'CÁLCULO FUNPRESP'!W188</f>
        <v/>
      </c>
      <c r="K185" s="170">
        <f ca="1">'CÁLCULO FUNPRESP'!AA188</f>
        <v>0</v>
      </c>
    </row>
    <row r="186" spans="5:11" x14ac:dyDescent="0.25">
      <c r="E186" s="187" t="str">
        <f ca="1">'CÁLCULO FUNPRESP'!R189</f>
        <v/>
      </c>
      <c r="F186" s="170" t="str">
        <f ca="1">'CÁLCULO FUNPRESP'!S189</f>
        <v/>
      </c>
      <c r="G186" s="170" t="str">
        <f ca="1">'CÁLCULO FUNPRESP'!T189</f>
        <v/>
      </c>
      <c r="H186" s="170">
        <f ca="1">'CÁLCULO FUNPRESP'!U189</f>
        <v>0</v>
      </c>
      <c r="J186" s="187" t="str">
        <f ca="1">'CÁLCULO FUNPRESP'!W189</f>
        <v/>
      </c>
      <c r="K186" s="170">
        <f ca="1">'CÁLCULO FUNPRESP'!AA189</f>
        <v>0</v>
      </c>
    </row>
    <row r="187" spans="5:11" x14ac:dyDescent="0.25">
      <c r="E187" s="187" t="str">
        <f ca="1">'CÁLCULO FUNPRESP'!R190</f>
        <v/>
      </c>
      <c r="F187" s="170" t="str">
        <f ca="1">'CÁLCULO FUNPRESP'!S190</f>
        <v/>
      </c>
      <c r="G187" s="170" t="str">
        <f ca="1">'CÁLCULO FUNPRESP'!T190</f>
        <v/>
      </c>
      <c r="H187" s="170">
        <f ca="1">'CÁLCULO FUNPRESP'!U190</f>
        <v>0</v>
      </c>
      <c r="J187" s="187" t="str">
        <f ca="1">'CÁLCULO FUNPRESP'!W190</f>
        <v/>
      </c>
      <c r="K187" s="170">
        <f ca="1">'CÁLCULO FUNPRESP'!AA190</f>
        <v>0</v>
      </c>
    </row>
    <row r="188" spans="5:11" x14ac:dyDescent="0.25">
      <c r="E188" s="187" t="str">
        <f ca="1">'CÁLCULO FUNPRESP'!R191</f>
        <v/>
      </c>
      <c r="F188" s="170" t="str">
        <f ca="1">'CÁLCULO FUNPRESP'!S191</f>
        <v/>
      </c>
      <c r="G188" s="170" t="str">
        <f ca="1">'CÁLCULO FUNPRESP'!T191</f>
        <v/>
      </c>
      <c r="H188" s="170">
        <f ca="1">'CÁLCULO FUNPRESP'!U191</f>
        <v>0</v>
      </c>
      <c r="J188" s="187" t="str">
        <f ca="1">'CÁLCULO FUNPRESP'!W191</f>
        <v/>
      </c>
      <c r="K188" s="170">
        <f ca="1">'CÁLCULO FUNPRESP'!AA191</f>
        <v>0</v>
      </c>
    </row>
    <row r="189" spans="5:11" x14ac:dyDescent="0.25">
      <c r="E189" s="187" t="str">
        <f ca="1">'CÁLCULO FUNPRESP'!R192</f>
        <v/>
      </c>
      <c r="F189" s="170" t="str">
        <f ca="1">'CÁLCULO FUNPRESP'!S192</f>
        <v/>
      </c>
      <c r="G189" s="170" t="str">
        <f ca="1">'CÁLCULO FUNPRESP'!T192</f>
        <v/>
      </c>
      <c r="H189" s="170">
        <f ca="1">'CÁLCULO FUNPRESP'!U192</f>
        <v>0</v>
      </c>
      <c r="J189" s="187" t="str">
        <f ca="1">'CÁLCULO FUNPRESP'!W192</f>
        <v/>
      </c>
      <c r="K189" s="170">
        <f ca="1">'CÁLCULO FUNPRESP'!AA192</f>
        <v>0</v>
      </c>
    </row>
    <row r="190" spans="5:11" x14ac:dyDescent="0.25">
      <c r="E190" s="187" t="str">
        <f ca="1">'CÁLCULO FUNPRESP'!R193</f>
        <v/>
      </c>
      <c r="F190" s="170" t="str">
        <f ca="1">'CÁLCULO FUNPRESP'!S193</f>
        <v/>
      </c>
      <c r="G190" s="170" t="str">
        <f ca="1">'CÁLCULO FUNPRESP'!T193</f>
        <v/>
      </c>
      <c r="H190" s="170">
        <f ca="1">'CÁLCULO FUNPRESP'!U193</f>
        <v>0</v>
      </c>
      <c r="J190" s="187" t="str">
        <f ca="1">'CÁLCULO FUNPRESP'!W193</f>
        <v/>
      </c>
      <c r="K190" s="170">
        <f ca="1">'CÁLCULO FUNPRESP'!AA193</f>
        <v>0</v>
      </c>
    </row>
    <row r="191" spans="5:11" x14ac:dyDescent="0.25">
      <c r="E191" s="187" t="str">
        <f ca="1">'CÁLCULO FUNPRESP'!R194</f>
        <v/>
      </c>
      <c r="F191" s="170" t="str">
        <f ca="1">'CÁLCULO FUNPRESP'!S194</f>
        <v/>
      </c>
      <c r="G191" s="170" t="str">
        <f ca="1">'CÁLCULO FUNPRESP'!T194</f>
        <v/>
      </c>
      <c r="H191" s="170">
        <f ca="1">'CÁLCULO FUNPRESP'!U194</f>
        <v>0</v>
      </c>
      <c r="J191" s="187" t="str">
        <f ca="1">'CÁLCULO FUNPRESP'!W194</f>
        <v/>
      </c>
      <c r="K191" s="170">
        <f ca="1">'CÁLCULO FUNPRESP'!AA194</f>
        <v>0</v>
      </c>
    </row>
    <row r="192" spans="5:11" x14ac:dyDescent="0.25">
      <c r="E192" s="187" t="str">
        <f ca="1">'CÁLCULO FUNPRESP'!R195</f>
        <v/>
      </c>
      <c r="F192" s="170" t="str">
        <f ca="1">'CÁLCULO FUNPRESP'!S195</f>
        <v/>
      </c>
      <c r="G192" s="170" t="str">
        <f ca="1">'CÁLCULO FUNPRESP'!T195</f>
        <v/>
      </c>
      <c r="H192" s="170">
        <f ca="1">'CÁLCULO FUNPRESP'!U195</f>
        <v>0</v>
      </c>
      <c r="J192" s="187" t="str">
        <f ca="1">'CÁLCULO FUNPRESP'!W195</f>
        <v/>
      </c>
      <c r="K192" s="170">
        <f ca="1">'CÁLCULO FUNPRESP'!AA195</f>
        <v>0</v>
      </c>
    </row>
    <row r="193" spans="5:11" x14ac:dyDescent="0.25">
      <c r="E193" s="187" t="str">
        <f ca="1">'CÁLCULO FUNPRESP'!R196</f>
        <v/>
      </c>
      <c r="F193" s="170" t="str">
        <f ca="1">'CÁLCULO FUNPRESP'!S196</f>
        <v/>
      </c>
      <c r="G193" s="170" t="str">
        <f ca="1">'CÁLCULO FUNPRESP'!T196</f>
        <v/>
      </c>
      <c r="H193" s="170">
        <f ca="1">'CÁLCULO FUNPRESP'!U196</f>
        <v>0</v>
      </c>
      <c r="J193" s="187" t="str">
        <f ca="1">'CÁLCULO FUNPRESP'!W196</f>
        <v/>
      </c>
      <c r="K193" s="170">
        <f ca="1">'CÁLCULO FUNPRESP'!AA196</f>
        <v>0</v>
      </c>
    </row>
    <row r="194" spans="5:11" x14ac:dyDescent="0.25">
      <c r="E194" s="187" t="str">
        <f ca="1">'CÁLCULO FUNPRESP'!R197</f>
        <v/>
      </c>
      <c r="F194" s="170" t="str">
        <f ca="1">'CÁLCULO FUNPRESP'!S197</f>
        <v/>
      </c>
      <c r="G194" s="170" t="str">
        <f ca="1">'CÁLCULO FUNPRESP'!T197</f>
        <v/>
      </c>
      <c r="H194" s="170">
        <f ca="1">'CÁLCULO FUNPRESP'!U197</f>
        <v>0</v>
      </c>
      <c r="J194" s="187" t="str">
        <f ca="1">'CÁLCULO FUNPRESP'!W197</f>
        <v/>
      </c>
      <c r="K194" s="170">
        <f ca="1">'CÁLCULO FUNPRESP'!AA197</f>
        <v>0</v>
      </c>
    </row>
    <row r="195" spans="5:11" x14ac:dyDescent="0.25">
      <c r="E195" s="187" t="str">
        <f ca="1">'CÁLCULO FUNPRESP'!R198</f>
        <v/>
      </c>
      <c r="F195" s="170" t="str">
        <f ca="1">'CÁLCULO FUNPRESP'!S198</f>
        <v/>
      </c>
      <c r="G195" s="170" t="str">
        <f ca="1">'CÁLCULO FUNPRESP'!T198</f>
        <v/>
      </c>
      <c r="H195" s="170">
        <f ca="1">'CÁLCULO FUNPRESP'!U198</f>
        <v>0</v>
      </c>
      <c r="J195" s="187" t="str">
        <f ca="1">'CÁLCULO FUNPRESP'!W198</f>
        <v/>
      </c>
      <c r="K195" s="170">
        <f ca="1">'CÁLCULO FUNPRESP'!AA198</f>
        <v>0</v>
      </c>
    </row>
    <row r="196" spans="5:11" x14ac:dyDescent="0.25">
      <c r="E196" s="187" t="str">
        <f ca="1">'CÁLCULO FUNPRESP'!R199</f>
        <v/>
      </c>
      <c r="F196" s="170" t="str">
        <f ca="1">'CÁLCULO FUNPRESP'!S199</f>
        <v/>
      </c>
      <c r="G196" s="170" t="str">
        <f ca="1">'CÁLCULO FUNPRESP'!T199</f>
        <v/>
      </c>
      <c r="H196" s="170">
        <f ca="1">'CÁLCULO FUNPRESP'!U199</f>
        <v>0</v>
      </c>
      <c r="J196" s="187" t="str">
        <f ca="1">'CÁLCULO FUNPRESP'!W199</f>
        <v/>
      </c>
      <c r="K196" s="170">
        <f ca="1">'CÁLCULO FUNPRESP'!AA199</f>
        <v>0</v>
      </c>
    </row>
    <row r="197" spans="5:11" x14ac:dyDescent="0.25">
      <c r="E197" s="187" t="str">
        <f ca="1">'CÁLCULO FUNPRESP'!R200</f>
        <v/>
      </c>
      <c r="F197" s="170" t="str">
        <f ca="1">'CÁLCULO FUNPRESP'!S200</f>
        <v/>
      </c>
      <c r="G197" s="170" t="str">
        <f ca="1">'CÁLCULO FUNPRESP'!T200</f>
        <v/>
      </c>
      <c r="H197" s="170">
        <f ca="1">'CÁLCULO FUNPRESP'!U200</f>
        <v>0</v>
      </c>
      <c r="J197" s="187" t="str">
        <f ca="1">'CÁLCULO FUNPRESP'!W200</f>
        <v/>
      </c>
      <c r="K197" s="170">
        <f ca="1">'CÁLCULO FUNPRESP'!AA200</f>
        <v>0</v>
      </c>
    </row>
    <row r="198" spans="5:11" x14ac:dyDescent="0.25">
      <c r="E198" s="187" t="str">
        <f ca="1">'CÁLCULO FUNPRESP'!R201</f>
        <v/>
      </c>
      <c r="F198" s="170" t="str">
        <f ca="1">'CÁLCULO FUNPRESP'!S201</f>
        <v/>
      </c>
      <c r="G198" s="170" t="str">
        <f ca="1">'CÁLCULO FUNPRESP'!T201</f>
        <v/>
      </c>
      <c r="H198" s="170">
        <f ca="1">'CÁLCULO FUNPRESP'!U201</f>
        <v>0</v>
      </c>
      <c r="J198" s="187" t="str">
        <f ca="1">'CÁLCULO FUNPRESP'!W201</f>
        <v/>
      </c>
      <c r="K198" s="170">
        <f ca="1">'CÁLCULO FUNPRESP'!AA201</f>
        <v>0</v>
      </c>
    </row>
    <row r="199" spans="5:11" x14ac:dyDescent="0.25">
      <c r="E199" s="187" t="str">
        <f ca="1">'CÁLCULO FUNPRESP'!R202</f>
        <v/>
      </c>
      <c r="F199" s="170" t="str">
        <f ca="1">'CÁLCULO FUNPRESP'!S202</f>
        <v/>
      </c>
      <c r="G199" s="170" t="str">
        <f ca="1">'CÁLCULO FUNPRESP'!T202</f>
        <v/>
      </c>
      <c r="H199" s="170">
        <f ca="1">'CÁLCULO FUNPRESP'!U202</f>
        <v>0</v>
      </c>
      <c r="J199" s="187" t="str">
        <f ca="1">'CÁLCULO FUNPRESP'!W202</f>
        <v/>
      </c>
      <c r="K199" s="170">
        <f ca="1">'CÁLCULO FUNPRESP'!AA202</f>
        <v>0</v>
      </c>
    </row>
    <row r="200" spans="5:11" x14ac:dyDescent="0.25">
      <c r="E200" s="187" t="str">
        <f ca="1">'CÁLCULO FUNPRESP'!R203</f>
        <v/>
      </c>
      <c r="F200" s="170" t="str">
        <f ca="1">'CÁLCULO FUNPRESP'!S203</f>
        <v/>
      </c>
      <c r="G200" s="170" t="str">
        <f ca="1">'CÁLCULO FUNPRESP'!T203</f>
        <v/>
      </c>
      <c r="H200" s="170">
        <f ca="1">'CÁLCULO FUNPRESP'!U203</f>
        <v>0</v>
      </c>
      <c r="J200" s="187" t="str">
        <f ca="1">'CÁLCULO FUNPRESP'!W203</f>
        <v/>
      </c>
      <c r="K200" s="170">
        <f ca="1">'CÁLCULO FUNPRESP'!AA203</f>
        <v>0</v>
      </c>
    </row>
    <row r="201" spans="5:11" x14ac:dyDescent="0.25">
      <c r="E201" s="187" t="str">
        <f ca="1">'CÁLCULO FUNPRESP'!R204</f>
        <v/>
      </c>
      <c r="F201" s="170" t="str">
        <f ca="1">'CÁLCULO FUNPRESP'!S204</f>
        <v/>
      </c>
      <c r="G201" s="170" t="str">
        <f ca="1">'CÁLCULO FUNPRESP'!T204</f>
        <v/>
      </c>
      <c r="H201" s="170">
        <f ca="1">'CÁLCULO FUNPRESP'!U204</f>
        <v>0</v>
      </c>
      <c r="J201" s="187" t="str">
        <f ca="1">'CÁLCULO FUNPRESP'!W204</f>
        <v/>
      </c>
      <c r="K201" s="170">
        <f ca="1">'CÁLCULO FUNPRESP'!AA204</f>
        <v>0</v>
      </c>
    </row>
    <row r="202" spans="5:11" x14ac:dyDescent="0.25">
      <c r="E202" s="187" t="str">
        <f ca="1">'CÁLCULO FUNPRESP'!R205</f>
        <v/>
      </c>
      <c r="F202" s="170" t="str">
        <f ca="1">'CÁLCULO FUNPRESP'!S205</f>
        <v/>
      </c>
      <c r="G202" s="170" t="str">
        <f ca="1">'CÁLCULO FUNPRESP'!T205</f>
        <v/>
      </c>
      <c r="H202" s="170">
        <f ca="1">'CÁLCULO FUNPRESP'!U205</f>
        <v>0</v>
      </c>
      <c r="J202" s="187" t="str">
        <f ca="1">'CÁLCULO FUNPRESP'!W205</f>
        <v/>
      </c>
      <c r="K202" s="170">
        <f ca="1">'CÁLCULO FUNPRESP'!AA205</f>
        <v>0</v>
      </c>
    </row>
    <row r="203" spans="5:11" x14ac:dyDescent="0.25">
      <c r="E203" s="187" t="str">
        <f ca="1">'CÁLCULO FUNPRESP'!R206</f>
        <v/>
      </c>
      <c r="F203" s="170" t="str">
        <f ca="1">'CÁLCULO FUNPRESP'!S206</f>
        <v/>
      </c>
      <c r="G203" s="170" t="str">
        <f ca="1">'CÁLCULO FUNPRESP'!T206</f>
        <v/>
      </c>
      <c r="H203" s="170">
        <f ca="1">'CÁLCULO FUNPRESP'!U206</f>
        <v>0</v>
      </c>
      <c r="J203" s="187" t="str">
        <f ca="1">'CÁLCULO FUNPRESP'!W206</f>
        <v/>
      </c>
      <c r="K203" s="170">
        <f ca="1">'CÁLCULO FUNPRESP'!AA206</f>
        <v>0</v>
      </c>
    </row>
    <row r="204" spans="5:11" x14ac:dyDescent="0.25">
      <c r="E204" s="187" t="str">
        <f ca="1">'CÁLCULO FUNPRESP'!R207</f>
        <v/>
      </c>
      <c r="F204" s="170" t="str">
        <f ca="1">'CÁLCULO FUNPRESP'!S207</f>
        <v/>
      </c>
      <c r="G204" s="170" t="str">
        <f ca="1">'CÁLCULO FUNPRESP'!T207</f>
        <v/>
      </c>
      <c r="H204" s="170">
        <f ca="1">'CÁLCULO FUNPRESP'!U207</f>
        <v>0</v>
      </c>
      <c r="J204" s="187" t="str">
        <f ca="1">'CÁLCULO FUNPRESP'!W207</f>
        <v/>
      </c>
      <c r="K204" s="170">
        <f ca="1">'CÁLCULO FUNPRESP'!AA207</f>
        <v>0</v>
      </c>
    </row>
    <row r="205" spans="5:11" x14ac:dyDescent="0.25">
      <c r="E205" s="187" t="str">
        <f ca="1">'CÁLCULO FUNPRESP'!R208</f>
        <v/>
      </c>
      <c r="F205" s="170" t="str">
        <f ca="1">'CÁLCULO FUNPRESP'!S208</f>
        <v/>
      </c>
      <c r="G205" s="170" t="str">
        <f ca="1">'CÁLCULO FUNPRESP'!T208</f>
        <v/>
      </c>
      <c r="H205" s="170">
        <f ca="1">'CÁLCULO FUNPRESP'!U208</f>
        <v>0</v>
      </c>
      <c r="J205" s="187" t="str">
        <f ca="1">'CÁLCULO FUNPRESP'!W208</f>
        <v/>
      </c>
      <c r="K205" s="170">
        <f ca="1">'CÁLCULO FUNPRESP'!AA208</f>
        <v>0</v>
      </c>
    </row>
    <row r="206" spans="5:11" x14ac:dyDescent="0.25">
      <c r="E206" s="187" t="str">
        <f ca="1">'CÁLCULO FUNPRESP'!R209</f>
        <v/>
      </c>
      <c r="F206" s="170" t="str">
        <f ca="1">'CÁLCULO FUNPRESP'!S209</f>
        <v/>
      </c>
      <c r="G206" s="170" t="str">
        <f ca="1">'CÁLCULO FUNPRESP'!T209</f>
        <v/>
      </c>
      <c r="H206" s="170">
        <f ca="1">'CÁLCULO FUNPRESP'!U209</f>
        <v>0</v>
      </c>
      <c r="J206" s="187" t="str">
        <f ca="1">'CÁLCULO FUNPRESP'!W209</f>
        <v/>
      </c>
      <c r="K206" s="170">
        <f ca="1">'CÁLCULO FUNPRESP'!AA209</f>
        <v>0</v>
      </c>
    </row>
    <row r="207" spans="5:11" x14ac:dyDescent="0.25">
      <c r="E207" s="187" t="str">
        <f ca="1">'CÁLCULO FUNPRESP'!R210</f>
        <v/>
      </c>
      <c r="F207" s="170" t="str">
        <f ca="1">'CÁLCULO FUNPRESP'!S210</f>
        <v/>
      </c>
      <c r="G207" s="170" t="str">
        <f ca="1">'CÁLCULO FUNPRESP'!T210</f>
        <v/>
      </c>
      <c r="H207" s="170">
        <f ca="1">'CÁLCULO FUNPRESP'!U210</f>
        <v>0</v>
      </c>
      <c r="J207" s="187" t="str">
        <f ca="1">'CÁLCULO FUNPRESP'!W210</f>
        <v/>
      </c>
      <c r="K207" s="170">
        <f ca="1">'CÁLCULO FUNPRESP'!AA210</f>
        <v>0</v>
      </c>
    </row>
    <row r="208" spans="5:11" x14ac:dyDescent="0.25">
      <c r="E208" s="187" t="str">
        <f ca="1">'CÁLCULO FUNPRESP'!R211</f>
        <v/>
      </c>
      <c r="F208" s="170" t="str">
        <f ca="1">'CÁLCULO FUNPRESP'!S211</f>
        <v/>
      </c>
      <c r="G208" s="170" t="str">
        <f ca="1">'CÁLCULO FUNPRESP'!T211</f>
        <v/>
      </c>
      <c r="H208" s="170">
        <f ca="1">'CÁLCULO FUNPRESP'!U211</f>
        <v>0</v>
      </c>
      <c r="J208" s="187" t="str">
        <f ca="1">'CÁLCULO FUNPRESP'!W211</f>
        <v/>
      </c>
      <c r="K208" s="170">
        <f ca="1">'CÁLCULO FUNPRESP'!AA211</f>
        <v>0</v>
      </c>
    </row>
    <row r="209" spans="5:11" x14ac:dyDescent="0.25">
      <c r="E209" s="187" t="str">
        <f ca="1">'CÁLCULO FUNPRESP'!R212</f>
        <v/>
      </c>
      <c r="F209" s="170" t="str">
        <f ca="1">'CÁLCULO FUNPRESP'!S212</f>
        <v/>
      </c>
      <c r="G209" s="170" t="str">
        <f ca="1">'CÁLCULO FUNPRESP'!T212</f>
        <v/>
      </c>
      <c r="H209" s="170">
        <f ca="1">'CÁLCULO FUNPRESP'!U212</f>
        <v>0</v>
      </c>
      <c r="J209" s="187" t="str">
        <f ca="1">'CÁLCULO FUNPRESP'!W212</f>
        <v/>
      </c>
      <c r="K209" s="170">
        <f ca="1">'CÁLCULO FUNPRESP'!AA212</f>
        <v>0</v>
      </c>
    </row>
    <row r="210" spans="5:11" x14ac:dyDescent="0.25">
      <c r="E210" s="187" t="str">
        <f ca="1">'CÁLCULO FUNPRESP'!R213</f>
        <v/>
      </c>
      <c r="F210" s="170" t="str">
        <f ca="1">'CÁLCULO FUNPRESP'!S213</f>
        <v/>
      </c>
      <c r="G210" s="170" t="str">
        <f ca="1">'CÁLCULO FUNPRESP'!T213</f>
        <v/>
      </c>
      <c r="H210" s="170">
        <f ca="1">'CÁLCULO FUNPRESP'!U213</f>
        <v>0</v>
      </c>
      <c r="J210" s="187" t="str">
        <f ca="1">'CÁLCULO FUNPRESP'!W213</f>
        <v/>
      </c>
      <c r="K210" s="170">
        <f ca="1">'CÁLCULO FUNPRESP'!AA213</f>
        <v>0</v>
      </c>
    </row>
    <row r="211" spans="5:11" x14ac:dyDescent="0.25">
      <c r="E211" s="187" t="str">
        <f ca="1">'CÁLCULO FUNPRESP'!R214</f>
        <v/>
      </c>
      <c r="F211" s="170" t="str">
        <f ca="1">'CÁLCULO FUNPRESP'!S214</f>
        <v/>
      </c>
      <c r="G211" s="170" t="str">
        <f ca="1">'CÁLCULO FUNPRESP'!T214</f>
        <v/>
      </c>
      <c r="H211" s="170">
        <f ca="1">'CÁLCULO FUNPRESP'!U214</f>
        <v>0</v>
      </c>
      <c r="J211" s="187" t="str">
        <f ca="1">'CÁLCULO FUNPRESP'!W214</f>
        <v/>
      </c>
      <c r="K211" s="170">
        <f ca="1">'CÁLCULO FUNPRESP'!AA214</f>
        <v>0</v>
      </c>
    </row>
    <row r="212" spans="5:11" x14ac:dyDescent="0.25">
      <c r="E212" s="187" t="str">
        <f ca="1">'CÁLCULO FUNPRESP'!R215</f>
        <v/>
      </c>
      <c r="F212" s="170" t="str">
        <f ca="1">'CÁLCULO FUNPRESP'!S215</f>
        <v/>
      </c>
      <c r="G212" s="170" t="str">
        <f ca="1">'CÁLCULO FUNPRESP'!T215</f>
        <v/>
      </c>
      <c r="H212" s="170">
        <f ca="1">'CÁLCULO FUNPRESP'!U215</f>
        <v>0</v>
      </c>
      <c r="J212" s="187" t="str">
        <f ca="1">'CÁLCULO FUNPRESP'!W215</f>
        <v/>
      </c>
      <c r="K212" s="170">
        <f ca="1">'CÁLCULO FUNPRESP'!AA215</f>
        <v>0</v>
      </c>
    </row>
    <row r="213" spans="5:11" x14ac:dyDescent="0.25">
      <c r="E213" s="187" t="str">
        <f ca="1">'CÁLCULO FUNPRESP'!R216</f>
        <v/>
      </c>
      <c r="F213" s="170" t="str">
        <f ca="1">'CÁLCULO FUNPRESP'!S216</f>
        <v/>
      </c>
      <c r="G213" s="170" t="str">
        <f ca="1">'CÁLCULO FUNPRESP'!T216</f>
        <v/>
      </c>
      <c r="H213" s="170">
        <f ca="1">'CÁLCULO FUNPRESP'!U216</f>
        <v>0</v>
      </c>
      <c r="J213" s="187" t="str">
        <f ca="1">'CÁLCULO FUNPRESP'!W216</f>
        <v/>
      </c>
      <c r="K213" s="170">
        <f ca="1">'CÁLCULO FUNPRESP'!AA216</f>
        <v>0</v>
      </c>
    </row>
    <row r="214" spans="5:11" x14ac:dyDescent="0.25">
      <c r="E214" s="187" t="str">
        <f ca="1">'CÁLCULO FUNPRESP'!R217</f>
        <v/>
      </c>
      <c r="F214" s="170" t="str">
        <f ca="1">'CÁLCULO FUNPRESP'!S217</f>
        <v/>
      </c>
      <c r="G214" s="170" t="str">
        <f ca="1">'CÁLCULO FUNPRESP'!T217</f>
        <v/>
      </c>
      <c r="H214" s="170">
        <f ca="1">'CÁLCULO FUNPRESP'!U217</f>
        <v>0</v>
      </c>
      <c r="J214" s="187" t="str">
        <f ca="1">'CÁLCULO FUNPRESP'!W217</f>
        <v/>
      </c>
      <c r="K214" s="170">
        <f ca="1">'CÁLCULO FUNPRESP'!AA217</f>
        <v>0</v>
      </c>
    </row>
    <row r="215" spans="5:11" x14ac:dyDescent="0.25">
      <c r="E215" s="187" t="str">
        <f ca="1">'CÁLCULO FUNPRESP'!R218</f>
        <v/>
      </c>
      <c r="F215" s="170" t="str">
        <f ca="1">'CÁLCULO FUNPRESP'!S218</f>
        <v/>
      </c>
      <c r="G215" s="170" t="str">
        <f ca="1">'CÁLCULO FUNPRESP'!T218</f>
        <v/>
      </c>
      <c r="H215" s="170">
        <f ca="1">'CÁLCULO FUNPRESP'!U218</f>
        <v>0</v>
      </c>
      <c r="J215" s="187" t="str">
        <f ca="1">'CÁLCULO FUNPRESP'!W218</f>
        <v/>
      </c>
      <c r="K215" s="170">
        <f ca="1">'CÁLCULO FUNPRESP'!AA218</f>
        <v>0</v>
      </c>
    </row>
    <row r="216" spans="5:11" x14ac:dyDescent="0.25">
      <c r="E216" s="187" t="str">
        <f ca="1">'CÁLCULO FUNPRESP'!R219</f>
        <v/>
      </c>
      <c r="F216" s="170" t="str">
        <f ca="1">'CÁLCULO FUNPRESP'!S219</f>
        <v/>
      </c>
      <c r="G216" s="170" t="str">
        <f ca="1">'CÁLCULO FUNPRESP'!T219</f>
        <v/>
      </c>
      <c r="H216" s="170">
        <f ca="1">'CÁLCULO FUNPRESP'!U219</f>
        <v>0</v>
      </c>
      <c r="J216" s="187" t="str">
        <f ca="1">'CÁLCULO FUNPRESP'!W219</f>
        <v/>
      </c>
      <c r="K216" s="170">
        <f ca="1">'CÁLCULO FUNPRESP'!AA219</f>
        <v>0</v>
      </c>
    </row>
    <row r="217" spans="5:11" x14ac:dyDescent="0.25">
      <c r="E217" s="187" t="str">
        <f ca="1">'CÁLCULO FUNPRESP'!R220</f>
        <v/>
      </c>
      <c r="F217" s="170" t="str">
        <f ca="1">'CÁLCULO FUNPRESP'!S220</f>
        <v/>
      </c>
      <c r="G217" s="170" t="str">
        <f ca="1">'CÁLCULO FUNPRESP'!T220</f>
        <v/>
      </c>
      <c r="H217" s="170">
        <f ca="1">'CÁLCULO FUNPRESP'!U220</f>
        <v>0</v>
      </c>
      <c r="J217" s="187" t="str">
        <f ca="1">'CÁLCULO FUNPRESP'!W220</f>
        <v/>
      </c>
      <c r="K217" s="170">
        <f ca="1">'CÁLCULO FUNPRESP'!AA220</f>
        <v>0</v>
      </c>
    </row>
    <row r="218" spans="5:11" x14ac:dyDescent="0.25">
      <c r="E218" s="187" t="str">
        <f ca="1">'CÁLCULO FUNPRESP'!R221</f>
        <v/>
      </c>
      <c r="F218" s="170" t="str">
        <f ca="1">'CÁLCULO FUNPRESP'!S221</f>
        <v/>
      </c>
      <c r="G218" s="170" t="str">
        <f ca="1">'CÁLCULO FUNPRESP'!T221</f>
        <v/>
      </c>
      <c r="H218" s="170">
        <f ca="1">'CÁLCULO FUNPRESP'!U221</f>
        <v>0</v>
      </c>
      <c r="J218" s="187" t="str">
        <f ca="1">'CÁLCULO FUNPRESP'!W221</f>
        <v/>
      </c>
      <c r="K218" s="170">
        <f ca="1">'CÁLCULO FUNPRESP'!AA221</f>
        <v>0</v>
      </c>
    </row>
    <row r="219" spans="5:11" x14ac:dyDescent="0.25">
      <c r="E219" s="187" t="str">
        <f ca="1">'CÁLCULO FUNPRESP'!R222</f>
        <v/>
      </c>
      <c r="F219" s="170" t="str">
        <f ca="1">'CÁLCULO FUNPRESP'!S222</f>
        <v/>
      </c>
      <c r="G219" s="170" t="str">
        <f ca="1">'CÁLCULO FUNPRESP'!T222</f>
        <v/>
      </c>
      <c r="H219" s="170">
        <f ca="1">'CÁLCULO FUNPRESP'!U222</f>
        <v>0</v>
      </c>
      <c r="J219" s="187" t="str">
        <f ca="1">'CÁLCULO FUNPRESP'!W222</f>
        <v/>
      </c>
      <c r="K219" s="170">
        <f ca="1">'CÁLCULO FUNPRESP'!AA222</f>
        <v>0</v>
      </c>
    </row>
    <row r="220" spans="5:11" x14ac:dyDescent="0.25">
      <c r="E220" s="187" t="str">
        <f ca="1">'CÁLCULO FUNPRESP'!R223</f>
        <v/>
      </c>
      <c r="F220" s="170" t="str">
        <f ca="1">'CÁLCULO FUNPRESP'!S223</f>
        <v/>
      </c>
      <c r="G220" s="170" t="str">
        <f ca="1">'CÁLCULO FUNPRESP'!T223</f>
        <v/>
      </c>
      <c r="H220" s="170">
        <f ca="1">'CÁLCULO FUNPRESP'!U223</f>
        <v>0</v>
      </c>
      <c r="J220" s="187" t="str">
        <f ca="1">'CÁLCULO FUNPRESP'!W223</f>
        <v/>
      </c>
      <c r="K220" s="170">
        <f ca="1">'CÁLCULO FUNPRESP'!AA223</f>
        <v>0</v>
      </c>
    </row>
    <row r="221" spans="5:11" x14ac:dyDescent="0.25">
      <c r="E221" s="187" t="str">
        <f ca="1">'CÁLCULO FUNPRESP'!R224</f>
        <v/>
      </c>
      <c r="F221" s="170" t="str">
        <f ca="1">'CÁLCULO FUNPRESP'!S224</f>
        <v/>
      </c>
      <c r="G221" s="170" t="str">
        <f ca="1">'CÁLCULO FUNPRESP'!T224</f>
        <v/>
      </c>
      <c r="H221" s="170">
        <f ca="1">'CÁLCULO FUNPRESP'!U224</f>
        <v>0</v>
      </c>
      <c r="J221" s="187" t="str">
        <f ca="1">'CÁLCULO FUNPRESP'!W224</f>
        <v/>
      </c>
      <c r="K221" s="170">
        <f ca="1">'CÁLCULO FUNPRESP'!AA224</f>
        <v>0</v>
      </c>
    </row>
    <row r="222" spans="5:11" x14ac:dyDescent="0.25">
      <c r="E222" s="187" t="str">
        <f ca="1">'CÁLCULO FUNPRESP'!R225</f>
        <v/>
      </c>
      <c r="F222" s="170" t="str">
        <f ca="1">'CÁLCULO FUNPRESP'!S225</f>
        <v/>
      </c>
      <c r="G222" s="170" t="str">
        <f ca="1">'CÁLCULO FUNPRESP'!T225</f>
        <v/>
      </c>
      <c r="H222" s="170">
        <f ca="1">'CÁLCULO FUNPRESP'!U225</f>
        <v>0</v>
      </c>
      <c r="J222" s="187" t="str">
        <f ca="1">'CÁLCULO FUNPRESP'!W225</f>
        <v/>
      </c>
      <c r="K222" s="170">
        <f ca="1">'CÁLCULO FUNPRESP'!AA225</f>
        <v>0</v>
      </c>
    </row>
    <row r="223" spans="5:11" x14ac:dyDescent="0.25">
      <c r="E223" s="187" t="str">
        <f ca="1">'CÁLCULO FUNPRESP'!R226</f>
        <v/>
      </c>
      <c r="F223" s="170" t="str">
        <f ca="1">'CÁLCULO FUNPRESP'!S226</f>
        <v/>
      </c>
      <c r="G223" s="170" t="str">
        <f ca="1">'CÁLCULO FUNPRESP'!T226</f>
        <v/>
      </c>
      <c r="H223" s="170">
        <f ca="1">'CÁLCULO FUNPRESP'!U226</f>
        <v>0</v>
      </c>
      <c r="J223" s="187" t="str">
        <f ca="1">'CÁLCULO FUNPRESP'!W226</f>
        <v/>
      </c>
      <c r="K223" s="170">
        <f ca="1">'CÁLCULO FUNPRESP'!AA226</f>
        <v>0</v>
      </c>
    </row>
    <row r="224" spans="5:11" x14ac:dyDescent="0.25">
      <c r="E224" s="187" t="str">
        <f ca="1">'CÁLCULO FUNPRESP'!R227</f>
        <v/>
      </c>
      <c r="F224" s="170" t="str">
        <f ca="1">'CÁLCULO FUNPRESP'!S227</f>
        <v/>
      </c>
      <c r="G224" s="170" t="str">
        <f ca="1">'CÁLCULO FUNPRESP'!T227</f>
        <v/>
      </c>
      <c r="H224" s="170">
        <f ca="1">'CÁLCULO FUNPRESP'!U227</f>
        <v>0</v>
      </c>
      <c r="J224" s="187" t="str">
        <f ca="1">'CÁLCULO FUNPRESP'!W227</f>
        <v/>
      </c>
      <c r="K224" s="170">
        <f ca="1">'CÁLCULO FUNPRESP'!AA227</f>
        <v>0</v>
      </c>
    </row>
    <row r="225" spans="5:11" x14ac:dyDescent="0.25">
      <c r="E225" s="187" t="str">
        <f ca="1">'CÁLCULO FUNPRESP'!R228</f>
        <v/>
      </c>
      <c r="F225" s="170" t="str">
        <f ca="1">'CÁLCULO FUNPRESP'!S228</f>
        <v/>
      </c>
      <c r="G225" s="170" t="str">
        <f ca="1">'CÁLCULO FUNPRESP'!T228</f>
        <v/>
      </c>
      <c r="H225" s="170">
        <f ca="1">'CÁLCULO FUNPRESP'!U228</f>
        <v>0</v>
      </c>
      <c r="J225" s="187" t="str">
        <f ca="1">'CÁLCULO FUNPRESP'!W228</f>
        <v/>
      </c>
      <c r="K225" s="170">
        <f ca="1">'CÁLCULO FUNPRESP'!AA228</f>
        <v>0</v>
      </c>
    </row>
    <row r="226" spans="5:11" x14ac:dyDescent="0.25">
      <c r="E226" s="187" t="str">
        <f ca="1">'CÁLCULO FUNPRESP'!R229</f>
        <v/>
      </c>
      <c r="F226" s="170" t="str">
        <f ca="1">'CÁLCULO FUNPRESP'!S229</f>
        <v/>
      </c>
      <c r="G226" s="170" t="str">
        <f ca="1">'CÁLCULO FUNPRESP'!T229</f>
        <v/>
      </c>
      <c r="H226" s="170">
        <f ca="1">'CÁLCULO FUNPRESP'!U229</f>
        <v>0</v>
      </c>
      <c r="J226" s="187" t="str">
        <f ca="1">'CÁLCULO FUNPRESP'!W229</f>
        <v/>
      </c>
      <c r="K226" s="170">
        <f ca="1">'CÁLCULO FUNPRESP'!AA229</f>
        <v>0</v>
      </c>
    </row>
    <row r="227" spans="5:11" x14ac:dyDescent="0.25">
      <c r="E227" s="187" t="str">
        <f ca="1">'CÁLCULO FUNPRESP'!R230</f>
        <v/>
      </c>
      <c r="F227" s="170" t="str">
        <f ca="1">'CÁLCULO FUNPRESP'!S230</f>
        <v/>
      </c>
      <c r="G227" s="170" t="str">
        <f ca="1">'CÁLCULO FUNPRESP'!T230</f>
        <v/>
      </c>
      <c r="H227" s="170">
        <f ca="1">'CÁLCULO FUNPRESP'!U230</f>
        <v>0</v>
      </c>
      <c r="J227" s="187" t="str">
        <f ca="1">'CÁLCULO FUNPRESP'!W230</f>
        <v/>
      </c>
      <c r="K227" s="170">
        <f ca="1">'CÁLCULO FUNPRESP'!AA230</f>
        <v>0</v>
      </c>
    </row>
    <row r="228" spans="5:11" x14ac:dyDescent="0.25">
      <c r="E228" s="187" t="str">
        <f ca="1">'CÁLCULO FUNPRESP'!R231</f>
        <v/>
      </c>
      <c r="F228" s="170" t="str">
        <f ca="1">'CÁLCULO FUNPRESP'!S231</f>
        <v/>
      </c>
      <c r="G228" s="170" t="str">
        <f ca="1">'CÁLCULO FUNPRESP'!T231</f>
        <v/>
      </c>
      <c r="H228" s="170">
        <f ca="1">'CÁLCULO FUNPRESP'!U231</f>
        <v>0</v>
      </c>
      <c r="J228" s="187" t="str">
        <f ca="1">'CÁLCULO FUNPRESP'!W231</f>
        <v/>
      </c>
      <c r="K228" s="170">
        <f ca="1">'CÁLCULO FUNPRESP'!AA231</f>
        <v>0</v>
      </c>
    </row>
    <row r="229" spans="5:11" x14ac:dyDescent="0.25">
      <c r="E229" s="187" t="str">
        <f ca="1">'CÁLCULO FUNPRESP'!R232</f>
        <v/>
      </c>
      <c r="F229" s="170" t="str">
        <f ca="1">'CÁLCULO FUNPRESP'!S232</f>
        <v/>
      </c>
      <c r="G229" s="170" t="str">
        <f ca="1">'CÁLCULO FUNPRESP'!T232</f>
        <v/>
      </c>
      <c r="H229" s="170">
        <f ca="1">'CÁLCULO FUNPRESP'!U232</f>
        <v>0</v>
      </c>
      <c r="J229" s="187" t="str">
        <f ca="1">'CÁLCULO FUNPRESP'!W232</f>
        <v/>
      </c>
      <c r="K229" s="170">
        <f ca="1">'CÁLCULO FUNPRESP'!AA232</f>
        <v>0</v>
      </c>
    </row>
    <row r="230" spans="5:11" x14ac:dyDescent="0.25">
      <c r="E230" s="187" t="str">
        <f ca="1">'CÁLCULO FUNPRESP'!R233</f>
        <v/>
      </c>
      <c r="F230" s="170" t="str">
        <f ca="1">'CÁLCULO FUNPRESP'!S233</f>
        <v/>
      </c>
      <c r="G230" s="170" t="str">
        <f ca="1">'CÁLCULO FUNPRESP'!T233</f>
        <v/>
      </c>
      <c r="H230" s="170">
        <f ca="1">'CÁLCULO FUNPRESP'!U233</f>
        <v>0</v>
      </c>
      <c r="J230" s="187" t="str">
        <f ca="1">'CÁLCULO FUNPRESP'!W233</f>
        <v/>
      </c>
      <c r="K230" s="170">
        <f ca="1">'CÁLCULO FUNPRESP'!AA233</f>
        <v>0</v>
      </c>
    </row>
    <row r="231" spans="5:11" x14ac:dyDescent="0.25">
      <c r="E231" s="187" t="str">
        <f ca="1">'CÁLCULO FUNPRESP'!R234</f>
        <v/>
      </c>
      <c r="F231" s="170" t="str">
        <f ca="1">'CÁLCULO FUNPRESP'!S234</f>
        <v/>
      </c>
      <c r="G231" s="170" t="str">
        <f ca="1">'CÁLCULO FUNPRESP'!T234</f>
        <v/>
      </c>
      <c r="H231" s="170">
        <f ca="1">'CÁLCULO FUNPRESP'!U234</f>
        <v>0</v>
      </c>
      <c r="J231" s="187" t="str">
        <f ca="1">'CÁLCULO FUNPRESP'!W234</f>
        <v/>
      </c>
      <c r="K231" s="170">
        <f ca="1">'CÁLCULO FUNPRESP'!AA234</f>
        <v>0</v>
      </c>
    </row>
    <row r="232" spans="5:11" x14ac:dyDescent="0.25">
      <c r="E232" s="187" t="str">
        <f ca="1">'CÁLCULO FUNPRESP'!R235</f>
        <v/>
      </c>
      <c r="F232" s="170" t="str">
        <f ca="1">'CÁLCULO FUNPRESP'!S235</f>
        <v/>
      </c>
      <c r="G232" s="170" t="str">
        <f ca="1">'CÁLCULO FUNPRESP'!T235</f>
        <v/>
      </c>
      <c r="H232" s="170">
        <f ca="1">'CÁLCULO FUNPRESP'!U235</f>
        <v>0</v>
      </c>
      <c r="J232" s="187" t="str">
        <f ca="1">'CÁLCULO FUNPRESP'!W235</f>
        <v/>
      </c>
      <c r="K232" s="170">
        <f ca="1">'CÁLCULO FUNPRESP'!AA235</f>
        <v>0</v>
      </c>
    </row>
    <row r="233" spans="5:11" x14ac:dyDescent="0.25">
      <c r="E233" s="187" t="str">
        <f ca="1">'CÁLCULO FUNPRESP'!R236</f>
        <v/>
      </c>
      <c r="F233" s="170" t="str">
        <f ca="1">'CÁLCULO FUNPRESP'!S236</f>
        <v/>
      </c>
      <c r="G233" s="170" t="str">
        <f ca="1">'CÁLCULO FUNPRESP'!T236</f>
        <v/>
      </c>
      <c r="H233" s="170">
        <f ca="1">'CÁLCULO FUNPRESP'!U236</f>
        <v>0</v>
      </c>
      <c r="J233" s="187" t="str">
        <f ca="1">'CÁLCULO FUNPRESP'!W236</f>
        <v/>
      </c>
      <c r="K233" s="170">
        <f ca="1">'CÁLCULO FUNPRESP'!AA236</f>
        <v>0</v>
      </c>
    </row>
    <row r="234" spans="5:11" x14ac:dyDescent="0.25">
      <c r="E234" s="187" t="str">
        <f ca="1">'CÁLCULO FUNPRESP'!R237</f>
        <v/>
      </c>
      <c r="F234" s="170" t="str">
        <f ca="1">'CÁLCULO FUNPRESP'!S237</f>
        <v/>
      </c>
      <c r="G234" s="170" t="str">
        <f ca="1">'CÁLCULO FUNPRESP'!T237</f>
        <v/>
      </c>
      <c r="H234" s="170">
        <f ca="1">'CÁLCULO FUNPRESP'!U237</f>
        <v>0</v>
      </c>
      <c r="J234" s="187" t="str">
        <f ca="1">'CÁLCULO FUNPRESP'!W237</f>
        <v/>
      </c>
      <c r="K234" s="170">
        <f ca="1">'CÁLCULO FUNPRESP'!AA237</f>
        <v>0</v>
      </c>
    </row>
    <row r="235" spans="5:11" x14ac:dyDescent="0.25">
      <c r="E235" s="187" t="str">
        <f ca="1">'CÁLCULO FUNPRESP'!R238</f>
        <v/>
      </c>
      <c r="F235" s="170" t="str">
        <f ca="1">'CÁLCULO FUNPRESP'!S238</f>
        <v/>
      </c>
      <c r="G235" s="170" t="str">
        <f ca="1">'CÁLCULO FUNPRESP'!T238</f>
        <v/>
      </c>
      <c r="H235" s="170">
        <f ca="1">'CÁLCULO FUNPRESP'!U238</f>
        <v>0</v>
      </c>
      <c r="J235" s="187" t="str">
        <f ca="1">'CÁLCULO FUNPRESP'!W238</f>
        <v/>
      </c>
      <c r="K235" s="170">
        <f ca="1">'CÁLCULO FUNPRESP'!AA238</f>
        <v>0</v>
      </c>
    </row>
    <row r="236" spans="5:11" x14ac:dyDescent="0.25">
      <c r="E236" s="187" t="str">
        <f ca="1">'CÁLCULO FUNPRESP'!R239</f>
        <v/>
      </c>
      <c r="F236" s="170" t="str">
        <f ca="1">'CÁLCULO FUNPRESP'!S239</f>
        <v/>
      </c>
      <c r="G236" s="170" t="str">
        <f ca="1">'CÁLCULO FUNPRESP'!T239</f>
        <v/>
      </c>
      <c r="H236" s="170">
        <f ca="1">'CÁLCULO FUNPRESP'!U239</f>
        <v>0</v>
      </c>
      <c r="J236" s="187" t="str">
        <f ca="1">'CÁLCULO FUNPRESP'!W239</f>
        <v/>
      </c>
      <c r="K236" s="170">
        <f ca="1">'CÁLCULO FUNPRESP'!AA239</f>
        <v>0</v>
      </c>
    </row>
    <row r="237" spans="5:11" x14ac:dyDescent="0.25">
      <c r="E237" s="187" t="str">
        <f ca="1">'CÁLCULO FUNPRESP'!R240</f>
        <v/>
      </c>
      <c r="F237" s="170" t="str">
        <f ca="1">'CÁLCULO FUNPRESP'!S240</f>
        <v/>
      </c>
      <c r="G237" s="170" t="str">
        <f ca="1">'CÁLCULO FUNPRESP'!T240</f>
        <v/>
      </c>
      <c r="H237" s="170">
        <f ca="1">'CÁLCULO FUNPRESP'!U240</f>
        <v>0</v>
      </c>
      <c r="J237" s="187" t="str">
        <f ca="1">'CÁLCULO FUNPRESP'!W240</f>
        <v/>
      </c>
      <c r="K237" s="170">
        <f ca="1">'CÁLCULO FUNPRESP'!AA240</f>
        <v>0</v>
      </c>
    </row>
    <row r="238" spans="5:11" x14ac:dyDescent="0.25">
      <c r="E238" s="187" t="str">
        <f ca="1">'CÁLCULO FUNPRESP'!R241</f>
        <v/>
      </c>
      <c r="F238" s="170" t="str">
        <f ca="1">'CÁLCULO FUNPRESP'!S241</f>
        <v/>
      </c>
      <c r="G238" s="170" t="str">
        <f ca="1">'CÁLCULO FUNPRESP'!T241</f>
        <v/>
      </c>
      <c r="H238" s="170">
        <f ca="1">'CÁLCULO FUNPRESP'!U241</f>
        <v>0</v>
      </c>
      <c r="J238" s="187" t="str">
        <f ca="1">'CÁLCULO FUNPRESP'!W241</f>
        <v/>
      </c>
      <c r="K238" s="170">
        <f ca="1">'CÁLCULO FUNPRESP'!AA241</f>
        <v>0</v>
      </c>
    </row>
    <row r="239" spans="5:11" x14ac:dyDescent="0.25">
      <c r="E239" s="187" t="str">
        <f ca="1">'CÁLCULO FUNPRESP'!R242</f>
        <v/>
      </c>
      <c r="F239" s="170" t="str">
        <f ca="1">'CÁLCULO FUNPRESP'!S242</f>
        <v/>
      </c>
      <c r="G239" s="170" t="str">
        <f ca="1">'CÁLCULO FUNPRESP'!T242</f>
        <v/>
      </c>
      <c r="H239" s="170">
        <f ca="1">'CÁLCULO FUNPRESP'!U242</f>
        <v>0</v>
      </c>
      <c r="J239" s="187" t="str">
        <f ca="1">'CÁLCULO FUNPRESP'!W242</f>
        <v/>
      </c>
      <c r="K239" s="170">
        <f ca="1">'CÁLCULO FUNPRESP'!AA242</f>
        <v>0</v>
      </c>
    </row>
    <row r="240" spans="5:11" x14ac:dyDescent="0.25">
      <c r="E240" s="187" t="str">
        <f ca="1">'CÁLCULO FUNPRESP'!R243</f>
        <v/>
      </c>
      <c r="F240" s="170" t="str">
        <f ca="1">'CÁLCULO FUNPRESP'!S243</f>
        <v/>
      </c>
      <c r="G240" s="170" t="str">
        <f ca="1">'CÁLCULO FUNPRESP'!T243</f>
        <v/>
      </c>
      <c r="H240" s="170">
        <f ca="1">'CÁLCULO FUNPRESP'!U243</f>
        <v>0</v>
      </c>
      <c r="J240" s="187" t="str">
        <f ca="1">'CÁLCULO FUNPRESP'!W243</f>
        <v/>
      </c>
      <c r="K240" s="170">
        <f ca="1">'CÁLCULO FUNPRESP'!AA243</f>
        <v>0</v>
      </c>
    </row>
    <row r="241" spans="5:11" x14ac:dyDescent="0.25">
      <c r="E241" s="187" t="str">
        <f ca="1">'CÁLCULO FUNPRESP'!R244</f>
        <v/>
      </c>
      <c r="F241" s="170" t="str">
        <f ca="1">'CÁLCULO FUNPRESP'!S244</f>
        <v/>
      </c>
      <c r="G241" s="170" t="str">
        <f ca="1">'CÁLCULO FUNPRESP'!T244</f>
        <v/>
      </c>
      <c r="H241" s="170">
        <f ca="1">'CÁLCULO FUNPRESP'!U244</f>
        <v>0</v>
      </c>
      <c r="J241" s="187" t="str">
        <f ca="1">'CÁLCULO FUNPRESP'!W244</f>
        <v/>
      </c>
      <c r="K241" s="170">
        <f ca="1">'CÁLCULO FUNPRESP'!AA244</f>
        <v>0</v>
      </c>
    </row>
    <row r="242" spans="5:11" x14ac:dyDescent="0.25">
      <c r="E242" s="187" t="str">
        <f ca="1">'CÁLCULO FUNPRESP'!R245</f>
        <v/>
      </c>
      <c r="F242" s="170" t="str">
        <f ca="1">'CÁLCULO FUNPRESP'!S245</f>
        <v/>
      </c>
      <c r="G242" s="170" t="str">
        <f ca="1">'CÁLCULO FUNPRESP'!T245</f>
        <v/>
      </c>
      <c r="H242" s="170">
        <f ca="1">'CÁLCULO FUNPRESP'!U245</f>
        <v>0</v>
      </c>
      <c r="J242" s="187" t="str">
        <f ca="1">'CÁLCULO FUNPRESP'!W245</f>
        <v/>
      </c>
      <c r="K242" s="170">
        <f ca="1">'CÁLCULO FUNPRESP'!AA245</f>
        <v>0</v>
      </c>
    </row>
    <row r="243" spans="5:11" x14ac:dyDescent="0.25">
      <c r="E243" s="187" t="str">
        <f ca="1">'CÁLCULO FUNPRESP'!R246</f>
        <v/>
      </c>
      <c r="F243" s="170" t="str">
        <f ca="1">'CÁLCULO FUNPRESP'!S246</f>
        <v/>
      </c>
      <c r="G243" s="170" t="str">
        <f ca="1">'CÁLCULO FUNPRESP'!T246</f>
        <v/>
      </c>
      <c r="H243" s="170">
        <f ca="1">'CÁLCULO FUNPRESP'!U246</f>
        <v>0</v>
      </c>
      <c r="J243" s="187" t="str">
        <f ca="1">'CÁLCULO FUNPRESP'!W246</f>
        <v/>
      </c>
      <c r="K243" s="170">
        <f ca="1">'CÁLCULO FUNPRESP'!AA246</f>
        <v>0</v>
      </c>
    </row>
    <row r="244" spans="5:11" x14ac:dyDescent="0.25">
      <c r="E244" s="187" t="str">
        <f ca="1">'CÁLCULO FUNPRESP'!R247</f>
        <v/>
      </c>
      <c r="F244" s="170" t="str">
        <f ca="1">'CÁLCULO FUNPRESP'!S247</f>
        <v/>
      </c>
      <c r="G244" s="170" t="str">
        <f ca="1">'CÁLCULO FUNPRESP'!T247</f>
        <v/>
      </c>
      <c r="H244" s="170">
        <f ca="1">'CÁLCULO FUNPRESP'!U247</f>
        <v>0</v>
      </c>
      <c r="J244" s="187" t="str">
        <f ca="1">'CÁLCULO FUNPRESP'!W247</f>
        <v/>
      </c>
      <c r="K244" s="170">
        <f ca="1">'CÁLCULO FUNPRESP'!AA247</f>
        <v>0</v>
      </c>
    </row>
    <row r="245" spans="5:11" x14ac:dyDescent="0.25">
      <c r="E245" s="187" t="str">
        <f ca="1">'CÁLCULO FUNPRESP'!R248</f>
        <v/>
      </c>
      <c r="F245" s="170" t="str">
        <f ca="1">'CÁLCULO FUNPRESP'!S248</f>
        <v/>
      </c>
      <c r="G245" s="170" t="str">
        <f ca="1">'CÁLCULO FUNPRESP'!T248</f>
        <v/>
      </c>
      <c r="H245" s="170">
        <f ca="1">'CÁLCULO FUNPRESP'!U248</f>
        <v>0</v>
      </c>
      <c r="J245" s="187" t="str">
        <f ca="1">'CÁLCULO FUNPRESP'!W248</f>
        <v/>
      </c>
      <c r="K245" s="170">
        <f ca="1">'CÁLCULO FUNPRESP'!AA248</f>
        <v>0</v>
      </c>
    </row>
    <row r="246" spans="5:11" x14ac:dyDescent="0.25">
      <c r="E246" s="187" t="str">
        <f ca="1">'CÁLCULO FUNPRESP'!R249</f>
        <v/>
      </c>
      <c r="F246" s="170" t="str">
        <f ca="1">'CÁLCULO FUNPRESP'!S249</f>
        <v/>
      </c>
      <c r="G246" s="170" t="str">
        <f ca="1">'CÁLCULO FUNPRESP'!T249</f>
        <v/>
      </c>
      <c r="H246" s="170">
        <f ca="1">'CÁLCULO FUNPRESP'!U249</f>
        <v>0</v>
      </c>
      <c r="J246" s="187" t="str">
        <f ca="1">'CÁLCULO FUNPRESP'!W249</f>
        <v/>
      </c>
      <c r="K246" s="170">
        <f ca="1">'CÁLCULO FUNPRESP'!AA249</f>
        <v>0</v>
      </c>
    </row>
    <row r="247" spans="5:11" x14ac:dyDescent="0.25">
      <c r="E247" s="187" t="str">
        <f ca="1">'CÁLCULO FUNPRESP'!R250</f>
        <v/>
      </c>
      <c r="F247" s="170" t="str">
        <f ca="1">'CÁLCULO FUNPRESP'!S250</f>
        <v/>
      </c>
      <c r="G247" s="170" t="str">
        <f ca="1">'CÁLCULO FUNPRESP'!T250</f>
        <v/>
      </c>
      <c r="H247" s="170">
        <f ca="1">'CÁLCULO FUNPRESP'!U250</f>
        <v>0</v>
      </c>
      <c r="J247" s="187" t="str">
        <f ca="1">'CÁLCULO FUNPRESP'!W250</f>
        <v/>
      </c>
      <c r="K247" s="170">
        <f ca="1">'CÁLCULO FUNPRESP'!AA250</f>
        <v>0</v>
      </c>
    </row>
    <row r="248" spans="5:11" x14ac:dyDescent="0.25">
      <c r="E248" s="187" t="str">
        <f ca="1">'CÁLCULO FUNPRESP'!R251</f>
        <v/>
      </c>
      <c r="F248" s="170" t="str">
        <f ca="1">'CÁLCULO FUNPRESP'!S251</f>
        <v/>
      </c>
      <c r="G248" s="170" t="str">
        <f ca="1">'CÁLCULO FUNPRESP'!T251</f>
        <v/>
      </c>
      <c r="H248" s="170">
        <f ca="1">'CÁLCULO FUNPRESP'!U251</f>
        <v>0</v>
      </c>
      <c r="J248" s="187" t="str">
        <f ca="1">'CÁLCULO FUNPRESP'!W251</f>
        <v/>
      </c>
      <c r="K248" s="170">
        <f ca="1">'CÁLCULO FUNPRESP'!AA251</f>
        <v>0</v>
      </c>
    </row>
    <row r="249" spans="5:11" x14ac:dyDescent="0.25">
      <c r="E249" s="187" t="str">
        <f ca="1">'CÁLCULO FUNPRESP'!R252</f>
        <v/>
      </c>
      <c r="F249" s="170" t="str">
        <f ca="1">'CÁLCULO FUNPRESP'!S252</f>
        <v/>
      </c>
      <c r="G249" s="170" t="str">
        <f ca="1">'CÁLCULO FUNPRESP'!T252</f>
        <v/>
      </c>
      <c r="H249" s="170">
        <f ca="1">'CÁLCULO FUNPRESP'!U252</f>
        <v>0</v>
      </c>
      <c r="J249" s="187" t="str">
        <f ca="1">'CÁLCULO FUNPRESP'!W252</f>
        <v/>
      </c>
      <c r="K249" s="170">
        <f ca="1">'CÁLCULO FUNPRESP'!AA252</f>
        <v>0</v>
      </c>
    </row>
    <row r="250" spans="5:11" x14ac:dyDescent="0.25">
      <c r="E250" s="187" t="str">
        <f ca="1">'CÁLCULO FUNPRESP'!R253</f>
        <v/>
      </c>
      <c r="F250" s="170" t="str">
        <f ca="1">'CÁLCULO FUNPRESP'!S253</f>
        <v/>
      </c>
      <c r="G250" s="170" t="str">
        <f ca="1">'CÁLCULO FUNPRESP'!T253</f>
        <v/>
      </c>
      <c r="H250" s="170">
        <f ca="1">'CÁLCULO FUNPRESP'!U253</f>
        <v>0</v>
      </c>
      <c r="J250" s="187" t="str">
        <f ca="1">'CÁLCULO FUNPRESP'!W253</f>
        <v/>
      </c>
      <c r="K250" s="170">
        <f ca="1">'CÁLCULO FUNPRESP'!AA253</f>
        <v>0</v>
      </c>
    </row>
    <row r="251" spans="5:11" x14ac:dyDescent="0.25">
      <c r="E251" s="187" t="str">
        <f ca="1">'CÁLCULO FUNPRESP'!R254</f>
        <v/>
      </c>
      <c r="F251" s="170" t="str">
        <f ca="1">'CÁLCULO FUNPRESP'!S254</f>
        <v/>
      </c>
      <c r="G251" s="170" t="str">
        <f ca="1">'CÁLCULO FUNPRESP'!T254</f>
        <v/>
      </c>
      <c r="H251" s="170">
        <f ca="1">'CÁLCULO FUNPRESP'!U254</f>
        <v>0</v>
      </c>
      <c r="J251" s="187" t="str">
        <f ca="1">'CÁLCULO FUNPRESP'!W254</f>
        <v/>
      </c>
      <c r="K251" s="170">
        <f ca="1">'CÁLCULO FUNPRESP'!AA254</f>
        <v>0</v>
      </c>
    </row>
    <row r="252" spans="5:11" x14ac:dyDescent="0.25">
      <c r="E252" s="187" t="str">
        <f ca="1">'CÁLCULO FUNPRESP'!R255</f>
        <v/>
      </c>
      <c r="F252" s="170" t="str">
        <f ca="1">'CÁLCULO FUNPRESP'!S255</f>
        <v/>
      </c>
      <c r="G252" s="170" t="str">
        <f ca="1">'CÁLCULO FUNPRESP'!T255</f>
        <v/>
      </c>
      <c r="H252" s="170">
        <f ca="1">'CÁLCULO FUNPRESP'!U255</f>
        <v>0</v>
      </c>
      <c r="J252" s="187" t="str">
        <f ca="1">'CÁLCULO FUNPRESP'!W255</f>
        <v/>
      </c>
      <c r="K252" s="170">
        <f ca="1">'CÁLCULO FUNPRESP'!AA255</f>
        <v>0</v>
      </c>
    </row>
    <row r="253" spans="5:11" x14ac:dyDescent="0.25">
      <c r="E253" s="187" t="str">
        <f ca="1">'CÁLCULO FUNPRESP'!R256</f>
        <v/>
      </c>
      <c r="F253" s="170" t="str">
        <f ca="1">'CÁLCULO FUNPRESP'!S256</f>
        <v/>
      </c>
      <c r="G253" s="170" t="str">
        <f ca="1">'CÁLCULO FUNPRESP'!T256</f>
        <v/>
      </c>
      <c r="H253" s="170">
        <f ca="1">'CÁLCULO FUNPRESP'!U256</f>
        <v>0</v>
      </c>
      <c r="J253" s="187" t="str">
        <f ca="1">'CÁLCULO FUNPRESP'!W256</f>
        <v/>
      </c>
      <c r="K253" s="170">
        <f ca="1">'CÁLCULO FUNPRESP'!AA256</f>
        <v>0</v>
      </c>
    </row>
    <row r="254" spans="5:11" x14ac:dyDescent="0.25">
      <c r="E254" s="187" t="str">
        <f ca="1">'CÁLCULO FUNPRESP'!R257</f>
        <v/>
      </c>
      <c r="F254" s="170" t="str">
        <f ca="1">'CÁLCULO FUNPRESP'!S257</f>
        <v/>
      </c>
      <c r="G254" s="170" t="str">
        <f ca="1">'CÁLCULO FUNPRESP'!T257</f>
        <v/>
      </c>
      <c r="H254" s="170">
        <f ca="1">'CÁLCULO FUNPRESP'!U257</f>
        <v>0</v>
      </c>
      <c r="J254" s="187" t="str">
        <f ca="1">'CÁLCULO FUNPRESP'!W257</f>
        <v/>
      </c>
      <c r="K254" s="170">
        <f ca="1">'CÁLCULO FUNPRESP'!AA257</f>
        <v>0</v>
      </c>
    </row>
    <row r="255" spans="5:11" x14ac:dyDescent="0.25">
      <c r="E255" s="187" t="str">
        <f ca="1">'CÁLCULO FUNPRESP'!R258</f>
        <v/>
      </c>
      <c r="F255" s="170" t="str">
        <f ca="1">'CÁLCULO FUNPRESP'!S258</f>
        <v/>
      </c>
      <c r="G255" s="170" t="str">
        <f ca="1">'CÁLCULO FUNPRESP'!T258</f>
        <v/>
      </c>
      <c r="H255" s="170">
        <f ca="1">'CÁLCULO FUNPRESP'!U258</f>
        <v>0</v>
      </c>
      <c r="J255" s="187" t="str">
        <f ca="1">'CÁLCULO FUNPRESP'!W258</f>
        <v/>
      </c>
      <c r="K255" s="170">
        <f ca="1">'CÁLCULO FUNPRESP'!AA258</f>
        <v>0</v>
      </c>
    </row>
    <row r="256" spans="5:11" x14ac:dyDescent="0.25">
      <c r="E256" s="187" t="str">
        <f ca="1">'CÁLCULO FUNPRESP'!R259</f>
        <v/>
      </c>
      <c r="F256" s="170" t="str">
        <f ca="1">'CÁLCULO FUNPRESP'!S259</f>
        <v/>
      </c>
      <c r="G256" s="170" t="str">
        <f ca="1">'CÁLCULO FUNPRESP'!T259</f>
        <v/>
      </c>
      <c r="H256" s="170">
        <f ca="1">'CÁLCULO FUNPRESP'!U259</f>
        <v>0</v>
      </c>
      <c r="J256" s="187" t="str">
        <f ca="1">'CÁLCULO FUNPRESP'!W259</f>
        <v/>
      </c>
      <c r="K256" s="170">
        <f ca="1">'CÁLCULO FUNPRESP'!AA259</f>
        <v>0</v>
      </c>
    </row>
    <row r="257" spans="5:11" x14ac:dyDescent="0.25">
      <c r="E257" s="187" t="str">
        <f ca="1">'CÁLCULO FUNPRESP'!R260</f>
        <v/>
      </c>
      <c r="F257" s="170" t="str">
        <f ca="1">'CÁLCULO FUNPRESP'!S260</f>
        <v/>
      </c>
      <c r="G257" s="170" t="str">
        <f ca="1">'CÁLCULO FUNPRESP'!T260</f>
        <v/>
      </c>
      <c r="H257" s="170">
        <f ca="1">'CÁLCULO FUNPRESP'!U260</f>
        <v>0</v>
      </c>
      <c r="J257" s="187" t="str">
        <f ca="1">'CÁLCULO FUNPRESP'!W260</f>
        <v/>
      </c>
      <c r="K257" s="170">
        <f ca="1">'CÁLCULO FUNPRESP'!AA260</f>
        <v>0</v>
      </c>
    </row>
    <row r="258" spans="5:11" x14ac:dyDescent="0.25">
      <c r="E258" s="187" t="str">
        <f ca="1">'CÁLCULO FUNPRESP'!R261</f>
        <v/>
      </c>
      <c r="F258" s="170" t="str">
        <f ca="1">'CÁLCULO FUNPRESP'!S261</f>
        <v/>
      </c>
      <c r="G258" s="170" t="str">
        <f ca="1">'CÁLCULO FUNPRESP'!T261</f>
        <v/>
      </c>
      <c r="H258" s="170">
        <f ca="1">'CÁLCULO FUNPRESP'!U261</f>
        <v>0</v>
      </c>
      <c r="J258" s="187" t="str">
        <f ca="1">'CÁLCULO FUNPRESP'!W261</f>
        <v/>
      </c>
      <c r="K258" s="170">
        <f ca="1">'CÁLCULO FUNPRESP'!AA261</f>
        <v>0</v>
      </c>
    </row>
    <row r="259" spans="5:11" x14ac:dyDescent="0.25">
      <c r="E259" s="187" t="str">
        <f ca="1">'CÁLCULO FUNPRESP'!R262</f>
        <v/>
      </c>
      <c r="F259" s="170" t="str">
        <f ca="1">'CÁLCULO FUNPRESP'!S262</f>
        <v/>
      </c>
      <c r="G259" s="170" t="str">
        <f ca="1">'CÁLCULO FUNPRESP'!T262</f>
        <v/>
      </c>
      <c r="H259" s="170">
        <f ca="1">'CÁLCULO FUNPRESP'!U262</f>
        <v>0</v>
      </c>
      <c r="J259" s="187" t="str">
        <f ca="1">'CÁLCULO FUNPRESP'!W262</f>
        <v/>
      </c>
      <c r="K259" s="170">
        <f ca="1">'CÁLCULO FUNPRESP'!AA262</f>
        <v>0</v>
      </c>
    </row>
    <row r="260" spans="5:11" x14ac:dyDescent="0.25">
      <c r="E260" s="187" t="str">
        <f ca="1">'CÁLCULO FUNPRESP'!R263</f>
        <v/>
      </c>
      <c r="F260" s="170" t="str">
        <f ca="1">'CÁLCULO FUNPRESP'!S263</f>
        <v/>
      </c>
      <c r="G260" s="170" t="str">
        <f ca="1">'CÁLCULO FUNPRESP'!T263</f>
        <v/>
      </c>
      <c r="H260" s="170">
        <f ca="1">'CÁLCULO FUNPRESP'!U263</f>
        <v>0</v>
      </c>
      <c r="J260" s="187" t="str">
        <f ca="1">'CÁLCULO FUNPRESP'!W263</f>
        <v/>
      </c>
      <c r="K260" s="170">
        <f ca="1">'CÁLCULO FUNPRESP'!AA263</f>
        <v>0</v>
      </c>
    </row>
    <row r="261" spans="5:11" x14ac:dyDescent="0.25">
      <c r="E261" s="187" t="str">
        <f ca="1">'CÁLCULO FUNPRESP'!R264</f>
        <v/>
      </c>
      <c r="F261" s="170" t="str">
        <f ca="1">'CÁLCULO FUNPRESP'!S264</f>
        <v/>
      </c>
      <c r="G261" s="170" t="str">
        <f ca="1">'CÁLCULO FUNPRESP'!T264</f>
        <v/>
      </c>
      <c r="H261" s="170">
        <f ca="1">'CÁLCULO FUNPRESP'!U264</f>
        <v>0</v>
      </c>
      <c r="J261" s="187" t="str">
        <f ca="1">'CÁLCULO FUNPRESP'!W264</f>
        <v/>
      </c>
      <c r="K261" s="170">
        <f ca="1">'CÁLCULO FUNPRESP'!AA264</f>
        <v>0</v>
      </c>
    </row>
    <row r="262" spans="5:11" x14ac:dyDescent="0.25">
      <c r="E262" s="187" t="str">
        <f ca="1">'CÁLCULO FUNPRESP'!R265</f>
        <v/>
      </c>
      <c r="F262" s="170" t="str">
        <f ca="1">'CÁLCULO FUNPRESP'!S265</f>
        <v/>
      </c>
      <c r="G262" s="170" t="str">
        <f ca="1">'CÁLCULO FUNPRESP'!T265</f>
        <v/>
      </c>
      <c r="H262" s="170">
        <f ca="1">'CÁLCULO FUNPRESP'!U265</f>
        <v>0</v>
      </c>
      <c r="J262" s="187" t="str">
        <f ca="1">'CÁLCULO FUNPRESP'!W265</f>
        <v/>
      </c>
      <c r="K262" s="170">
        <f ca="1">'CÁLCULO FUNPRESP'!AA265</f>
        <v>0</v>
      </c>
    </row>
    <row r="263" spans="5:11" x14ac:dyDescent="0.25">
      <c r="E263" s="187" t="str">
        <f ca="1">'CÁLCULO FUNPRESP'!R266</f>
        <v/>
      </c>
      <c r="F263" s="170" t="str">
        <f ca="1">'CÁLCULO FUNPRESP'!S266</f>
        <v/>
      </c>
      <c r="G263" s="170" t="str">
        <f ca="1">'CÁLCULO FUNPRESP'!T266</f>
        <v/>
      </c>
      <c r="H263" s="170">
        <f ca="1">'CÁLCULO FUNPRESP'!U266</f>
        <v>0</v>
      </c>
      <c r="J263" s="187" t="str">
        <f ca="1">'CÁLCULO FUNPRESP'!W266</f>
        <v/>
      </c>
      <c r="K263" s="170">
        <f ca="1">'CÁLCULO FUNPRESP'!AA266</f>
        <v>0</v>
      </c>
    </row>
    <row r="264" spans="5:11" x14ac:dyDescent="0.25">
      <c r="E264" s="187" t="str">
        <f ca="1">'CÁLCULO FUNPRESP'!R267</f>
        <v/>
      </c>
      <c r="F264" s="170" t="str">
        <f ca="1">'CÁLCULO FUNPRESP'!S267</f>
        <v/>
      </c>
      <c r="G264" s="170" t="str">
        <f ca="1">'CÁLCULO FUNPRESP'!T267</f>
        <v/>
      </c>
      <c r="H264" s="170">
        <f ca="1">'CÁLCULO FUNPRESP'!U267</f>
        <v>0</v>
      </c>
      <c r="J264" s="187" t="str">
        <f ca="1">'CÁLCULO FUNPRESP'!W267</f>
        <v/>
      </c>
      <c r="K264" s="170">
        <f ca="1">'CÁLCULO FUNPRESP'!AA267</f>
        <v>0</v>
      </c>
    </row>
    <row r="265" spans="5:11" x14ac:dyDescent="0.25">
      <c r="E265" s="187" t="str">
        <f ca="1">'CÁLCULO FUNPRESP'!R268</f>
        <v/>
      </c>
      <c r="F265" s="170" t="str">
        <f ca="1">'CÁLCULO FUNPRESP'!S268</f>
        <v/>
      </c>
      <c r="G265" s="170" t="str">
        <f ca="1">'CÁLCULO FUNPRESP'!T268</f>
        <v/>
      </c>
      <c r="H265" s="170">
        <f ca="1">'CÁLCULO FUNPRESP'!U268</f>
        <v>0</v>
      </c>
      <c r="J265" s="187" t="str">
        <f ca="1">'CÁLCULO FUNPRESP'!W268</f>
        <v/>
      </c>
      <c r="K265" s="170">
        <f ca="1">'CÁLCULO FUNPRESP'!AA268</f>
        <v>0</v>
      </c>
    </row>
    <row r="266" spans="5:11" x14ac:dyDescent="0.25">
      <c r="E266" s="187" t="str">
        <f ca="1">'CÁLCULO FUNPRESP'!R269</f>
        <v/>
      </c>
      <c r="F266" s="170" t="str">
        <f ca="1">'CÁLCULO FUNPRESP'!S269</f>
        <v/>
      </c>
      <c r="G266" s="170" t="str">
        <f ca="1">'CÁLCULO FUNPRESP'!T269</f>
        <v/>
      </c>
      <c r="H266" s="170">
        <f ca="1">'CÁLCULO FUNPRESP'!U269</f>
        <v>0</v>
      </c>
      <c r="J266" s="187" t="str">
        <f ca="1">'CÁLCULO FUNPRESP'!W269</f>
        <v/>
      </c>
      <c r="K266" s="170">
        <f ca="1">'CÁLCULO FUNPRESP'!AA269</f>
        <v>0</v>
      </c>
    </row>
    <row r="267" spans="5:11" x14ac:dyDescent="0.25">
      <c r="E267" s="187" t="str">
        <f ca="1">'CÁLCULO FUNPRESP'!R270</f>
        <v/>
      </c>
      <c r="F267" s="170" t="str">
        <f ca="1">'CÁLCULO FUNPRESP'!S270</f>
        <v/>
      </c>
      <c r="G267" s="170" t="str">
        <f ca="1">'CÁLCULO FUNPRESP'!T270</f>
        <v/>
      </c>
      <c r="H267" s="170">
        <f ca="1">'CÁLCULO FUNPRESP'!U270</f>
        <v>0</v>
      </c>
      <c r="J267" s="187" t="str">
        <f ca="1">'CÁLCULO FUNPRESP'!W270</f>
        <v/>
      </c>
      <c r="K267" s="170">
        <f ca="1">'CÁLCULO FUNPRESP'!AA270</f>
        <v>0</v>
      </c>
    </row>
    <row r="268" spans="5:11" x14ac:dyDescent="0.25">
      <c r="E268" s="187" t="str">
        <f ca="1">'CÁLCULO FUNPRESP'!R271</f>
        <v/>
      </c>
      <c r="F268" s="170" t="str">
        <f ca="1">'CÁLCULO FUNPRESP'!S271</f>
        <v/>
      </c>
      <c r="G268" s="170" t="str">
        <f ca="1">'CÁLCULO FUNPRESP'!T271</f>
        <v/>
      </c>
      <c r="H268" s="170">
        <f ca="1">'CÁLCULO FUNPRESP'!U271</f>
        <v>0</v>
      </c>
      <c r="J268" s="187" t="str">
        <f ca="1">'CÁLCULO FUNPRESP'!W271</f>
        <v/>
      </c>
      <c r="K268" s="170">
        <f ca="1">'CÁLCULO FUNPRESP'!AA271</f>
        <v>0</v>
      </c>
    </row>
    <row r="269" spans="5:11" x14ac:dyDescent="0.25">
      <c r="E269" s="187" t="str">
        <f ca="1">'CÁLCULO FUNPRESP'!R272</f>
        <v/>
      </c>
      <c r="F269" s="170" t="str">
        <f ca="1">'CÁLCULO FUNPRESP'!S272</f>
        <v/>
      </c>
      <c r="G269" s="170" t="str">
        <f ca="1">'CÁLCULO FUNPRESP'!T272</f>
        <v/>
      </c>
      <c r="H269" s="170">
        <f ca="1">'CÁLCULO FUNPRESP'!U272</f>
        <v>0</v>
      </c>
      <c r="J269" s="187" t="str">
        <f ca="1">'CÁLCULO FUNPRESP'!W272</f>
        <v/>
      </c>
      <c r="K269" s="170">
        <f ca="1">'CÁLCULO FUNPRESP'!AA272</f>
        <v>0</v>
      </c>
    </row>
    <row r="270" spans="5:11" x14ac:dyDescent="0.25">
      <c r="E270" s="187" t="str">
        <f ca="1">'CÁLCULO FUNPRESP'!R273</f>
        <v/>
      </c>
      <c r="F270" s="170" t="str">
        <f ca="1">'CÁLCULO FUNPRESP'!S273</f>
        <v/>
      </c>
      <c r="G270" s="170" t="str">
        <f ca="1">'CÁLCULO FUNPRESP'!T273</f>
        <v/>
      </c>
      <c r="H270" s="170">
        <f ca="1">'CÁLCULO FUNPRESP'!U273</f>
        <v>0</v>
      </c>
      <c r="J270" s="187" t="str">
        <f ca="1">'CÁLCULO FUNPRESP'!W273</f>
        <v/>
      </c>
      <c r="K270" s="170">
        <f ca="1">'CÁLCULO FUNPRESP'!AA273</f>
        <v>0</v>
      </c>
    </row>
    <row r="271" spans="5:11" x14ac:dyDescent="0.25">
      <c r="E271" s="187" t="str">
        <f ca="1">'CÁLCULO FUNPRESP'!R274</f>
        <v/>
      </c>
      <c r="F271" s="170" t="str">
        <f ca="1">'CÁLCULO FUNPRESP'!S274</f>
        <v/>
      </c>
      <c r="G271" s="170" t="str">
        <f ca="1">'CÁLCULO FUNPRESP'!T274</f>
        <v/>
      </c>
      <c r="H271" s="170">
        <f ca="1">'CÁLCULO FUNPRESP'!U274</f>
        <v>0</v>
      </c>
      <c r="J271" s="187" t="str">
        <f ca="1">'CÁLCULO FUNPRESP'!W274</f>
        <v/>
      </c>
      <c r="K271" s="170">
        <f ca="1">'CÁLCULO FUNPRESP'!AA274</f>
        <v>0</v>
      </c>
    </row>
    <row r="272" spans="5:11" x14ac:dyDescent="0.25">
      <c r="E272" s="187" t="str">
        <f ca="1">'CÁLCULO FUNPRESP'!R275</f>
        <v/>
      </c>
      <c r="F272" s="170" t="str">
        <f ca="1">'CÁLCULO FUNPRESP'!S275</f>
        <v/>
      </c>
      <c r="G272" s="170" t="str">
        <f ca="1">'CÁLCULO FUNPRESP'!T275</f>
        <v/>
      </c>
      <c r="H272" s="170">
        <f ca="1">'CÁLCULO FUNPRESP'!U275</f>
        <v>0</v>
      </c>
      <c r="J272" s="187" t="str">
        <f ca="1">'CÁLCULO FUNPRESP'!W275</f>
        <v/>
      </c>
      <c r="K272" s="170">
        <f ca="1">'CÁLCULO FUNPRESP'!AA275</f>
        <v>0</v>
      </c>
    </row>
    <row r="273" spans="5:11" x14ac:dyDescent="0.25">
      <c r="E273" s="187" t="str">
        <f ca="1">'CÁLCULO FUNPRESP'!R276</f>
        <v/>
      </c>
      <c r="F273" s="170" t="str">
        <f ca="1">'CÁLCULO FUNPRESP'!S276</f>
        <v/>
      </c>
      <c r="G273" s="170" t="str">
        <f ca="1">'CÁLCULO FUNPRESP'!T276</f>
        <v/>
      </c>
      <c r="H273" s="170">
        <f ca="1">'CÁLCULO FUNPRESP'!U276</f>
        <v>0</v>
      </c>
      <c r="J273" s="187" t="str">
        <f ca="1">'CÁLCULO FUNPRESP'!W276</f>
        <v/>
      </c>
      <c r="K273" s="170">
        <f ca="1">'CÁLCULO FUNPRESP'!AA276</f>
        <v>0</v>
      </c>
    </row>
    <row r="274" spans="5:11" x14ac:dyDescent="0.25">
      <c r="E274" s="187" t="str">
        <f ca="1">'CÁLCULO FUNPRESP'!R277</f>
        <v/>
      </c>
      <c r="F274" s="170" t="str">
        <f ca="1">'CÁLCULO FUNPRESP'!S277</f>
        <v/>
      </c>
      <c r="G274" s="170" t="str">
        <f ca="1">'CÁLCULO FUNPRESP'!T277</f>
        <v/>
      </c>
      <c r="H274" s="170">
        <f ca="1">'CÁLCULO FUNPRESP'!U277</f>
        <v>0</v>
      </c>
      <c r="J274" s="187" t="str">
        <f ca="1">'CÁLCULO FUNPRESP'!W277</f>
        <v/>
      </c>
      <c r="K274" s="170">
        <f ca="1">'CÁLCULO FUNPRESP'!AA277</f>
        <v>0</v>
      </c>
    </row>
    <row r="275" spans="5:11" x14ac:dyDescent="0.25">
      <c r="E275" s="187" t="str">
        <f ca="1">'CÁLCULO FUNPRESP'!R278</f>
        <v/>
      </c>
      <c r="F275" s="170" t="str">
        <f ca="1">'CÁLCULO FUNPRESP'!S278</f>
        <v/>
      </c>
      <c r="G275" s="170" t="str">
        <f ca="1">'CÁLCULO FUNPRESP'!T278</f>
        <v/>
      </c>
      <c r="H275" s="170">
        <f ca="1">'CÁLCULO FUNPRESP'!U278</f>
        <v>0</v>
      </c>
      <c r="J275" s="187" t="str">
        <f ca="1">'CÁLCULO FUNPRESP'!W278</f>
        <v/>
      </c>
      <c r="K275" s="170">
        <f ca="1">'CÁLCULO FUNPRESP'!AA278</f>
        <v>0</v>
      </c>
    </row>
    <row r="276" spans="5:11" x14ac:dyDescent="0.25">
      <c r="E276" s="187" t="str">
        <f ca="1">'CÁLCULO FUNPRESP'!R279</f>
        <v/>
      </c>
      <c r="F276" s="170" t="str">
        <f ca="1">'CÁLCULO FUNPRESP'!S279</f>
        <v/>
      </c>
      <c r="G276" s="170" t="str">
        <f ca="1">'CÁLCULO FUNPRESP'!T279</f>
        <v/>
      </c>
      <c r="H276" s="170">
        <f ca="1">'CÁLCULO FUNPRESP'!U279</f>
        <v>0</v>
      </c>
      <c r="J276" s="187" t="str">
        <f ca="1">'CÁLCULO FUNPRESP'!W279</f>
        <v/>
      </c>
      <c r="K276" s="170">
        <f ca="1">'CÁLCULO FUNPRESP'!AA279</f>
        <v>0</v>
      </c>
    </row>
    <row r="277" spans="5:11" x14ac:dyDescent="0.25">
      <c r="E277" s="187" t="str">
        <f ca="1">'CÁLCULO FUNPRESP'!R280</f>
        <v/>
      </c>
      <c r="F277" s="170" t="str">
        <f ca="1">'CÁLCULO FUNPRESP'!S280</f>
        <v/>
      </c>
      <c r="G277" s="170" t="str">
        <f ca="1">'CÁLCULO FUNPRESP'!T280</f>
        <v/>
      </c>
      <c r="H277" s="170">
        <f ca="1">'CÁLCULO FUNPRESP'!U280</f>
        <v>0</v>
      </c>
      <c r="J277" s="187" t="str">
        <f ca="1">'CÁLCULO FUNPRESP'!W280</f>
        <v/>
      </c>
      <c r="K277" s="170">
        <f ca="1">'CÁLCULO FUNPRESP'!AA280</f>
        <v>0</v>
      </c>
    </row>
    <row r="278" spans="5:11" x14ac:dyDescent="0.25">
      <c r="E278" s="187" t="str">
        <f ca="1">'CÁLCULO FUNPRESP'!R281</f>
        <v/>
      </c>
      <c r="F278" s="170" t="str">
        <f ca="1">'CÁLCULO FUNPRESP'!S281</f>
        <v/>
      </c>
      <c r="G278" s="170" t="str">
        <f ca="1">'CÁLCULO FUNPRESP'!T281</f>
        <v/>
      </c>
      <c r="H278" s="170">
        <f ca="1">'CÁLCULO FUNPRESP'!U281</f>
        <v>0</v>
      </c>
      <c r="J278" s="187" t="str">
        <f ca="1">'CÁLCULO FUNPRESP'!W281</f>
        <v/>
      </c>
      <c r="K278" s="170">
        <f ca="1">'CÁLCULO FUNPRESP'!AA281</f>
        <v>0</v>
      </c>
    </row>
    <row r="279" spans="5:11" x14ac:dyDescent="0.25">
      <c r="E279" s="187" t="str">
        <f ca="1">'CÁLCULO FUNPRESP'!R282</f>
        <v/>
      </c>
      <c r="F279" s="170" t="str">
        <f ca="1">'CÁLCULO FUNPRESP'!S282</f>
        <v/>
      </c>
      <c r="G279" s="170" t="str">
        <f ca="1">'CÁLCULO FUNPRESP'!T282</f>
        <v/>
      </c>
      <c r="H279" s="170">
        <f ca="1">'CÁLCULO FUNPRESP'!U282</f>
        <v>0</v>
      </c>
      <c r="J279" s="187" t="str">
        <f ca="1">'CÁLCULO FUNPRESP'!W282</f>
        <v/>
      </c>
      <c r="K279" s="170">
        <f ca="1">'CÁLCULO FUNPRESP'!AA282</f>
        <v>0</v>
      </c>
    </row>
    <row r="280" spans="5:11" x14ac:dyDescent="0.25">
      <c r="E280" s="187" t="str">
        <f ca="1">'CÁLCULO FUNPRESP'!R283</f>
        <v/>
      </c>
      <c r="F280" s="170" t="str">
        <f ca="1">'CÁLCULO FUNPRESP'!S283</f>
        <v/>
      </c>
      <c r="G280" s="170" t="str">
        <f ca="1">'CÁLCULO FUNPRESP'!T283</f>
        <v/>
      </c>
      <c r="H280" s="170">
        <f ca="1">'CÁLCULO FUNPRESP'!U283</f>
        <v>0</v>
      </c>
      <c r="J280" s="187" t="str">
        <f ca="1">'CÁLCULO FUNPRESP'!W283</f>
        <v/>
      </c>
      <c r="K280" s="170">
        <f ca="1">'CÁLCULO FUNPRESP'!AA283</f>
        <v>0</v>
      </c>
    </row>
    <row r="281" spans="5:11" x14ac:dyDescent="0.25">
      <c r="E281" s="187" t="str">
        <f ca="1">'CÁLCULO FUNPRESP'!R284</f>
        <v/>
      </c>
      <c r="F281" s="170" t="str">
        <f ca="1">'CÁLCULO FUNPRESP'!S284</f>
        <v/>
      </c>
      <c r="G281" s="170" t="str">
        <f ca="1">'CÁLCULO FUNPRESP'!T284</f>
        <v/>
      </c>
      <c r="H281" s="170">
        <f ca="1">'CÁLCULO FUNPRESP'!U284</f>
        <v>0</v>
      </c>
      <c r="J281" s="187" t="str">
        <f ca="1">'CÁLCULO FUNPRESP'!W284</f>
        <v/>
      </c>
      <c r="K281" s="170">
        <f ca="1">'CÁLCULO FUNPRESP'!AA284</f>
        <v>0</v>
      </c>
    </row>
    <row r="282" spans="5:11" x14ac:dyDescent="0.25">
      <c r="E282" s="187" t="str">
        <f ca="1">'CÁLCULO FUNPRESP'!R285</f>
        <v/>
      </c>
      <c r="F282" s="170" t="str">
        <f ca="1">'CÁLCULO FUNPRESP'!S285</f>
        <v/>
      </c>
      <c r="G282" s="170" t="str">
        <f ca="1">'CÁLCULO FUNPRESP'!T285</f>
        <v/>
      </c>
      <c r="H282" s="170">
        <f ca="1">'CÁLCULO FUNPRESP'!U285</f>
        <v>0</v>
      </c>
      <c r="J282" s="187" t="str">
        <f ca="1">'CÁLCULO FUNPRESP'!W285</f>
        <v/>
      </c>
      <c r="K282" s="170">
        <f ca="1">'CÁLCULO FUNPRESP'!AA285</f>
        <v>0</v>
      </c>
    </row>
    <row r="283" spans="5:11" x14ac:dyDescent="0.25">
      <c r="E283" s="187" t="str">
        <f ca="1">'CÁLCULO FUNPRESP'!R286</f>
        <v/>
      </c>
      <c r="F283" s="170" t="str">
        <f ca="1">'CÁLCULO FUNPRESP'!S286</f>
        <v/>
      </c>
      <c r="G283" s="170" t="str">
        <f ca="1">'CÁLCULO FUNPRESP'!T286</f>
        <v/>
      </c>
      <c r="H283" s="170">
        <f ca="1">'CÁLCULO FUNPRESP'!U286</f>
        <v>0</v>
      </c>
      <c r="J283" s="187" t="str">
        <f ca="1">'CÁLCULO FUNPRESP'!W286</f>
        <v/>
      </c>
      <c r="K283" s="170">
        <f ca="1">'CÁLCULO FUNPRESP'!AA286</f>
        <v>0</v>
      </c>
    </row>
    <row r="284" spans="5:11" x14ac:dyDescent="0.25">
      <c r="E284" s="187" t="str">
        <f ca="1">'CÁLCULO FUNPRESP'!R287</f>
        <v/>
      </c>
      <c r="F284" s="170" t="str">
        <f ca="1">'CÁLCULO FUNPRESP'!S287</f>
        <v/>
      </c>
      <c r="G284" s="170" t="str">
        <f ca="1">'CÁLCULO FUNPRESP'!T287</f>
        <v/>
      </c>
      <c r="H284" s="170">
        <f ca="1">'CÁLCULO FUNPRESP'!U287</f>
        <v>0</v>
      </c>
      <c r="J284" s="187" t="str">
        <f ca="1">'CÁLCULO FUNPRESP'!W287</f>
        <v/>
      </c>
      <c r="K284" s="170">
        <f ca="1">'CÁLCULO FUNPRESP'!AA287</f>
        <v>0</v>
      </c>
    </row>
    <row r="285" spans="5:11" x14ac:dyDescent="0.25">
      <c r="E285" s="187" t="str">
        <f ca="1">'CÁLCULO FUNPRESP'!R288</f>
        <v/>
      </c>
      <c r="F285" s="170" t="str">
        <f ca="1">'CÁLCULO FUNPRESP'!S288</f>
        <v/>
      </c>
      <c r="G285" s="170" t="str">
        <f ca="1">'CÁLCULO FUNPRESP'!T288</f>
        <v/>
      </c>
      <c r="H285" s="170">
        <f ca="1">'CÁLCULO FUNPRESP'!U288</f>
        <v>0</v>
      </c>
      <c r="J285" s="187" t="str">
        <f ca="1">'CÁLCULO FUNPRESP'!W288</f>
        <v/>
      </c>
      <c r="K285" s="170">
        <f ca="1">'CÁLCULO FUNPRESP'!AA288</f>
        <v>0</v>
      </c>
    </row>
    <row r="286" spans="5:11" x14ac:dyDescent="0.25">
      <c r="E286" s="187" t="str">
        <f ca="1">'CÁLCULO FUNPRESP'!R289</f>
        <v/>
      </c>
      <c r="F286" s="170" t="str">
        <f ca="1">'CÁLCULO FUNPRESP'!S289</f>
        <v/>
      </c>
      <c r="G286" s="170" t="str">
        <f ca="1">'CÁLCULO FUNPRESP'!T289</f>
        <v/>
      </c>
      <c r="H286" s="170">
        <f ca="1">'CÁLCULO FUNPRESP'!U289</f>
        <v>0</v>
      </c>
      <c r="J286" s="187" t="str">
        <f ca="1">'CÁLCULO FUNPRESP'!W289</f>
        <v/>
      </c>
      <c r="K286" s="170">
        <f ca="1">'CÁLCULO FUNPRESP'!AA289</f>
        <v>0</v>
      </c>
    </row>
    <row r="287" spans="5:11" x14ac:dyDescent="0.25">
      <c r="E287" s="187" t="str">
        <f ca="1">'CÁLCULO FUNPRESP'!R290</f>
        <v/>
      </c>
      <c r="F287" s="170" t="str">
        <f ca="1">'CÁLCULO FUNPRESP'!S290</f>
        <v/>
      </c>
      <c r="G287" s="170" t="str">
        <f ca="1">'CÁLCULO FUNPRESP'!T290</f>
        <v/>
      </c>
      <c r="H287" s="170">
        <f ca="1">'CÁLCULO FUNPRESP'!U290</f>
        <v>0</v>
      </c>
      <c r="J287" s="187" t="str">
        <f ca="1">'CÁLCULO FUNPRESP'!W290</f>
        <v/>
      </c>
      <c r="K287" s="170">
        <f ca="1">'CÁLCULO FUNPRESP'!AA290</f>
        <v>0</v>
      </c>
    </row>
    <row r="288" spans="5:11" x14ac:dyDescent="0.25">
      <c r="E288" s="187" t="str">
        <f ca="1">'CÁLCULO FUNPRESP'!R291</f>
        <v/>
      </c>
      <c r="F288" s="170" t="str">
        <f ca="1">'CÁLCULO FUNPRESP'!S291</f>
        <v/>
      </c>
      <c r="G288" s="170" t="str">
        <f ca="1">'CÁLCULO FUNPRESP'!T291</f>
        <v/>
      </c>
      <c r="H288" s="170">
        <f ca="1">'CÁLCULO FUNPRESP'!U291</f>
        <v>0</v>
      </c>
      <c r="J288" s="187" t="str">
        <f ca="1">'CÁLCULO FUNPRESP'!W291</f>
        <v/>
      </c>
      <c r="K288" s="170">
        <f ca="1">'CÁLCULO FUNPRESP'!AA291</f>
        <v>0</v>
      </c>
    </row>
    <row r="289" spans="5:11" x14ac:dyDescent="0.25">
      <c r="E289" s="187" t="str">
        <f ca="1">'CÁLCULO FUNPRESP'!R292</f>
        <v/>
      </c>
      <c r="F289" s="170" t="str">
        <f ca="1">'CÁLCULO FUNPRESP'!S292</f>
        <v/>
      </c>
      <c r="G289" s="170" t="str">
        <f ca="1">'CÁLCULO FUNPRESP'!T292</f>
        <v/>
      </c>
      <c r="H289" s="170">
        <f ca="1">'CÁLCULO FUNPRESP'!U292</f>
        <v>0</v>
      </c>
      <c r="J289" s="187" t="str">
        <f ca="1">'CÁLCULO FUNPRESP'!W292</f>
        <v/>
      </c>
      <c r="K289" s="170">
        <f ca="1">'CÁLCULO FUNPRESP'!AA292</f>
        <v>0</v>
      </c>
    </row>
    <row r="290" spans="5:11" x14ac:dyDescent="0.25">
      <c r="E290" s="187" t="str">
        <f ca="1">'CÁLCULO FUNPRESP'!R293</f>
        <v/>
      </c>
      <c r="F290" s="170" t="str">
        <f ca="1">'CÁLCULO FUNPRESP'!S293</f>
        <v/>
      </c>
      <c r="G290" s="170" t="str">
        <f ca="1">'CÁLCULO FUNPRESP'!T293</f>
        <v/>
      </c>
      <c r="H290" s="170">
        <f ca="1">'CÁLCULO FUNPRESP'!U293</f>
        <v>0</v>
      </c>
      <c r="J290" s="187" t="str">
        <f ca="1">'CÁLCULO FUNPRESP'!W293</f>
        <v/>
      </c>
      <c r="K290" s="170">
        <f ca="1">'CÁLCULO FUNPRESP'!AA293</f>
        <v>0</v>
      </c>
    </row>
    <row r="291" spans="5:11" x14ac:dyDescent="0.25">
      <c r="E291" s="187" t="str">
        <f ca="1">'CÁLCULO FUNPRESP'!R294</f>
        <v/>
      </c>
      <c r="F291" s="170" t="str">
        <f ca="1">'CÁLCULO FUNPRESP'!S294</f>
        <v/>
      </c>
      <c r="G291" s="170" t="str">
        <f ca="1">'CÁLCULO FUNPRESP'!T294</f>
        <v/>
      </c>
      <c r="H291" s="170">
        <f ca="1">'CÁLCULO FUNPRESP'!U294</f>
        <v>0</v>
      </c>
      <c r="J291" s="187" t="str">
        <f ca="1">'CÁLCULO FUNPRESP'!W294</f>
        <v/>
      </c>
      <c r="K291" s="170">
        <f ca="1">'CÁLCULO FUNPRESP'!AA294</f>
        <v>0</v>
      </c>
    </row>
    <row r="292" spans="5:11" x14ac:dyDescent="0.25">
      <c r="E292" s="187" t="str">
        <f ca="1">'CÁLCULO FUNPRESP'!R295</f>
        <v/>
      </c>
      <c r="F292" s="170" t="str">
        <f ca="1">'CÁLCULO FUNPRESP'!S295</f>
        <v/>
      </c>
      <c r="G292" s="170" t="str">
        <f ca="1">'CÁLCULO FUNPRESP'!T295</f>
        <v/>
      </c>
      <c r="H292" s="170">
        <f ca="1">'CÁLCULO FUNPRESP'!U295</f>
        <v>0</v>
      </c>
      <c r="J292" s="187" t="str">
        <f ca="1">'CÁLCULO FUNPRESP'!W295</f>
        <v/>
      </c>
      <c r="K292" s="170">
        <f ca="1">'CÁLCULO FUNPRESP'!AA295</f>
        <v>0</v>
      </c>
    </row>
    <row r="293" spans="5:11" x14ac:dyDescent="0.25">
      <c r="E293" s="187" t="str">
        <f ca="1">'CÁLCULO FUNPRESP'!R296</f>
        <v/>
      </c>
      <c r="F293" s="170" t="str">
        <f ca="1">'CÁLCULO FUNPRESP'!S296</f>
        <v/>
      </c>
      <c r="G293" s="170" t="str">
        <f ca="1">'CÁLCULO FUNPRESP'!T296</f>
        <v/>
      </c>
      <c r="H293" s="170">
        <f ca="1">'CÁLCULO FUNPRESP'!U296</f>
        <v>0</v>
      </c>
      <c r="J293" s="187" t="str">
        <f ca="1">'CÁLCULO FUNPRESP'!W296</f>
        <v/>
      </c>
      <c r="K293" s="170">
        <f ca="1">'CÁLCULO FUNPRESP'!AA296</f>
        <v>0</v>
      </c>
    </row>
    <row r="294" spans="5:11" x14ac:dyDescent="0.25">
      <c r="E294" s="187" t="str">
        <f ca="1">'CÁLCULO FUNPRESP'!R297</f>
        <v/>
      </c>
      <c r="F294" s="170" t="str">
        <f ca="1">'CÁLCULO FUNPRESP'!S297</f>
        <v/>
      </c>
      <c r="G294" s="170" t="str">
        <f ca="1">'CÁLCULO FUNPRESP'!T297</f>
        <v/>
      </c>
      <c r="H294" s="170">
        <f ca="1">'CÁLCULO FUNPRESP'!U297</f>
        <v>0</v>
      </c>
      <c r="J294" s="187" t="str">
        <f ca="1">'CÁLCULO FUNPRESP'!W297</f>
        <v/>
      </c>
      <c r="K294" s="170">
        <f ca="1">'CÁLCULO FUNPRESP'!AA297</f>
        <v>0</v>
      </c>
    </row>
    <row r="295" spans="5:11" x14ac:dyDescent="0.25">
      <c r="E295" s="187" t="str">
        <f ca="1">'CÁLCULO FUNPRESP'!R298</f>
        <v/>
      </c>
      <c r="F295" s="170" t="str">
        <f ca="1">'CÁLCULO FUNPRESP'!S298</f>
        <v/>
      </c>
      <c r="G295" s="170" t="str">
        <f ca="1">'CÁLCULO FUNPRESP'!T298</f>
        <v/>
      </c>
      <c r="H295" s="170">
        <f ca="1">'CÁLCULO FUNPRESP'!U298</f>
        <v>0</v>
      </c>
      <c r="J295" s="187" t="str">
        <f ca="1">'CÁLCULO FUNPRESP'!W298</f>
        <v/>
      </c>
      <c r="K295" s="170">
        <f ca="1">'CÁLCULO FUNPRESP'!AA298</f>
        <v>0</v>
      </c>
    </row>
    <row r="296" spans="5:11" x14ac:dyDescent="0.25">
      <c r="E296" s="187" t="str">
        <f ca="1">'CÁLCULO FUNPRESP'!R299</f>
        <v/>
      </c>
      <c r="F296" s="170" t="str">
        <f ca="1">'CÁLCULO FUNPRESP'!S299</f>
        <v/>
      </c>
      <c r="G296" s="170" t="str">
        <f ca="1">'CÁLCULO FUNPRESP'!T299</f>
        <v/>
      </c>
      <c r="H296" s="170">
        <f ca="1">'CÁLCULO FUNPRESP'!U299</f>
        <v>0</v>
      </c>
      <c r="J296" s="187" t="str">
        <f ca="1">'CÁLCULO FUNPRESP'!W299</f>
        <v/>
      </c>
      <c r="K296" s="170">
        <f ca="1">'CÁLCULO FUNPRESP'!AA299</f>
        <v>0</v>
      </c>
    </row>
    <row r="297" spans="5:11" x14ac:dyDescent="0.25">
      <c r="E297" s="187" t="str">
        <f ca="1">'CÁLCULO FUNPRESP'!R300</f>
        <v/>
      </c>
      <c r="F297" s="170" t="str">
        <f ca="1">'CÁLCULO FUNPRESP'!S300</f>
        <v/>
      </c>
      <c r="G297" s="170" t="str">
        <f ca="1">'CÁLCULO FUNPRESP'!T300</f>
        <v/>
      </c>
      <c r="H297" s="170">
        <f ca="1">'CÁLCULO FUNPRESP'!U300</f>
        <v>0</v>
      </c>
      <c r="J297" s="187" t="str">
        <f ca="1">'CÁLCULO FUNPRESP'!W300</f>
        <v/>
      </c>
      <c r="K297" s="170">
        <f ca="1">'CÁLCULO FUNPRESP'!AA300</f>
        <v>0</v>
      </c>
    </row>
    <row r="298" spans="5:11" x14ac:dyDescent="0.25">
      <c r="E298" s="187" t="str">
        <f ca="1">'CÁLCULO FUNPRESP'!R301</f>
        <v/>
      </c>
      <c r="F298" s="170" t="str">
        <f ca="1">'CÁLCULO FUNPRESP'!S301</f>
        <v/>
      </c>
      <c r="G298" s="170" t="str">
        <f ca="1">'CÁLCULO FUNPRESP'!T301</f>
        <v/>
      </c>
      <c r="H298" s="170">
        <f ca="1">'CÁLCULO FUNPRESP'!U301</f>
        <v>0</v>
      </c>
      <c r="J298" s="187" t="str">
        <f ca="1">'CÁLCULO FUNPRESP'!W301</f>
        <v/>
      </c>
      <c r="K298" s="170">
        <f ca="1">'CÁLCULO FUNPRESP'!AA301</f>
        <v>0</v>
      </c>
    </row>
    <row r="299" spans="5:11" x14ac:dyDescent="0.25">
      <c r="E299" s="187" t="str">
        <f ca="1">'CÁLCULO FUNPRESP'!R302</f>
        <v/>
      </c>
      <c r="F299" s="170" t="str">
        <f ca="1">'CÁLCULO FUNPRESP'!S302</f>
        <v/>
      </c>
      <c r="G299" s="170" t="str">
        <f ca="1">'CÁLCULO FUNPRESP'!T302</f>
        <v/>
      </c>
      <c r="H299" s="170">
        <f ca="1">'CÁLCULO FUNPRESP'!U302</f>
        <v>0</v>
      </c>
      <c r="J299" s="187" t="str">
        <f ca="1">'CÁLCULO FUNPRESP'!W302</f>
        <v/>
      </c>
      <c r="K299" s="170">
        <f ca="1">'CÁLCULO FUNPRESP'!AA302</f>
        <v>0</v>
      </c>
    </row>
    <row r="300" spans="5:11" x14ac:dyDescent="0.25">
      <c r="E300" s="187" t="str">
        <f ca="1">'CÁLCULO FUNPRESP'!R303</f>
        <v/>
      </c>
      <c r="F300" s="170" t="str">
        <f ca="1">'CÁLCULO FUNPRESP'!S303</f>
        <v/>
      </c>
      <c r="G300" s="170" t="str">
        <f ca="1">'CÁLCULO FUNPRESP'!T303</f>
        <v/>
      </c>
      <c r="H300" s="170">
        <f ca="1">'CÁLCULO FUNPRESP'!U303</f>
        <v>0</v>
      </c>
      <c r="J300" s="187" t="str">
        <f ca="1">'CÁLCULO FUNPRESP'!W303</f>
        <v/>
      </c>
      <c r="K300" s="170">
        <f ca="1">'CÁLCULO FUNPRESP'!AA303</f>
        <v>0</v>
      </c>
    </row>
    <row r="301" spans="5:11" x14ac:dyDescent="0.25">
      <c r="E301" s="187" t="str">
        <f ca="1">'CÁLCULO FUNPRESP'!R304</f>
        <v/>
      </c>
      <c r="F301" s="170" t="str">
        <f ca="1">'CÁLCULO FUNPRESP'!S304</f>
        <v/>
      </c>
      <c r="G301" s="170" t="str">
        <f ca="1">'CÁLCULO FUNPRESP'!T304</f>
        <v/>
      </c>
      <c r="H301" s="170">
        <f ca="1">'CÁLCULO FUNPRESP'!U304</f>
        <v>0</v>
      </c>
      <c r="J301" s="187" t="str">
        <f ca="1">'CÁLCULO FUNPRESP'!W304</f>
        <v/>
      </c>
      <c r="K301" s="170">
        <f ca="1">'CÁLCULO FUNPRESP'!AA304</f>
        <v>0</v>
      </c>
    </row>
    <row r="302" spans="5:11" x14ac:dyDescent="0.25">
      <c r="E302" s="187" t="str">
        <f ca="1">'CÁLCULO FUNPRESP'!R305</f>
        <v/>
      </c>
      <c r="F302" s="170" t="str">
        <f ca="1">'CÁLCULO FUNPRESP'!S305</f>
        <v/>
      </c>
      <c r="G302" s="170" t="str">
        <f ca="1">'CÁLCULO FUNPRESP'!T305</f>
        <v/>
      </c>
      <c r="H302" s="170">
        <f ca="1">'CÁLCULO FUNPRESP'!U305</f>
        <v>0</v>
      </c>
      <c r="J302" s="187" t="str">
        <f ca="1">'CÁLCULO FUNPRESP'!W305</f>
        <v/>
      </c>
      <c r="K302" s="170">
        <f ca="1">'CÁLCULO FUNPRESP'!AA305</f>
        <v>0</v>
      </c>
    </row>
    <row r="303" spans="5:11" x14ac:dyDescent="0.25">
      <c r="E303" s="187" t="str">
        <f ca="1">'CÁLCULO FUNPRESP'!R306</f>
        <v/>
      </c>
      <c r="F303" s="170" t="str">
        <f ca="1">'CÁLCULO FUNPRESP'!S306</f>
        <v/>
      </c>
      <c r="G303" s="170" t="str">
        <f ca="1">'CÁLCULO FUNPRESP'!T306</f>
        <v/>
      </c>
      <c r="H303" s="170">
        <f ca="1">'CÁLCULO FUNPRESP'!U306</f>
        <v>0</v>
      </c>
      <c r="J303" s="187" t="str">
        <f ca="1">'CÁLCULO FUNPRESP'!W306</f>
        <v/>
      </c>
      <c r="K303" s="170">
        <f ca="1">'CÁLCULO FUNPRESP'!AA306</f>
        <v>0</v>
      </c>
    </row>
    <row r="304" spans="5:11" x14ac:dyDescent="0.25">
      <c r="E304" s="187" t="str">
        <f ca="1">'CÁLCULO FUNPRESP'!R307</f>
        <v/>
      </c>
      <c r="F304" s="170" t="str">
        <f ca="1">'CÁLCULO FUNPRESP'!S307</f>
        <v/>
      </c>
      <c r="G304" s="170" t="str">
        <f ca="1">'CÁLCULO FUNPRESP'!T307</f>
        <v/>
      </c>
      <c r="H304" s="170">
        <f ca="1">'CÁLCULO FUNPRESP'!U307</f>
        <v>0</v>
      </c>
      <c r="J304" s="187" t="str">
        <f ca="1">'CÁLCULO FUNPRESP'!W307</f>
        <v/>
      </c>
      <c r="K304" s="170">
        <f ca="1">'CÁLCULO FUNPRESP'!AA307</f>
        <v>0</v>
      </c>
    </row>
    <row r="305" spans="5:11" x14ac:dyDescent="0.25">
      <c r="E305" s="187" t="str">
        <f ca="1">'CÁLCULO FUNPRESP'!R308</f>
        <v/>
      </c>
      <c r="F305" s="170" t="str">
        <f ca="1">'CÁLCULO FUNPRESP'!S308</f>
        <v/>
      </c>
      <c r="G305" s="170" t="str">
        <f ca="1">'CÁLCULO FUNPRESP'!T308</f>
        <v/>
      </c>
      <c r="H305" s="170">
        <f ca="1">'CÁLCULO FUNPRESP'!U308</f>
        <v>0</v>
      </c>
      <c r="J305" s="187" t="str">
        <f ca="1">'CÁLCULO FUNPRESP'!W308</f>
        <v/>
      </c>
      <c r="K305" s="170">
        <f ca="1">'CÁLCULO FUNPRESP'!AA308</f>
        <v>0</v>
      </c>
    </row>
    <row r="306" spans="5:11" x14ac:dyDescent="0.25">
      <c r="E306" s="187" t="str">
        <f ca="1">'CÁLCULO FUNPRESP'!R309</f>
        <v/>
      </c>
      <c r="F306" s="170" t="str">
        <f ca="1">'CÁLCULO FUNPRESP'!S309</f>
        <v/>
      </c>
      <c r="G306" s="170" t="str">
        <f ca="1">'CÁLCULO FUNPRESP'!T309</f>
        <v/>
      </c>
      <c r="H306" s="170">
        <f ca="1">'CÁLCULO FUNPRESP'!U309</f>
        <v>0</v>
      </c>
      <c r="J306" s="187" t="str">
        <f ca="1">'CÁLCULO FUNPRESP'!W309</f>
        <v/>
      </c>
      <c r="K306" s="170">
        <f ca="1">'CÁLCULO FUNPRESP'!AA309</f>
        <v>0</v>
      </c>
    </row>
    <row r="307" spans="5:11" x14ac:dyDescent="0.25">
      <c r="E307" s="187" t="str">
        <f ca="1">'CÁLCULO FUNPRESP'!R310</f>
        <v/>
      </c>
      <c r="F307" s="170" t="str">
        <f ca="1">'CÁLCULO FUNPRESP'!S310</f>
        <v/>
      </c>
      <c r="G307" s="170" t="str">
        <f ca="1">'CÁLCULO FUNPRESP'!T310</f>
        <v/>
      </c>
      <c r="H307" s="170">
        <f ca="1">'CÁLCULO FUNPRESP'!U310</f>
        <v>0</v>
      </c>
      <c r="J307" s="187" t="str">
        <f ca="1">'CÁLCULO FUNPRESP'!W310</f>
        <v/>
      </c>
      <c r="K307" s="170">
        <f ca="1">'CÁLCULO FUNPRESP'!AA310</f>
        <v>0</v>
      </c>
    </row>
    <row r="308" spans="5:11" x14ac:dyDescent="0.25">
      <c r="E308" s="187" t="str">
        <f ca="1">'CÁLCULO FUNPRESP'!R311</f>
        <v/>
      </c>
      <c r="F308" s="170" t="str">
        <f ca="1">'CÁLCULO FUNPRESP'!S311</f>
        <v/>
      </c>
      <c r="G308" s="170" t="str">
        <f ca="1">'CÁLCULO FUNPRESP'!T311</f>
        <v/>
      </c>
      <c r="H308" s="170">
        <f ca="1">'CÁLCULO FUNPRESP'!U311</f>
        <v>0</v>
      </c>
      <c r="J308" s="187" t="str">
        <f ca="1">'CÁLCULO FUNPRESP'!W311</f>
        <v/>
      </c>
      <c r="K308" s="170">
        <f ca="1">'CÁLCULO FUNPRESP'!AA311</f>
        <v>0</v>
      </c>
    </row>
    <row r="309" spans="5:11" x14ac:dyDescent="0.25">
      <c r="E309" s="187" t="str">
        <f ca="1">'CÁLCULO FUNPRESP'!R312</f>
        <v/>
      </c>
      <c r="F309" s="170" t="str">
        <f ca="1">'CÁLCULO FUNPRESP'!S312</f>
        <v/>
      </c>
      <c r="G309" s="170" t="str">
        <f ca="1">'CÁLCULO FUNPRESP'!T312</f>
        <v/>
      </c>
      <c r="H309" s="170">
        <f ca="1">'CÁLCULO FUNPRESP'!U312</f>
        <v>0</v>
      </c>
      <c r="J309" s="187" t="str">
        <f ca="1">'CÁLCULO FUNPRESP'!W312</f>
        <v/>
      </c>
      <c r="K309" s="170">
        <f ca="1">'CÁLCULO FUNPRESP'!AA312</f>
        <v>0</v>
      </c>
    </row>
    <row r="310" spans="5:11" x14ac:dyDescent="0.25">
      <c r="E310" s="187" t="str">
        <f ca="1">'CÁLCULO FUNPRESP'!R313</f>
        <v/>
      </c>
      <c r="F310" s="170" t="str">
        <f ca="1">'CÁLCULO FUNPRESP'!S313</f>
        <v/>
      </c>
      <c r="G310" s="170" t="str">
        <f ca="1">'CÁLCULO FUNPRESP'!T313</f>
        <v/>
      </c>
      <c r="H310" s="170">
        <f ca="1">'CÁLCULO FUNPRESP'!U313</f>
        <v>0</v>
      </c>
      <c r="J310" s="187" t="str">
        <f ca="1">'CÁLCULO FUNPRESP'!W313</f>
        <v/>
      </c>
      <c r="K310" s="170">
        <f ca="1">'CÁLCULO FUNPRESP'!AA313</f>
        <v>0</v>
      </c>
    </row>
    <row r="311" spans="5:11" x14ac:dyDescent="0.25">
      <c r="E311" s="187" t="str">
        <f ca="1">'CÁLCULO FUNPRESP'!R314</f>
        <v/>
      </c>
      <c r="F311" s="170" t="str">
        <f ca="1">'CÁLCULO FUNPRESP'!S314</f>
        <v/>
      </c>
      <c r="G311" s="170" t="str">
        <f ca="1">'CÁLCULO FUNPRESP'!T314</f>
        <v/>
      </c>
      <c r="H311" s="170">
        <f ca="1">'CÁLCULO FUNPRESP'!U314</f>
        <v>0</v>
      </c>
      <c r="J311" s="187" t="str">
        <f ca="1">'CÁLCULO FUNPRESP'!W314</f>
        <v/>
      </c>
      <c r="K311" s="170">
        <f ca="1">'CÁLCULO FUNPRESP'!AA314</f>
        <v>0</v>
      </c>
    </row>
    <row r="312" spans="5:11" x14ac:dyDescent="0.25">
      <c r="E312" s="187" t="str">
        <f ca="1">'CÁLCULO FUNPRESP'!R315</f>
        <v/>
      </c>
      <c r="F312" s="170" t="str">
        <f ca="1">'CÁLCULO FUNPRESP'!S315</f>
        <v/>
      </c>
      <c r="G312" s="170" t="str">
        <f ca="1">'CÁLCULO FUNPRESP'!T315</f>
        <v/>
      </c>
      <c r="H312" s="170">
        <f ca="1">'CÁLCULO FUNPRESP'!U315</f>
        <v>0</v>
      </c>
      <c r="J312" s="187" t="str">
        <f ca="1">'CÁLCULO FUNPRESP'!W315</f>
        <v/>
      </c>
      <c r="K312" s="170">
        <f ca="1">'CÁLCULO FUNPRESP'!AA315</f>
        <v>0</v>
      </c>
    </row>
    <row r="313" spans="5:11" x14ac:dyDescent="0.25">
      <c r="E313" s="187" t="str">
        <f ca="1">'CÁLCULO FUNPRESP'!R316</f>
        <v/>
      </c>
      <c r="F313" s="170" t="str">
        <f ca="1">'CÁLCULO FUNPRESP'!S316</f>
        <v/>
      </c>
      <c r="G313" s="170" t="str">
        <f ca="1">'CÁLCULO FUNPRESP'!T316</f>
        <v/>
      </c>
      <c r="H313" s="170">
        <f ca="1">'CÁLCULO FUNPRESP'!U316</f>
        <v>0</v>
      </c>
      <c r="J313" s="187" t="str">
        <f ca="1">'CÁLCULO FUNPRESP'!W316</f>
        <v/>
      </c>
      <c r="K313" s="170">
        <f ca="1">'CÁLCULO FUNPRESP'!AA316</f>
        <v>0</v>
      </c>
    </row>
    <row r="314" spans="5:11" x14ac:dyDescent="0.25">
      <c r="E314" s="187" t="str">
        <f ca="1">'CÁLCULO FUNPRESP'!R317</f>
        <v/>
      </c>
      <c r="F314" s="170" t="str">
        <f ca="1">'CÁLCULO FUNPRESP'!S317</f>
        <v/>
      </c>
      <c r="G314" s="170" t="str">
        <f ca="1">'CÁLCULO FUNPRESP'!T317</f>
        <v/>
      </c>
      <c r="H314" s="170">
        <f ca="1">'CÁLCULO FUNPRESP'!U317</f>
        <v>0</v>
      </c>
      <c r="J314" s="187" t="str">
        <f ca="1">'CÁLCULO FUNPRESP'!W317</f>
        <v/>
      </c>
      <c r="K314" s="170">
        <f ca="1">'CÁLCULO FUNPRESP'!AA317</f>
        <v>0</v>
      </c>
    </row>
    <row r="315" spans="5:11" x14ac:dyDescent="0.25">
      <c r="E315" s="187" t="str">
        <f ca="1">'CÁLCULO FUNPRESP'!R318</f>
        <v/>
      </c>
      <c r="F315" s="170" t="str">
        <f ca="1">'CÁLCULO FUNPRESP'!S318</f>
        <v/>
      </c>
      <c r="G315" s="170" t="str">
        <f ca="1">'CÁLCULO FUNPRESP'!T318</f>
        <v/>
      </c>
      <c r="H315" s="170">
        <f ca="1">'CÁLCULO FUNPRESP'!U318</f>
        <v>0</v>
      </c>
      <c r="J315" s="187" t="str">
        <f ca="1">'CÁLCULO FUNPRESP'!W318</f>
        <v/>
      </c>
      <c r="K315" s="170">
        <f ca="1">'CÁLCULO FUNPRESP'!AA318</f>
        <v>0</v>
      </c>
    </row>
    <row r="316" spans="5:11" x14ac:dyDescent="0.25">
      <c r="E316" s="187" t="str">
        <f ca="1">'CÁLCULO FUNPRESP'!R319</f>
        <v/>
      </c>
      <c r="F316" s="170" t="str">
        <f ca="1">'CÁLCULO FUNPRESP'!S319</f>
        <v/>
      </c>
      <c r="G316" s="170" t="str">
        <f ca="1">'CÁLCULO FUNPRESP'!T319</f>
        <v/>
      </c>
      <c r="H316" s="170">
        <f ca="1">'CÁLCULO FUNPRESP'!U319</f>
        <v>0</v>
      </c>
      <c r="J316" s="187" t="str">
        <f ca="1">'CÁLCULO FUNPRESP'!W319</f>
        <v/>
      </c>
      <c r="K316" s="170">
        <f ca="1">'CÁLCULO FUNPRESP'!AA319</f>
        <v>0</v>
      </c>
    </row>
    <row r="317" spans="5:11" x14ac:dyDescent="0.25">
      <c r="E317" s="187" t="str">
        <f ca="1">'CÁLCULO FUNPRESP'!R320</f>
        <v/>
      </c>
      <c r="F317" s="170" t="str">
        <f ca="1">'CÁLCULO FUNPRESP'!S320</f>
        <v/>
      </c>
      <c r="G317" s="170" t="str">
        <f ca="1">'CÁLCULO FUNPRESP'!T320</f>
        <v/>
      </c>
      <c r="H317" s="170">
        <f ca="1">'CÁLCULO FUNPRESP'!U320</f>
        <v>0</v>
      </c>
      <c r="J317" s="187" t="str">
        <f ca="1">'CÁLCULO FUNPRESP'!W320</f>
        <v/>
      </c>
      <c r="K317" s="170">
        <f ca="1">'CÁLCULO FUNPRESP'!AA320</f>
        <v>0</v>
      </c>
    </row>
    <row r="318" spans="5:11" x14ac:dyDescent="0.25">
      <c r="E318" s="187" t="str">
        <f ca="1">'CÁLCULO FUNPRESP'!R321</f>
        <v/>
      </c>
      <c r="F318" s="170" t="str">
        <f ca="1">'CÁLCULO FUNPRESP'!S321</f>
        <v/>
      </c>
      <c r="G318" s="170" t="str">
        <f ca="1">'CÁLCULO FUNPRESP'!T321</f>
        <v/>
      </c>
      <c r="H318" s="170">
        <f ca="1">'CÁLCULO FUNPRESP'!U321</f>
        <v>0</v>
      </c>
      <c r="J318" s="187" t="str">
        <f ca="1">'CÁLCULO FUNPRESP'!W321</f>
        <v/>
      </c>
      <c r="K318" s="170">
        <f ca="1">'CÁLCULO FUNPRESP'!AA321</f>
        <v>0</v>
      </c>
    </row>
    <row r="319" spans="5:11" x14ac:dyDescent="0.25">
      <c r="E319" s="187" t="str">
        <f ca="1">'CÁLCULO FUNPRESP'!R322</f>
        <v/>
      </c>
      <c r="F319" s="170" t="str">
        <f ca="1">'CÁLCULO FUNPRESP'!S322</f>
        <v/>
      </c>
      <c r="G319" s="170" t="str">
        <f ca="1">'CÁLCULO FUNPRESP'!T322</f>
        <v/>
      </c>
      <c r="H319" s="170">
        <f ca="1">'CÁLCULO FUNPRESP'!U322</f>
        <v>0</v>
      </c>
      <c r="J319" s="187" t="str">
        <f ca="1">'CÁLCULO FUNPRESP'!W322</f>
        <v/>
      </c>
      <c r="K319" s="170">
        <f ca="1">'CÁLCULO FUNPRESP'!AA322</f>
        <v>0</v>
      </c>
    </row>
    <row r="320" spans="5:11" x14ac:dyDescent="0.25">
      <c r="E320" s="187" t="str">
        <f ca="1">'CÁLCULO FUNPRESP'!R323</f>
        <v/>
      </c>
      <c r="F320" s="170" t="str">
        <f ca="1">'CÁLCULO FUNPRESP'!S323</f>
        <v/>
      </c>
      <c r="G320" s="170" t="str">
        <f ca="1">'CÁLCULO FUNPRESP'!T323</f>
        <v/>
      </c>
      <c r="H320" s="170">
        <f ca="1">'CÁLCULO FUNPRESP'!U323</f>
        <v>0</v>
      </c>
      <c r="J320" s="187" t="str">
        <f ca="1">'CÁLCULO FUNPRESP'!W323</f>
        <v/>
      </c>
      <c r="K320" s="170">
        <f ca="1">'CÁLCULO FUNPRESP'!AA323</f>
        <v>0</v>
      </c>
    </row>
    <row r="321" spans="5:11" x14ac:dyDescent="0.25">
      <c r="E321" s="187" t="str">
        <f ca="1">'CÁLCULO FUNPRESP'!R324</f>
        <v/>
      </c>
      <c r="F321" s="170" t="str">
        <f ca="1">'CÁLCULO FUNPRESP'!S324</f>
        <v/>
      </c>
      <c r="G321" s="170" t="str">
        <f ca="1">'CÁLCULO FUNPRESP'!T324</f>
        <v/>
      </c>
      <c r="H321" s="170">
        <f ca="1">'CÁLCULO FUNPRESP'!U324</f>
        <v>0</v>
      </c>
      <c r="J321" s="187" t="str">
        <f ca="1">'CÁLCULO FUNPRESP'!W324</f>
        <v/>
      </c>
      <c r="K321" s="170">
        <f ca="1">'CÁLCULO FUNPRESP'!AA324</f>
        <v>0</v>
      </c>
    </row>
    <row r="322" spans="5:11" x14ac:dyDescent="0.25">
      <c r="E322" s="187" t="str">
        <f ca="1">'CÁLCULO FUNPRESP'!R325</f>
        <v/>
      </c>
      <c r="F322" s="170" t="str">
        <f ca="1">'CÁLCULO FUNPRESP'!S325</f>
        <v/>
      </c>
      <c r="G322" s="170" t="str">
        <f ca="1">'CÁLCULO FUNPRESP'!T325</f>
        <v/>
      </c>
      <c r="H322" s="170">
        <f ca="1">'CÁLCULO FUNPRESP'!U325</f>
        <v>0</v>
      </c>
      <c r="J322" s="187" t="str">
        <f ca="1">'CÁLCULO FUNPRESP'!W325</f>
        <v/>
      </c>
      <c r="K322" s="170">
        <f ca="1">'CÁLCULO FUNPRESP'!AA325</f>
        <v>0</v>
      </c>
    </row>
    <row r="323" spans="5:11" x14ac:dyDescent="0.25">
      <c r="E323" s="187" t="str">
        <f ca="1">'CÁLCULO FUNPRESP'!R326</f>
        <v/>
      </c>
      <c r="F323" s="170" t="str">
        <f ca="1">'CÁLCULO FUNPRESP'!S326</f>
        <v/>
      </c>
      <c r="G323" s="170" t="str">
        <f ca="1">'CÁLCULO FUNPRESP'!T326</f>
        <v/>
      </c>
      <c r="H323" s="170">
        <f ca="1">'CÁLCULO FUNPRESP'!U326</f>
        <v>0</v>
      </c>
      <c r="J323" s="187" t="str">
        <f ca="1">'CÁLCULO FUNPRESP'!W326</f>
        <v/>
      </c>
      <c r="K323" s="170">
        <f ca="1">'CÁLCULO FUNPRESP'!AA326</f>
        <v>0</v>
      </c>
    </row>
    <row r="324" spans="5:11" x14ac:dyDescent="0.25">
      <c r="E324" s="187" t="str">
        <f ca="1">'CÁLCULO FUNPRESP'!R327</f>
        <v/>
      </c>
      <c r="F324" s="170" t="str">
        <f ca="1">'CÁLCULO FUNPRESP'!S327</f>
        <v/>
      </c>
      <c r="G324" s="170" t="str">
        <f ca="1">'CÁLCULO FUNPRESP'!T327</f>
        <v/>
      </c>
      <c r="H324" s="170">
        <f ca="1">'CÁLCULO FUNPRESP'!U327</f>
        <v>0</v>
      </c>
      <c r="J324" s="187" t="str">
        <f ca="1">'CÁLCULO FUNPRESP'!W327</f>
        <v/>
      </c>
      <c r="K324" s="170">
        <f ca="1">'CÁLCULO FUNPRESP'!AA327</f>
        <v>0</v>
      </c>
    </row>
    <row r="325" spans="5:11" x14ac:dyDescent="0.25">
      <c r="E325" s="187" t="str">
        <f ca="1">'CÁLCULO FUNPRESP'!R328</f>
        <v/>
      </c>
      <c r="F325" s="170" t="str">
        <f ca="1">'CÁLCULO FUNPRESP'!S328</f>
        <v/>
      </c>
      <c r="G325" s="170" t="str">
        <f ca="1">'CÁLCULO FUNPRESP'!T328</f>
        <v/>
      </c>
      <c r="H325" s="170">
        <f ca="1">'CÁLCULO FUNPRESP'!U328</f>
        <v>0</v>
      </c>
      <c r="J325" s="187" t="str">
        <f ca="1">'CÁLCULO FUNPRESP'!W328</f>
        <v/>
      </c>
      <c r="K325" s="170">
        <f ca="1">'CÁLCULO FUNPRESP'!AA328</f>
        <v>0</v>
      </c>
    </row>
    <row r="326" spans="5:11" x14ac:dyDescent="0.25">
      <c r="E326" s="187" t="str">
        <f ca="1">'CÁLCULO FUNPRESP'!R329</f>
        <v/>
      </c>
      <c r="F326" s="170" t="str">
        <f ca="1">'CÁLCULO FUNPRESP'!S329</f>
        <v/>
      </c>
      <c r="G326" s="170" t="str">
        <f ca="1">'CÁLCULO FUNPRESP'!T329</f>
        <v/>
      </c>
      <c r="H326" s="170">
        <f ca="1">'CÁLCULO FUNPRESP'!U329</f>
        <v>0</v>
      </c>
      <c r="J326" s="187" t="str">
        <f ca="1">'CÁLCULO FUNPRESP'!W329</f>
        <v/>
      </c>
      <c r="K326" s="170">
        <f ca="1">'CÁLCULO FUNPRESP'!AA329</f>
        <v>0</v>
      </c>
    </row>
    <row r="327" spans="5:11" x14ac:dyDescent="0.25">
      <c r="E327" s="187" t="str">
        <f ca="1">'CÁLCULO FUNPRESP'!R330</f>
        <v/>
      </c>
      <c r="F327" s="170" t="str">
        <f ca="1">'CÁLCULO FUNPRESP'!S330</f>
        <v/>
      </c>
      <c r="G327" s="170" t="str">
        <f ca="1">'CÁLCULO FUNPRESP'!T330</f>
        <v/>
      </c>
      <c r="H327" s="170">
        <f ca="1">'CÁLCULO FUNPRESP'!U330</f>
        <v>0</v>
      </c>
      <c r="J327" s="187" t="str">
        <f ca="1">'CÁLCULO FUNPRESP'!W330</f>
        <v/>
      </c>
      <c r="K327" s="170">
        <f ca="1">'CÁLCULO FUNPRESP'!AA330</f>
        <v>0</v>
      </c>
    </row>
    <row r="328" spans="5:11" x14ac:dyDescent="0.25">
      <c r="E328" s="187" t="str">
        <f ca="1">'CÁLCULO FUNPRESP'!R331</f>
        <v/>
      </c>
      <c r="F328" s="170" t="str">
        <f ca="1">'CÁLCULO FUNPRESP'!S331</f>
        <v/>
      </c>
      <c r="G328" s="170" t="str">
        <f ca="1">'CÁLCULO FUNPRESP'!T331</f>
        <v/>
      </c>
      <c r="H328" s="170">
        <f ca="1">'CÁLCULO FUNPRESP'!U331</f>
        <v>0</v>
      </c>
      <c r="J328" s="187" t="str">
        <f ca="1">'CÁLCULO FUNPRESP'!W331</f>
        <v/>
      </c>
      <c r="K328" s="170">
        <f ca="1">'CÁLCULO FUNPRESP'!AA331</f>
        <v>0</v>
      </c>
    </row>
    <row r="329" spans="5:11" x14ac:dyDescent="0.25">
      <c r="E329" s="187" t="str">
        <f ca="1">'CÁLCULO FUNPRESP'!R332</f>
        <v/>
      </c>
      <c r="F329" s="170" t="str">
        <f ca="1">'CÁLCULO FUNPRESP'!S332</f>
        <v/>
      </c>
      <c r="G329" s="170" t="str">
        <f ca="1">'CÁLCULO FUNPRESP'!T332</f>
        <v/>
      </c>
      <c r="H329" s="170">
        <f ca="1">'CÁLCULO FUNPRESP'!U332</f>
        <v>0</v>
      </c>
      <c r="J329" s="187" t="str">
        <f ca="1">'CÁLCULO FUNPRESP'!W332</f>
        <v/>
      </c>
      <c r="K329" s="170">
        <f ca="1">'CÁLCULO FUNPRESP'!AA332</f>
        <v>0</v>
      </c>
    </row>
    <row r="330" spans="5:11" x14ac:dyDescent="0.25">
      <c r="E330" s="187" t="str">
        <f ca="1">'CÁLCULO FUNPRESP'!R333</f>
        <v/>
      </c>
      <c r="F330" s="170" t="str">
        <f ca="1">'CÁLCULO FUNPRESP'!S333</f>
        <v/>
      </c>
      <c r="G330" s="170" t="str">
        <f ca="1">'CÁLCULO FUNPRESP'!T333</f>
        <v/>
      </c>
      <c r="H330" s="170">
        <f ca="1">'CÁLCULO FUNPRESP'!U333</f>
        <v>0</v>
      </c>
      <c r="J330" s="187" t="str">
        <f ca="1">'CÁLCULO FUNPRESP'!W333</f>
        <v/>
      </c>
      <c r="K330" s="170">
        <f ca="1">'CÁLCULO FUNPRESP'!AA333</f>
        <v>0</v>
      </c>
    </row>
    <row r="331" spans="5:11" x14ac:dyDescent="0.25">
      <c r="E331" s="187" t="str">
        <f ca="1">'CÁLCULO FUNPRESP'!R334</f>
        <v/>
      </c>
      <c r="F331" s="170" t="str">
        <f ca="1">'CÁLCULO FUNPRESP'!S334</f>
        <v/>
      </c>
      <c r="G331" s="170" t="str">
        <f ca="1">'CÁLCULO FUNPRESP'!T334</f>
        <v/>
      </c>
      <c r="H331" s="170">
        <f ca="1">'CÁLCULO FUNPRESP'!U334</f>
        <v>0</v>
      </c>
      <c r="J331" s="187" t="str">
        <f ca="1">'CÁLCULO FUNPRESP'!W334</f>
        <v/>
      </c>
      <c r="K331" s="170">
        <f ca="1">'CÁLCULO FUNPRESP'!AA334</f>
        <v>0</v>
      </c>
    </row>
    <row r="332" spans="5:11" x14ac:dyDescent="0.25">
      <c r="E332" s="187" t="str">
        <f ca="1">'CÁLCULO FUNPRESP'!R335</f>
        <v/>
      </c>
      <c r="F332" s="170" t="str">
        <f ca="1">'CÁLCULO FUNPRESP'!S335</f>
        <v/>
      </c>
      <c r="G332" s="170" t="str">
        <f ca="1">'CÁLCULO FUNPRESP'!T335</f>
        <v/>
      </c>
      <c r="H332" s="170">
        <f ca="1">'CÁLCULO FUNPRESP'!U335</f>
        <v>0</v>
      </c>
      <c r="J332" s="187" t="str">
        <f ca="1">'CÁLCULO FUNPRESP'!W335</f>
        <v/>
      </c>
      <c r="K332" s="170">
        <f ca="1">'CÁLCULO FUNPRESP'!AA335</f>
        <v>0</v>
      </c>
    </row>
    <row r="333" spans="5:11" x14ac:dyDescent="0.25">
      <c r="E333" s="187" t="str">
        <f ca="1">'CÁLCULO FUNPRESP'!R336</f>
        <v/>
      </c>
      <c r="F333" s="170" t="str">
        <f ca="1">'CÁLCULO FUNPRESP'!S336</f>
        <v/>
      </c>
      <c r="G333" s="170" t="str">
        <f ca="1">'CÁLCULO FUNPRESP'!T336</f>
        <v/>
      </c>
      <c r="H333" s="170">
        <f ca="1">'CÁLCULO FUNPRESP'!U336</f>
        <v>0</v>
      </c>
      <c r="J333" s="187" t="str">
        <f ca="1">'CÁLCULO FUNPRESP'!W336</f>
        <v/>
      </c>
      <c r="K333" s="170">
        <f ca="1">'CÁLCULO FUNPRESP'!AA336</f>
        <v>0</v>
      </c>
    </row>
    <row r="334" spans="5:11" x14ac:dyDescent="0.25">
      <c r="E334" s="187" t="str">
        <f ca="1">'CÁLCULO FUNPRESP'!R337</f>
        <v/>
      </c>
      <c r="F334" s="170" t="str">
        <f ca="1">'CÁLCULO FUNPRESP'!S337</f>
        <v/>
      </c>
      <c r="G334" s="170" t="str">
        <f ca="1">'CÁLCULO FUNPRESP'!T337</f>
        <v/>
      </c>
      <c r="H334" s="170">
        <f ca="1">'CÁLCULO FUNPRESP'!U337</f>
        <v>0</v>
      </c>
      <c r="J334" s="187" t="str">
        <f ca="1">'CÁLCULO FUNPRESP'!W337</f>
        <v/>
      </c>
      <c r="K334" s="170">
        <f ca="1">'CÁLCULO FUNPRESP'!AA337</f>
        <v>0</v>
      </c>
    </row>
    <row r="335" spans="5:11" x14ac:dyDescent="0.25">
      <c r="E335" s="187" t="str">
        <f ca="1">'CÁLCULO FUNPRESP'!R338</f>
        <v/>
      </c>
      <c r="F335" s="170" t="str">
        <f ca="1">'CÁLCULO FUNPRESP'!S338</f>
        <v/>
      </c>
      <c r="G335" s="170" t="str">
        <f ca="1">'CÁLCULO FUNPRESP'!T338</f>
        <v/>
      </c>
      <c r="H335" s="170">
        <f ca="1">'CÁLCULO FUNPRESP'!U338</f>
        <v>0</v>
      </c>
      <c r="J335" s="187" t="str">
        <f ca="1">'CÁLCULO FUNPRESP'!W338</f>
        <v/>
      </c>
      <c r="K335" s="170">
        <f ca="1">'CÁLCULO FUNPRESP'!AA338</f>
        <v>0</v>
      </c>
    </row>
    <row r="336" spans="5:11" x14ac:dyDescent="0.25">
      <c r="E336" s="187" t="str">
        <f ca="1">'CÁLCULO FUNPRESP'!R339</f>
        <v/>
      </c>
      <c r="F336" s="170" t="str">
        <f ca="1">'CÁLCULO FUNPRESP'!S339</f>
        <v/>
      </c>
      <c r="G336" s="170" t="str">
        <f ca="1">'CÁLCULO FUNPRESP'!T339</f>
        <v/>
      </c>
      <c r="H336" s="170">
        <f ca="1">'CÁLCULO FUNPRESP'!U339</f>
        <v>0</v>
      </c>
      <c r="J336" s="187" t="str">
        <f ca="1">'CÁLCULO FUNPRESP'!W339</f>
        <v/>
      </c>
      <c r="K336" s="170">
        <f ca="1">'CÁLCULO FUNPRESP'!AA339</f>
        <v>0</v>
      </c>
    </row>
    <row r="337" spans="5:11" x14ac:dyDescent="0.25">
      <c r="E337" s="187" t="str">
        <f ca="1">'CÁLCULO FUNPRESP'!R340</f>
        <v/>
      </c>
      <c r="F337" s="170" t="str">
        <f ca="1">'CÁLCULO FUNPRESP'!S340</f>
        <v/>
      </c>
      <c r="G337" s="170" t="str">
        <f ca="1">'CÁLCULO FUNPRESP'!T340</f>
        <v/>
      </c>
      <c r="H337" s="170">
        <f ca="1">'CÁLCULO FUNPRESP'!U340</f>
        <v>0</v>
      </c>
      <c r="J337" s="187" t="str">
        <f ca="1">'CÁLCULO FUNPRESP'!W340</f>
        <v/>
      </c>
      <c r="K337" s="170">
        <f ca="1">'CÁLCULO FUNPRESP'!AA340</f>
        <v>0</v>
      </c>
    </row>
    <row r="338" spans="5:11" x14ac:dyDescent="0.25">
      <c r="E338" s="187" t="str">
        <f ca="1">'CÁLCULO FUNPRESP'!R341</f>
        <v/>
      </c>
      <c r="F338" s="170" t="str">
        <f ca="1">'CÁLCULO FUNPRESP'!S341</f>
        <v/>
      </c>
      <c r="G338" s="170" t="str">
        <f ca="1">'CÁLCULO FUNPRESP'!T341</f>
        <v/>
      </c>
      <c r="H338" s="170">
        <f ca="1">'CÁLCULO FUNPRESP'!U341</f>
        <v>0</v>
      </c>
      <c r="J338" s="187" t="str">
        <f ca="1">'CÁLCULO FUNPRESP'!W341</f>
        <v/>
      </c>
      <c r="K338" s="170">
        <f ca="1">'CÁLCULO FUNPRESP'!AA341</f>
        <v>0</v>
      </c>
    </row>
    <row r="339" spans="5:11" x14ac:dyDescent="0.25">
      <c r="E339" s="187" t="str">
        <f ca="1">'CÁLCULO FUNPRESP'!R342</f>
        <v/>
      </c>
      <c r="F339" s="170" t="str">
        <f ca="1">'CÁLCULO FUNPRESP'!S342</f>
        <v/>
      </c>
      <c r="G339" s="170" t="str">
        <f ca="1">'CÁLCULO FUNPRESP'!T342</f>
        <v/>
      </c>
      <c r="H339" s="170">
        <f ca="1">'CÁLCULO FUNPRESP'!U342</f>
        <v>0</v>
      </c>
      <c r="J339" s="187" t="str">
        <f ca="1">'CÁLCULO FUNPRESP'!W342</f>
        <v/>
      </c>
      <c r="K339" s="170">
        <f ca="1">'CÁLCULO FUNPRESP'!AA342</f>
        <v>0</v>
      </c>
    </row>
    <row r="340" spans="5:11" x14ac:dyDescent="0.25">
      <c r="E340" s="187" t="str">
        <f ca="1">'CÁLCULO FUNPRESP'!R343</f>
        <v/>
      </c>
      <c r="F340" s="170" t="str">
        <f ca="1">'CÁLCULO FUNPRESP'!S343</f>
        <v/>
      </c>
      <c r="G340" s="170" t="str">
        <f ca="1">'CÁLCULO FUNPRESP'!T343</f>
        <v/>
      </c>
      <c r="H340" s="170">
        <f ca="1">'CÁLCULO FUNPRESP'!U343</f>
        <v>0</v>
      </c>
      <c r="J340" s="187" t="str">
        <f ca="1">'CÁLCULO FUNPRESP'!W343</f>
        <v/>
      </c>
      <c r="K340" s="170">
        <f ca="1">'CÁLCULO FUNPRESP'!AA343</f>
        <v>0</v>
      </c>
    </row>
    <row r="341" spans="5:11" x14ac:dyDescent="0.25">
      <c r="E341" s="187" t="str">
        <f ca="1">'CÁLCULO FUNPRESP'!R344</f>
        <v/>
      </c>
      <c r="F341" s="170" t="str">
        <f ca="1">'CÁLCULO FUNPRESP'!S344</f>
        <v/>
      </c>
      <c r="G341" s="170" t="str">
        <f ca="1">'CÁLCULO FUNPRESP'!T344</f>
        <v/>
      </c>
      <c r="H341" s="170">
        <f ca="1">'CÁLCULO FUNPRESP'!U344</f>
        <v>0</v>
      </c>
      <c r="J341" s="187" t="str">
        <f ca="1">'CÁLCULO FUNPRESP'!W344</f>
        <v/>
      </c>
      <c r="K341" s="170">
        <f ca="1">'CÁLCULO FUNPRESP'!AA344</f>
        <v>0</v>
      </c>
    </row>
    <row r="342" spans="5:11" x14ac:dyDescent="0.25">
      <c r="E342" s="187" t="str">
        <f ca="1">'CÁLCULO FUNPRESP'!R345</f>
        <v/>
      </c>
      <c r="F342" s="170" t="str">
        <f ca="1">'CÁLCULO FUNPRESP'!S345</f>
        <v/>
      </c>
      <c r="G342" s="170" t="str">
        <f ca="1">'CÁLCULO FUNPRESP'!T345</f>
        <v/>
      </c>
      <c r="H342" s="170">
        <f ca="1">'CÁLCULO FUNPRESP'!U345</f>
        <v>0</v>
      </c>
      <c r="J342" s="187" t="str">
        <f ca="1">'CÁLCULO FUNPRESP'!W345</f>
        <v/>
      </c>
      <c r="K342" s="170">
        <f ca="1">'CÁLCULO FUNPRESP'!AA345</f>
        <v>0</v>
      </c>
    </row>
    <row r="343" spans="5:11" x14ac:dyDescent="0.25">
      <c r="E343" s="187" t="str">
        <f ca="1">'CÁLCULO FUNPRESP'!R346</f>
        <v/>
      </c>
      <c r="F343" s="170" t="str">
        <f ca="1">'CÁLCULO FUNPRESP'!S346</f>
        <v/>
      </c>
      <c r="G343" s="170" t="str">
        <f ca="1">'CÁLCULO FUNPRESP'!T346</f>
        <v/>
      </c>
      <c r="H343" s="170">
        <f ca="1">'CÁLCULO FUNPRESP'!U346</f>
        <v>0</v>
      </c>
      <c r="J343" s="187" t="str">
        <f ca="1">'CÁLCULO FUNPRESP'!W346</f>
        <v/>
      </c>
      <c r="K343" s="170">
        <f ca="1">'CÁLCULO FUNPRESP'!AA346</f>
        <v>0</v>
      </c>
    </row>
    <row r="344" spans="5:11" x14ac:dyDescent="0.25">
      <c r="E344" s="187" t="str">
        <f ca="1">'CÁLCULO FUNPRESP'!R347</f>
        <v/>
      </c>
      <c r="F344" s="170" t="str">
        <f ca="1">'CÁLCULO FUNPRESP'!S347</f>
        <v/>
      </c>
      <c r="G344" s="170" t="str">
        <f ca="1">'CÁLCULO FUNPRESP'!T347</f>
        <v/>
      </c>
      <c r="H344" s="170">
        <f ca="1">'CÁLCULO FUNPRESP'!U347</f>
        <v>0</v>
      </c>
      <c r="J344" s="187" t="str">
        <f ca="1">'CÁLCULO FUNPRESP'!W347</f>
        <v/>
      </c>
      <c r="K344" s="170">
        <f ca="1">'CÁLCULO FUNPRESP'!AA347</f>
        <v>0</v>
      </c>
    </row>
    <row r="345" spans="5:11" x14ac:dyDescent="0.25">
      <c r="E345" s="187" t="str">
        <f ca="1">'CÁLCULO FUNPRESP'!R348</f>
        <v/>
      </c>
      <c r="F345" s="170" t="str">
        <f ca="1">'CÁLCULO FUNPRESP'!S348</f>
        <v/>
      </c>
      <c r="G345" s="170" t="str">
        <f ca="1">'CÁLCULO FUNPRESP'!T348</f>
        <v/>
      </c>
      <c r="H345" s="170">
        <f ca="1">'CÁLCULO FUNPRESP'!U348</f>
        <v>0</v>
      </c>
      <c r="J345" s="187" t="str">
        <f ca="1">'CÁLCULO FUNPRESP'!W348</f>
        <v/>
      </c>
      <c r="K345" s="170">
        <f ca="1">'CÁLCULO FUNPRESP'!AA348</f>
        <v>0</v>
      </c>
    </row>
    <row r="346" spans="5:11" x14ac:dyDescent="0.25">
      <c r="E346" s="187" t="str">
        <f ca="1">'CÁLCULO FUNPRESP'!R349</f>
        <v/>
      </c>
      <c r="F346" s="170" t="str">
        <f ca="1">'CÁLCULO FUNPRESP'!S349</f>
        <v/>
      </c>
      <c r="G346" s="170" t="str">
        <f ca="1">'CÁLCULO FUNPRESP'!T349</f>
        <v/>
      </c>
      <c r="H346" s="170">
        <f ca="1">'CÁLCULO FUNPRESP'!U349</f>
        <v>0</v>
      </c>
      <c r="J346" s="187" t="str">
        <f ca="1">'CÁLCULO FUNPRESP'!W349</f>
        <v/>
      </c>
      <c r="K346" s="170">
        <f ca="1">'CÁLCULO FUNPRESP'!AA349</f>
        <v>0</v>
      </c>
    </row>
    <row r="347" spans="5:11" x14ac:dyDescent="0.25">
      <c r="E347" s="187" t="str">
        <f ca="1">'CÁLCULO FUNPRESP'!R350</f>
        <v/>
      </c>
      <c r="F347" s="170" t="str">
        <f ca="1">'CÁLCULO FUNPRESP'!S350</f>
        <v/>
      </c>
      <c r="G347" s="170" t="str">
        <f ca="1">'CÁLCULO FUNPRESP'!T350</f>
        <v/>
      </c>
      <c r="H347" s="170">
        <f ca="1">'CÁLCULO FUNPRESP'!U350</f>
        <v>0</v>
      </c>
      <c r="J347" s="187" t="str">
        <f ca="1">'CÁLCULO FUNPRESP'!W350</f>
        <v/>
      </c>
      <c r="K347" s="170">
        <f ca="1">'CÁLCULO FUNPRESP'!AA350</f>
        <v>0</v>
      </c>
    </row>
    <row r="348" spans="5:11" x14ac:dyDescent="0.25">
      <c r="E348" s="187" t="str">
        <f ca="1">'CÁLCULO FUNPRESP'!R351</f>
        <v/>
      </c>
      <c r="F348" s="170" t="str">
        <f ca="1">'CÁLCULO FUNPRESP'!S351</f>
        <v/>
      </c>
      <c r="G348" s="170" t="str">
        <f ca="1">'CÁLCULO FUNPRESP'!T351</f>
        <v/>
      </c>
      <c r="H348" s="170">
        <f ca="1">'CÁLCULO FUNPRESP'!U351</f>
        <v>0</v>
      </c>
      <c r="J348" s="187" t="str">
        <f ca="1">'CÁLCULO FUNPRESP'!W351</f>
        <v/>
      </c>
      <c r="K348" s="170">
        <f ca="1">'CÁLCULO FUNPRESP'!AA351</f>
        <v>0</v>
      </c>
    </row>
    <row r="349" spans="5:11" x14ac:dyDescent="0.25">
      <c r="E349" s="187" t="str">
        <f ca="1">'CÁLCULO FUNPRESP'!R352</f>
        <v/>
      </c>
      <c r="F349" s="170" t="str">
        <f ca="1">'CÁLCULO FUNPRESP'!S352</f>
        <v/>
      </c>
      <c r="G349" s="170" t="str">
        <f ca="1">'CÁLCULO FUNPRESP'!T352</f>
        <v/>
      </c>
      <c r="H349" s="170">
        <f ca="1">'CÁLCULO FUNPRESP'!U352</f>
        <v>0</v>
      </c>
      <c r="J349" s="187" t="str">
        <f ca="1">'CÁLCULO FUNPRESP'!W352</f>
        <v/>
      </c>
      <c r="K349" s="170">
        <f ca="1">'CÁLCULO FUNPRESP'!AA352</f>
        <v>0</v>
      </c>
    </row>
    <row r="350" spans="5:11" x14ac:dyDescent="0.25">
      <c r="E350" s="187" t="str">
        <f ca="1">'CÁLCULO FUNPRESP'!R353</f>
        <v/>
      </c>
      <c r="F350" s="170" t="str">
        <f ca="1">'CÁLCULO FUNPRESP'!S353</f>
        <v/>
      </c>
      <c r="G350" s="170" t="str">
        <f ca="1">'CÁLCULO FUNPRESP'!T353</f>
        <v/>
      </c>
      <c r="H350" s="170">
        <f ca="1">'CÁLCULO FUNPRESP'!U353</f>
        <v>0</v>
      </c>
      <c r="J350" s="187" t="str">
        <f ca="1">'CÁLCULO FUNPRESP'!W353</f>
        <v/>
      </c>
      <c r="K350" s="170">
        <f ca="1">'CÁLCULO FUNPRESP'!AA353</f>
        <v>0</v>
      </c>
    </row>
    <row r="351" spans="5:11" x14ac:dyDescent="0.25">
      <c r="E351" s="187" t="str">
        <f ca="1">'CÁLCULO FUNPRESP'!R354</f>
        <v/>
      </c>
      <c r="F351" s="170" t="str">
        <f ca="1">'CÁLCULO FUNPRESP'!S354</f>
        <v/>
      </c>
      <c r="G351" s="170" t="str">
        <f ca="1">'CÁLCULO FUNPRESP'!T354</f>
        <v/>
      </c>
      <c r="H351" s="170">
        <f ca="1">'CÁLCULO FUNPRESP'!U354</f>
        <v>0</v>
      </c>
      <c r="J351" s="187" t="str">
        <f ca="1">'CÁLCULO FUNPRESP'!W354</f>
        <v/>
      </c>
      <c r="K351" s="170">
        <f ca="1">'CÁLCULO FUNPRESP'!AA354</f>
        <v>0</v>
      </c>
    </row>
    <row r="352" spans="5:11" x14ac:dyDescent="0.25">
      <c r="E352" s="187" t="str">
        <f ca="1">'CÁLCULO FUNPRESP'!R355</f>
        <v/>
      </c>
      <c r="F352" s="170" t="str">
        <f ca="1">'CÁLCULO FUNPRESP'!S355</f>
        <v/>
      </c>
      <c r="G352" s="170" t="str">
        <f ca="1">'CÁLCULO FUNPRESP'!T355</f>
        <v/>
      </c>
      <c r="H352" s="170">
        <f ca="1">'CÁLCULO FUNPRESP'!U355</f>
        <v>0</v>
      </c>
      <c r="J352" s="187" t="str">
        <f ca="1">'CÁLCULO FUNPRESP'!W355</f>
        <v/>
      </c>
      <c r="K352" s="170">
        <f ca="1">'CÁLCULO FUNPRESP'!AA355</f>
        <v>0</v>
      </c>
    </row>
    <row r="353" spans="5:11" x14ac:dyDescent="0.25">
      <c r="E353" s="187" t="str">
        <f ca="1">'CÁLCULO FUNPRESP'!R356</f>
        <v/>
      </c>
      <c r="F353" s="170" t="str">
        <f ca="1">'CÁLCULO FUNPRESP'!S356</f>
        <v/>
      </c>
      <c r="G353" s="170" t="str">
        <f ca="1">'CÁLCULO FUNPRESP'!T356</f>
        <v/>
      </c>
      <c r="H353" s="170">
        <f ca="1">'CÁLCULO FUNPRESP'!U356</f>
        <v>0</v>
      </c>
      <c r="J353" s="187" t="str">
        <f ca="1">'CÁLCULO FUNPRESP'!W356</f>
        <v/>
      </c>
      <c r="K353" s="170">
        <f ca="1">'CÁLCULO FUNPRESP'!AA356</f>
        <v>0</v>
      </c>
    </row>
    <row r="354" spans="5:11" x14ac:dyDescent="0.25">
      <c r="E354" s="187" t="str">
        <f ca="1">'CÁLCULO FUNPRESP'!R357</f>
        <v/>
      </c>
      <c r="F354" s="170" t="str">
        <f ca="1">'CÁLCULO FUNPRESP'!S357</f>
        <v/>
      </c>
      <c r="G354" s="170" t="str">
        <f ca="1">'CÁLCULO FUNPRESP'!T357</f>
        <v/>
      </c>
      <c r="H354" s="170">
        <f ca="1">'CÁLCULO FUNPRESP'!U357</f>
        <v>0</v>
      </c>
      <c r="J354" s="187" t="str">
        <f ca="1">'CÁLCULO FUNPRESP'!W357</f>
        <v/>
      </c>
      <c r="K354" s="170">
        <f ca="1">'CÁLCULO FUNPRESP'!AA357</f>
        <v>0</v>
      </c>
    </row>
    <row r="355" spans="5:11" x14ac:dyDescent="0.25">
      <c r="E355" s="187" t="str">
        <f ca="1">'CÁLCULO FUNPRESP'!R358</f>
        <v/>
      </c>
      <c r="F355" s="170" t="str">
        <f ca="1">'CÁLCULO FUNPRESP'!S358</f>
        <v/>
      </c>
      <c r="G355" s="170" t="str">
        <f ca="1">'CÁLCULO FUNPRESP'!T358</f>
        <v/>
      </c>
      <c r="H355" s="170">
        <f ca="1">'CÁLCULO FUNPRESP'!U358</f>
        <v>0</v>
      </c>
      <c r="J355" s="187" t="str">
        <f ca="1">'CÁLCULO FUNPRESP'!W358</f>
        <v/>
      </c>
      <c r="K355" s="170">
        <f ca="1">'CÁLCULO FUNPRESP'!AA358</f>
        <v>0</v>
      </c>
    </row>
    <row r="356" spans="5:11" x14ac:dyDescent="0.25">
      <c r="E356" s="187" t="str">
        <f ca="1">'CÁLCULO FUNPRESP'!R359</f>
        <v/>
      </c>
      <c r="F356" s="170" t="str">
        <f ca="1">'CÁLCULO FUNPRESP'!S359</f>
        <v/>
      </c>
      <c r="G356" s="170" t="str">
        <f ca="1">'CÁLCULO FUNPRESP'!T359</f>
        <v/>
      </c>
      <c r="H356" s="170">
        <f ca="1">'CÁLCULO FUNPRESP'!U359</f>
        <v>0</v>
      </c>
      <c r="J356" s="187" t="str">
        <f ca="1">'CÁLCULO FUNPRESP'!W359</f>
        <v/>
      </c>
      <c r="K356" s="170">
        <f ca="1">'CÁLCULO FUNPRESP'!AA359</f>
        <v>0</v>
      </c>
    </row>
    <row r="357" spans="5:11" x14ac:dyDescent="0.25">
      <c r="E357" s="187" t="str">
        <f ca="1">'CÁLCULO FUNPRESP'!R360</f>
        <v/>
      </c>
      <c r="F357" s="170" t="str">
        <f ca="1">'CÁLCULO FUNPRESP'!S360</f>
        <v/>
      </c>
      <c r="G357" s="170" t="str">
        <f ca="1">'CÁLCULO FUNPRESP'!T360</f>
        <v/>
      </c>
      <c r="H357" s="170">
        <f ca="1">'CÁLCULO FUNPRESP'!U360</f>
        <v>0</v>
      </c>
      <c r="J357" s="187" t="str">
        <f ca="1">'CÁLCULO FUNPRESP'!W360</f>
        <v/>
      </c>
      <c r="K357" s="170">
        <f ca="1">'CÁLCULO FUNPRESP'!AA360</f>
        <v>0</v>
      </c>
    </row>
    <row r="358" spans="5:11" x14ac:dyDescent="0.25">
      <c r="E358" s="187" t="str">
        <f ca="1">'CÁLCULO FUNPRESP'!R361</f>
        <v/>
      </c>
      <c r="F358" s="170" t="str">
        <f ca="1">'CÁLCULO FUNPRESP'!S361</f>
        <v/>
      </c>
      <c r="G358" s="170" t="str">
        <f ca="1">'CÁLCULO FUNPRESP'!T361</f>
        <v/>
      </c>
      <c r="H358" s="170">
        <f ca="1">'CÁLCULO FUNPRESP'!U361</f>
        <v>0</v>
      </c>
      <c r="J358" s="187" t="str">
        <f ca="1">'CÁLCULO FUNPRESP'!W361</f>
        <v/>
      </c>
      <c r="K358" s="170">
        <f ca="1">'CÁLCULO FUNPRESP'!AA361</f>
        <v>0</v>
      </c>
    </row>
    <row r="359" spans="5:11" x14ac:dyDescent="0.25">
      <c r="E359" s="187" t="str">
        <f ca="1">'CÁLCULO FUNPRESP'!R362</f>
        <v/>
      </c>
      <c r="F359" s="170" t="str">
        <f ca="1">'CÁLCULO FUNPRESP'!S362</f>
        <v/>
      </c>
      <c r="G359" s="170" t="str">
        <f ca="1">'CÁLCULO FUNPRESP'!T362</f>
        <v/>
      </c>
      <c r="H359" s="170">
        <f ca="1">'CÁLCULO FUNPRESP'!U362</f>
        <v>0</v>
      </c>
      <c r="J359" s="187" t="str">
        <f ca="1">'CÁLCULO FUNPRESP'!W362</f>
        <v/>
      </c>
      <c r="K359" s="170">
        <f ca="1">'CÁLCULO FUNPRESP'!AA362</f>
        <v>0</v>
      </c>
    </row>
    <row r="360" spans="5:11" x14ac:dyDescent="0.25">
      <c r="E360" s="187" t="str">
        <f ca="1">'CÁLCULO FUNPRESP'!R363</f>
        <v/>
      </c>
      <c r="F360" s="170" t="str">
        <f ca="1">'CÁLCULO FUNPRESP'!S363</f>
        <v/>
      </c>
      <c r="G360" s="170" t="str">
        <f ca="1">'CÁLCULO FUNPRESP'!T363</f>
        <v/>
      </c>
      <c r="H360" s="170">
        <f ca="1">'CÁLCULO FUNPRESP'!U363</f>
        <v>0</v>
      </c>
      <c r="J360" s="187" t="str">
        <f ca="1">'CÁLCULO FUNPRESP'!W363</f>
        <v/>
      </c>
      <c r="K360" s="170">
        <f ca="1">'CÁLCULO FUNPRESP'!AA363</f>
        <v>0</v>
      </c>
    </row>
    <row r="361" spans="5:11" x14ac:dyDescent="0.25">
      <c r="E361" s="187" t="str">
        <f ca="1">'CÁLCULO FUNPRESP'!R364</f>
        <v/>
      </c>
      <c r="F361" s="170" t="str">
        <f ca="1">'CÁLCULO FUNPRESP'!S364</f>
        <v/>
      </c>
      <c r="G361" s="170" t="str">
        <f ca="1">'CÁLCULO FUNPRESP'!T364</f>
        <v/>
      </c>
      <c r="H361" s="170">
        <f ca="1">'CÁLCULO FUNPRESP'!U364</f>
        <v>0</v>
      </c>
      <c r="J361" s="187" t="str">
        <f ca="1">'CÁLCULO FUNPRESP'!W364</f>
        <v/>
      </c>
      <c r="K361" s="170">
        <f ca="1">'CÁLCULO FUNPRESP'!AA364</f>
        <v>0</v>
      </c>
    </row>
    <row r="362" spans="5:11" x14ac:dyDescent="0.25">
      <c r="E362" s="187" t="str">
        <f ca="1">'CÁLCULO FUNPRESP'!R365</f>
        <v/>
      </c>
      <c r="F362" s="170" t="str">
        <f ca="1">'CÁLCULO FUNPRESP'!S365</f>
        <v/>
      </c>
      <c r="G362" s="170" t="str">
        <f ca="1">'CÁLCULO FUNPRESP'!T365</f>
        <v/>
      </c>
      <c r="H362" s="170">
        <f ca="1">'CÁLCULO FUNPRESP'!U365</f>
        <v>0</v>
      </c>
      <c r="J362" s="187" t="str">
        <f ca="1">'CÁLCULO FUNPRESP'!W365</f>
        <v/>
      </c>
      <c r="K362" s="170">
        <f ca="1">'CÁLCULO FUNPRESP'!AA365</f>
        <v>0</v>
      </c>
    </row>
    <row r="363" spans="5:11" x14ac:dyDescent="0.25">
      <c r="E363" s="187" t="str">
        <f ca="1">'CÁLCULO FUNPRESP'!R366</f>
        <v/>
      </c>
      <c r="F363" s="170" t="str">
        <f ca="1">'CÁLCULO FUNPRESP'!S366</f>
        <v/>
      </c>
      <c r="G363" s="170" t="str">
        <f ca="1">'CÁLCULO FUNPRESP'!T366</f>
        <v/>
      </c>
      <c r="H363" s="170">
        <f ca="1">'CÁLCULO FUNPRESP'!U366</f>
        <v>0</v>
      </c>
      <c r="J363" s="187" t="str">
        <f ca="1">'CÁLCULO FUNPRESP'!W366</f>
        <v/>
      </c>
      <c r="K363" s="170">
        <f ca="1">'CÁLCULO FUNPRESP'!AA366</f>
        <v>0</v>
      </c>
    </row>
    <row r="364" spans="5:11" x14ac:dyDescent="0.25">
      <c r="E364" s="187" t="str">
        <f ca="1">'CÁLCULO FUNPRESP'!R367</f>
        <v/>
      </c>
      <c r="F364" s="170" t="str">
        <f ca="1">'CÁLCULO FUNPRESP'!S367</f>
        <v/>
      </c>
      <c r="G364" s="170" t="str">
        <f ca="1">'CÁLCULO FUNPRESP'!T367</f>
        <v/>
      </c>
      <c r="H364" s="170">
        <f ca="1">'CÁLCULO FUNPRESP'!U367</f>
        <v>0</v>
      </c>
      <c r="J364" s="187" t="str">
        <f ca="1">'CÁLCULO FUNPRESP'!W367</f>
        <v/>
      </c>
      <c r="K364" s="170">
        <f ca="1">'CÁLCULO FUNPRESP'!AA367</f>
        <v>0</v>
      </c>
    </row>
    <row r="365" spans="5:11" x14ac:dyDescent="0.25">
      <c r="E365" s="187" t="str">
        <f ca="1">'CÁLCULO FUNPRESP'!R368</f>
        <v/>
      </c>
      <c r="F365" s="170" t="str">
        <f ca="1">'CÁLCULO FUNPRESP'!S368</f>
        <v/>
      </c>
      <c r="G365" s="170" t="str">
        <f ca="1">'CÁLCULO FUNPRESP'!T368</f>
        <v/>
      </c>
      <c r="H365" s="170">
        <f ca="1">'CÁLCULO FUNPRESP'!U368</f>
        <v>0</v>
      </c>
      <c r="J365" s="187" t="str">
        <f ca="1">'CÁLCULO FUNPRESP'!W368</f>
        <v/>
      </c>
      <c r="K365" s="170">
        <f ca="1">'CÁLCULO FUNPRESP'!AA368</f>
        <v>0</v>
      </c>
    </row>
    <row r="366" spans="5:11" x14ac:dyDescent="0.25">
      <c r="E366" s="187" t="str">
        <f ca="1">'CÁLCULO FUNPRESP'!R369</f>
        <v/>
      </c>
      <c r="F366" s="170" t="str">
        <f ca="1">'CÁLCULO FUNPRESP'!S369</f>
        <v/>
      </c>
      <c r="G366" s="170" t="str">
        <f ca="1">'CÁLCULO FUNPRESP'!T369</f>
        <v/>
      </c>
      <c r="H366" s="170">
        <f ca="1">'CÁLCULO FUNPRESP'!U369</f>
        <v>0</v>
      </c>
      <c r="J366" s="187" t="str">
        <f ca="1">'CÁLCULO FUNPRESP'!W369</f>
        <v/>
      </c>
      <c r="K366" s="170">
        <f ca="1">'CÁLCULO FUNPRESP'!AA369</f>
        <v>0</v>
      </c>
    </row>
    <row r="367" spans="5:11" x14ac:dyDescent="0.25">
      <c r="E367" s="187" t="str">
        <f ca="1">'CÁLCULO FUNPRESP'!R370</f>
        <v/>
      </c>
      <c r="F367" s="170" t="str">
        <f ca="1">'CÁLCULO FUNPRESP'!S370</f>
        <v/>
      </c>
      <c r="G367" s="170" t="str">
        <f ca="1">'CÁLCULO FUNPRESP'!T370</f>
        <v/>
      </c>
      <c r="H367" s="170">
        <f ca="1">'CÁLCULO FUNPRESP'!U370</f>
        <v>0</v>
      </c>
      <c r="J367" s="187" t="str">
        <f ca="1">'CÁLCULO FUNPRESP'!W370</f>
        <v/>
      </c>
      <c r="K367" s="170">
        <f ca="1">'CÁLCULO FUNPRESP'!AA370</f>
        <v>0</v>
      </c>
    </row>
    <row r="368" spans="5:11" x14ac:dyDescent="0.25">
      <c r="E368" s="187" t="str">
        <f ca="1">'CÁLCULO FUNPRESP'!R371</f>
        <v/>
      </c>
      <c r="F368" s="170" t="str">
        <f ca="1">'CÁLCULO FUNPRESP'!S371</f>
        <v/>
      </c>
      <c r="G368" s="170" t="str">
        <f ca="1">'CÁLCULO FUNPRESP'!T371</f>
        <v/>
      </c>
      <c r="H368" s="170">
        <f ca="1">'CÁLCULO FUNPRESP'!U371</f>
        <v>0</v>
      </c>
      <c r="J368" s="187" t="str">
        <f ca="1">'CÁLCULO FUNPRESP'!W371</f>
        <v/>
      </c>
      <c r="K368" s="170">
        <f ca="1">'CÁLCULO FUNPRESP'!AA371</f>
        <v>0</v>
      </c>
    </row>
    <row r="369" spans="5:11" x14ac:dyDescent="0.25">
      <c r="E369" s="187" t="str">
        <f ca="1">'CÁLCULO FUNPRESP'!R372</f>
        <v/>
      </c>
      <c r="F369" s="170" t="str">
        <f ca="1">'CÁLCULO FUNPRESP'!S372</f>
        <v/>
      </c>
      <c r="G369" s="170" t="str">
        <f ca="1">'CÁLCULO FUNPRESP'!T372</f>
        <v/>
      </c>
      <c r="H369" s="170">
        <f ca="1">'CÁLCULO FUNPRESP'!U372</f>
        <v>0</v>
      </c>
      <c r="J369" s="187" t="str">
        <f ca="1">'CÁLCULO FUNPRESP'!W372</f>
        <v/>
      </c>
      <c r="K369" s="170">
        <f ca="1">'CÁLCULO FUNPRESP'!AA372</f>
        <v>0</v>
      </c>
    </row>
    <row r="370" spans="5:11" x14ac:dyDescent="0.25">
      <c r="E370" s="187" t="str">
        <f ca="1">'CÁLCULO FUNPRESP'!R373</f>
        <v/>
      </c>
      <c r="F370" s="170" t="str">
        <f ca="1">'CÁLCULO FUNPRESP'!S373</f>
        <v/>
      </c>
      <c r="G370" s="170" t="str">
        <f ca="1">'CÁLCULO FUNPRESP'!T373</f>
        <v/>
      </c>
      <c r="H370" s="170">
        <f ca="1">'CÁLCULO FUNPRESP'!U373</f>
        <v>0</v>
      </c>
      <c r="J370" s="187" t="str">
        <f ca="1">'CÁLCULO FUNPRESP'!W373</f>
        <v/>
      </c>
      <c r="K370" s="170">
        <f ca="1">'CÁLCULO FUNPRESP'!AA373</f>
        <v>0</v>
      </c>
    </row>
    <row r="371" spans="5:11" x14ac:dyDescent="0.25">
      <c r="E371" s="187" t="str">
        <f ca="1">'CÁLCULO FUNPRESP'!R374</f>
        <v/>
      </c>
      <c r="F371" s="170" t="str">
        <f ca="1">'CÁLCULO FUNPRESP'!S374</f>
        <v/>
      </c>
      <c r="G371" s="170" t="str">
        <f ca="1">'CÁLCULO FUNPRESP'!T374</f>
        <v/>
      </c>
      <c r="H371" s="170">
        <f ca="1">'CÁLCULO FUNPRESP'!U374</f>
        <v>0</v>
      </c>
      <c r="J371" s="187" t="str">
        <f ca="1">'CÁLCULO FUNPRESP'!W374</f>
        <v/>
      </c>
      <c r="K371" s="170">
        <f ca="1">'CÁLCULO FUNPRESP'!AA374</f>
        <v>0</v>
      </c>
    </row>
    <row r="372" spans="5:11" x14ac:dyDescent="0.25">
      <c r="E372" s="187" t="str">
        <f ca="1">'CÁLCULO FUNPRESP'!R375</f>
        <v/>
      </c>
      <c r="F372" s="170" t="str">
        <f ca="1">'CÁLCULO FUNPRESP'!S375</f>
        <v/>
      </c>
      <c r="G372" s="170" t="str">
        <f ca="1">'CÁLCULO FUNPRESP'!T375</f>
        <v/>
      </c>
      <c r="H372" s="170">
        <f ca="1">'CÁLCULO FUNPRESP'!U375</f>
        <v>0</v>
      </c>
      <c r="J372" s="187" t="str">
        <f ca="1">'CÁLCULO FUNPRESP'!W375</f>
        <v/>
      </c>
      <c r="K372" s="170">
        <f ca="1">'CÁLCULO FUNPRESP'!AA375</f>
        <v>0</v>
      </c>
    </row>
    <row r="373" spans="5:11" x14ac:dyDescent="0.25">
      <c r="E373" s="187" t="str">
        <f ca="1">'CÁLCULO FUNPRESP'!R376</f>
        <v/>
      </c>
      <c r="F373" s="170" t="str">
        <f ca="1">'CÁLCULO FUNPRESP'!S376</f>
        <v/>
      </c>
      <c r="G373" s="170" t="str">
        <f ca="1">'CÁLCULO FUNPRESP'!T376</f>
        <v/>
      </c>
      <c r="H373" s="170">
        <f ca="1">'CÁLCULO FUNPRESP'!U376</f>
        <v>0</v>
      </c>
      <c r="J373" s="187" t="str">
        <f ca="1">'CÁLCULO FUNPRESP'!W376</f>
        <v/>
      </c>
      <c r="K373" s="170">
        <f ca="1">'CÁLCULO FUNPRESP'!AA376</f>
        <v>0</v>
      </c>
    </row>
    <row r="374" spans="5:11" x14ac:dyDescent="0.25">
      <c r="E374" s="187" t="str">
        <f ca="1">'CÁLCULO FUNPRESP'!R377</f>
        <v/>
      </c>
      <c r="F374" s="170" t="str">
        <f ca="1">'CÁLCULO FUNPRESP'!S377</f>
        <v/>
      </c>
      <c r="G374" s="170" t="str">
        <f ca="1">'CÁLCULO FUNPRESP'!T377</f>
        <v/>
      </c>
      <c r="H374" s="170">
        <f ca="1">'CÁLCULO FUNPRESP'!U377</f>
        <v>0</v>
      </c>
      <c r="J374" s="187" t="str">
        <f ca="1">'CÁLCULO FUNPRESP'!W377</f>
        <v/>
      </c>
      <c r="K374" s="170">
        <f ca="1">'CÁLCULO FUNPRESP'!AA377</f>
        <v>0</v>
      </c>
    </row>
    <row r="375" spans="5:11" x14ac:dyDescent="0.25">
      <c r="E375" s="187" t="str">
        <f ca="1">'CÁLCULO FUNPRESP'!R378</f>
        <v/>
      </c>
      <c r="F375" s="170" t="str">
        <f ca="1">'CÁLCULO FUNPRESP'!S378</f>
        <v/>
      </c>
      <c r="G375" s="170" t="str">
        <f ca="1">'CÁLCULO FUNPRESP'!T378</f>
        <v/>
      </c>
      <c r="H375" s="170">
        <f ca="1">'CÁLCULO FUNPRESP'!U378</f>
        <v>0</v>
      </c>
      <c r="J375" s="187" t="str">
        <f ca="1">'CÁLCULO FUNPRESP'!W378</f>
        <v/>
      </c>
      <c r="K375" s="170">
        <f ca="1">'CÁLCULO FUNPRESP'!AA378</f>
        <v>0</v>
      </c>
    </row>
    <row r="376" spans="5:11" x14ac:dyDescent="0.25">
      <c r="E376" s="187" t="str">
        <f ca="1">'CÁLCULO FUNPRESP'!R379</f>
        <v/>
      </c>
      <c r="F376" s="170" t="str">
        <f ca="1">'CÁLCULO FUNPRESP'!S379</f>
        <v/>
      </c>
      <c r="G376" s="170" t="str">
        <f ca="1">'CÁLCULO FUNPRESP'!T379</f>
        <v/>
      </c>
      <c r="H376" s="170">
        <f ca="1">'CÁLCULO FUNPRESP'!U379</f>
        <v>0</v>
      </c>
      <c r="J376" s="187" t="str">
        <f ca="1">'CÁLCULO FUNPRESP'!W379</f>
        <v/>
      </c>
      <c r="K376" s="170">
        <f ca="1">'CÁLCULO FUNPRESP'!AA379</f>
        <v>0</v>
      </c>
    </row>
    <row r="377" spans="5:11" x14ac:dyDescent="0.25">
      <c r="E377" s="187" t="str">
        <f ca="1">'CÁLCULO FUNPRESP'!R380</f>
        <v/>
      </c>
      <c r="F377" s="170" t="str">
        <f ca="1">'CÁLCULO FUNPRESP'!S380</f>
        <v/>
      </c>
      <c r="G377" s="170" t="str">
        <f ca="1">'CÁLCULO FUNPRESP'!T380</f>
        <v/>
      </c>
      <c r="H377" s="170">
        <f ca="1">'CÁLCULO FUNPRESP'!U380</f>
        <v>0</v>
      </c>
      <c r="J377" s="187" t="str">
        <f ca="1">'CÁLCULO FUNPRESP'!W380</f>
        <v/>
      </c>
      <c r="K377" s="170">
        <f ca="1">'CÁLCULO FUNPRESP'!AA380</f>
        <v>0</v>
      </c>
    </row>
    <row r="378" spans="5:11" x14ac:dyDescent="0.25">
      <c r="E378" s="187" t="str">
        <f ca="1">'CÁLCULO FUNPRESP'!R381</f>
        <v/>
      </c>
      <c r="F378" s="170" t="str">
        <f ca="1">'CÁLCULO FUNPRESP'!S381</f>
        <v/>
      </c>
      <c r="G378" s="170" t="str">
        <f ca="1">'CÁLCULO FUNPRESP'!T381</f>
        <v/>
      </c>
      <c r="H378" s="170">
        <f ca="1">'CÁLCULO FUNPRESP'!U381</f>
        <v>0</v>
      </c>
      <c r="J378" s="187" t="str">
        <f ca="1">'CÁLCULO FUNPRESP'!W381</f>
        <v/>
      </c>
      <c r="K378" s="170">
        <f ca="1">'CÁLCULO FUNPRESP'!AA381</f>
        <v>0</v>
      </c>
    </row>
    <row r="379" spans="5:11" x14ac:dyDescent="0.25">
      <c r="E379" s="187" t="str">
        <f ca="1">'CÁLCULO FUNPRESP'!R382</f>
        <v/>
      </c>
      <c r="F379" s="170" t="str">
        <f ca="1">'CÁLCULO FUNPRESP'!S382</f>
        <v/>
      </c>
      <c r="G379" s="170" t="str">
        <f ca="1">'CÁLCULO FUNPRESP'!T382</f>
        <v/>
      </c>
      <c r="H379" s="170">
        <f ca="1">'CÁLCULO FUNPRESP'!U382</f>
        <v>0</v>
      </c>
      <c r="J379" s="187" t="str">
        <f ca="1">'CÁLCULO FUNPRESP'!W382</f>
        <v/>
      </c>
      <c r="K379" s="170">
        <f ca="1">'CÁLCULO FUNPRESP'!AA382</f>
        <v>0</v>
      </c>
    </row>
    <row r="380" spans="5:11" x14ac:dyDescent="0.25">
      <c r="E380" s="187" t="str">
        <f ca="1">'CÁLCULO FUNPRESP'!R383</f>
        <v/>
      </c>
      <c r="F380" s="170" t="str">
        <f ca="1">'CÁLCULO FUNPRESP'!S383</f>
        <v/>
      </c>
      <c r="G380" s="170" t="str">
        <f ca="1">'CÁLCULO FUNPRESP'!T383</f>
        <v/>
      </c>
      <c r="H380" s="170">
        <f ca="1">'CÁLCULO FUNPRESP'!U383</f>
        <v>0</v>
      </c>
      <c r="J380" s="187" t="str">
        <f ca="1">'CÁLCULO FUNPRESP'!W383</f>
        <v/>
      </c>
      <c r="K380" s="170">
        <f ca="1">'CÁLCULO FUNPRESP'!AA383</f>
        <v>0</v>
      </c>
    </row>
    <row r="381" spans="5:11" x14ac:dyDescent="0.25">
      <c r="E381" s="187" t="str">
        <f ca="1">'CÁLCULO FUNPRESP'!R384</f>
        <v/>
      </c>
      <c r="F381" s="170" t="str">
        <f ca="1">'CÁLCULO FUNPRESP'!S384</f>
        <v/>
      </c>
      <c r="G381" s="170" t="str">
        <f ca="1">'CÁLCULO FUNPRESP'!T384</f>
        <v/>
      </c>
      <c r="H381" s="170">
        <f ca="1">'CÁLCULO FUNPRESP'!U384</f>
        <v>0</v>
      </c>
      <c r="J381" s="187" t="str">
        <f ca="1">'CÁLCULO FUNPRESP'!W384</f>
        <v/>
      </c>
      <c r="K381" s="170">
        <f ca="1">'CÁLCULO FUNPRESP'!AA384</f>
        <v>0</v>
      </c>
    </row>
    <row r="382" spans="5:11" x14ac:dyDescent="0.25">
      <c r="E382" s="187" t="str">
        <f ca="1">'CÁLCULO FUNPRESP'!R385</f>
        <v/>
      </c>
      <c r="F382" s="170" t="str">
        <f ca="1">'CÁLCULO FUNPRESP'!S385</f>
        <v/>
      </c>
      <c r="G382" s="170" t="str">
        <f ca="1">'CÁLCULO FUNPRESP'!T385</f>
        <v/>
      </c>
      <c r="H382" s="170">
        <f ca="1">'CÁLCULO FUNPRESP'!U385</f>
        <v>0</v>
      </c>
      <c r="J382" s="187" t="str">
        <f ca="1">'CÁLCULO FUNPRESP'!W385</f>
        <v/>
      </c>
      <c r="K382" s="170">
        <f ca="1">'CÁLCULO FUNPRESP'!AA385</f>
        <v>0</v>
      </c>
    </row>
    <row r="383" spans="5:11" x14ac:dyDescent="0.25">
      <c r="E383" s="187" t="str">
        <f ca="1">'CÁLCULO FUNPRESP'!R386</f>
        <v/>
      </c>
      <c r="F383" s="170" t="str">
        <f ca="1">'CÁLCULO FUNPRESP'!S386</f>
        <v/>
      </c>
      <c r="G383" s="170" t="str">
        <f ca="1">'CÁLCULO FUNPRESP'!T386</f>
        <v/>
      </c>
      <c r="H383" s="170">
        <f ca="1">'CÁLCULO FUNPRESP'!U386</f>
        <v>0</v>
      </c>
      <c r="J383" s="187" t="str">
        <f ca="1">'CÁLCULO FUNPRESP'!W386</f>
        <v/>
      </c>
      <c r="K383" s="170">
        <f ca="1">'CÁLCULO FUNPRESP'!AA386</f>
        <v>0</v>
      </c>
    </row>
    <row r="384" spans="5:11" x14ac:dyDescent="0.25">
      <c r="E384" s="187" t="str">
        <f ca="1">'CÁLCULO FUNPRESP'!R387</f>
        <v/>
      </c>
      <c r="F384" s="170" t="str">
        <f ca="1">'CÁLCULO FUNPRESP'!S387</f>
        <v/>
      </c>
      <c r="G384" s="170" t="str">
        <f ca="1">'CÁLCULO FUNPRESP'!T387</f>
        <v/>
      </c>
      <c r="H384" s="170">
        <f ca="1">'CÁLCULO FUNPRESP'!U387</f>
        <v>0</v>
      </c>
      <c r="J384" s="187" t="str">
        <f ca="1">'CÁLCULO FUNPRESP'!W387</f>
        <v/>
      </c>
      <c r="K384" s="170">
        <f ca="1">'CÁLCULO FUNPRESP'!AA387</f>
        <v>0</v>
      </c>
    </row>
    <row r="385" spans="5:11" x14ac:dyDescent="0.25">
      <c r="E385" s="187" t="str">
        <f ca="1">'CÁLCULO FUNPRESP'!R388</f>
        <v/>
      </c>
      <c r="F385" s="170" t="str">
        <f ca="1">'CÁLCULO FUNPRESP'!S388</f>
        <v/>
      </c>
      <c r="G385" s="170" t="str">
        <f ca="1">'CÁLCULO FUNPRESP'!T388</f>
        <v/>
      </c>
      <c r="H385" s="170">
        <f ca="1">'CÁLCULO FUNPRESP'!U388</f>
        <v>0</v>
      </c>
      <c r="J385" s="187" t="str">
        <f ca="1">'CÁLCULO FUNPRESP'!W388</f>
        <v/>
      </c>
      <c r="K385" s="170">
        <f ca="1">'CÁLCULO FUNPRESP'!AA388</f>
        <v>0</v>
      </c>
    </row>
    <row r="386" spans="5:11" x14ac:dyDescent="0.25">
      <c r="E386" s="187" t="str">
        <f ca="1">'CÁLCULO FUNPRESP'!R389</f>
        <v/>
      </c>
      <c r="F386" s="170" t="str">
        <f ca="1">'CÁLCULO FUNPRESP'!S389</f>
        <v/>
      </c>
      <c r="G386" s="170" t="str">
        <f ca="1">'CÁLCULO FUNPRESP'!T389</f>
        <v/>
      </c>
      <c r="H386" s="170">
        <f ca="1">'CÁLCULO FUNPRESP'!U389</f>
        <v>0</v>
      </c>
      <c r="J386" s="187" t="str">
        <f ca="1">'CÁLCULO FUNPRESP'!W389</f>
        <v/>
      </c>
      <c r="K386" s="170">
        <f ca="1">'CÁLCULO FUNPRESP'!AA389</f>
        <v>0</v>
      </c>
    </row>
    <row r="387" spans="5:11" x14ac:dyDescent="0.25">
      <c r="E387" s="187" t="str">
        <f ca="1">'CÁLCULO FUNPRESP'!R390</f>
        <v/>
      </c>
      <c r="F387" s="170" t="str">
        <f ca="1">'CÁLCULO FUNPRESP'!S390</f>
        <v/>
      </c>
      <c r="G387" s="170" t="str">
        <f ca="1">'CÁLCULO FUNPRESP'!T390</f>
        <v/>
      </c>
      <c r="H387" s="170">
        <f ca="1">'CÁLCULO FUNPRESP'!U390</f>
        <v>0</v>
      </c>
      <c r="J387" s="187" t="str">
        <f ca="1">'CÁLCULO FUNPRESP'!W390</f>
        <v/>
      </c>
      <c r="K387" s="170">
        <f ca="1">'CÁLCULO FUNPRESP'!AA390</f>
        <v>0</v>
      </c>
    </row>
    <row r="388" spans="5:11" x14ac:dyDescent="0.25">
      <c r="E388" s="187" t="str">
        <f ca="1">'CÁLCULO FUNPRESP'!R391</f>
        <v/>
      </c>
      <c r="F388" s="170" t="str">
        <f ca="1">'CÁLCULO FUNPRESP'!S391</f>
        <v/>
      </c>
      <c r="G388" s="170" t="str">
        <f ca="1">'CÁLCULO FUNPRESP'!T391</f>
        <v/>
      </c>
      <c r="H388" s="170">
        <f ca="1">'CÁLCULO FUNPRESP'!U391</f>
        <v>0</v>
      </c>
      <c r="J388" s="187" t="str">
        <f ca="1">'CÁLCULO FUNPRESP'!W391</f>
        <v/>
      </c>
      <c r="K388" s="170">
        <f ca="1">'CÁLCULO FUNPRESP'!AA391</f>
        <v>0</v>
      </c>
    </row>
    <row r="389" spans="5:11" x14ac:dyDescent="0.25">
      <c r="E389" s="187" t="str">
        <f ca="1">'CÁLCULO FUNPRESP'!R392</f>
        <v/>
      </c>
      <c r="F389" s="170" t="str">
        <f ca="1">'CÁLCULO FUNPRESP'!S392</f>
        <v/>
      </c>
      <c r="G389" s="170" t="str">
        <f ca="1">'CÁLCULO FUNPRESP'!T392</f>
        <v/>
      </c>
      <c r="H389" s="170">
        <f ca="1">'CÁLCULO FUNPRESP'!U392</f>
        <v>0</v>
      </c>
      <c r="J389" s="187" t="str">
        <f ca="1">'CÁLCULO FUNPRESP'!W392</f>
        <v/>
      </c>
      <c r="K389" s="170">
        <f ca="1">'CÁLCULO FUNPRESP'!AA392</f>
        <v>0</v>
      </c>
    </row>
    <row r="390" spans="5:11" x14ac:dyDescent="0.25">
      <c r="E390" s="187" t="str">
        <f ca="1">'CÁLCULO FUNPRESP'!R393</f>
        <v/>
      </c>
      <c r="F390" s="170" t="str">
        <f ca="1">'CÁLCULO FUNPRESP'!S393</f>
        <v/>
      </c>
      <c r="G390" s="170" t="str">
        <f ca="1">'CÁLCULO FUNPRESP'!T393</f>
        <v/>
      </c>
      <c r="H390" s="170">
        <f ca="1">'CÁLCULO FUNPRESP'!U393</f>
        <v>0</v>
      </c>
      <c r="J390" s="187" t="str">
        <f ca="1">'CÁLCULO FUNPRESP'!W393</f>
        <v/>
      </c>
      <c r="K390" s="170">
        <f ca="1">'CÁLCULO FUNPRESP'!AA393</f>
        <v>0</v>
      </c>
    </row>
    <row r="391" spans="5:11" x14ac:dyDescent="0.25">
      <c r="E391" s="187" t="str">
        <f ca="1">'CÁLCULO FUNPRESP'!R394</f>
        <v/>
      </c>
      <c r="F391" s="170" t="str">
        <f ca="1">'CÁLCULO FUNPRESP'!S394</f>
        <v/>
      </c>
      <c r="G391" s="170" t="str">
        <f ca="1">'CÁLCULO FUNPRESP'!T394</f>
        <v/>
      </c>
      <c r="H391" s="170">
        <f ca="1">'CÁLCULO FUNPRESP'!U394</f>
        <v>0</v>
      </c>
      <c r="J391" s="187" t="str">
        <f ca="1">'CÁLCULO FUNPRESP'!W394</f>
        <v/>
      </c>
      <c r="K391" s="170">
        <f ca="1">'CÁLCULO FUNPRESP'!AA394</f>
        <v>0</v>
      </c>
    </row>
    <row r="392" spans="5:11" x14ac:dyDescent="0.25">
      <c r="E392" s="187" t="str">
        <f ca="1">'CÁLCULO FUNPRESP'!R395</f>
        <v/>
      </c>
      <c r="F392" s="170" t="str">
        <f ca="1">'CÁLCULO FUNPRESP'!S395</f>
        <v/>
      </c>
      <c r="G392" s="170" t="str">
        <f ca="1">'CÁLCULO FUNPRESP'!T395</f>
        <v/>
      </c>
      <c r="H392" s="170">
        <f ca="1">'CÁLCULO FUNPRESP'!U395</f>
        <v>0</v>
      </c>
      <c r="J392" s="187" t="str">
        <f ca="1">'CÁLCULO FUNPRESP'!W395</f>
        <v/>
      </c>
      <c r="K392" s="170">
        <f ca="1">'CÁLCULO FUNPRESP'!AA395</f>
        <v>0</v>
      </c>
    </row>
    <row r="393" spans="5:11" x14ac:dyDescent="0.25">
      <c r="E393" s="187" t="str">
        <f ca="1">'CÁLCULO FUNPRESP'!R396</f>
        <v/>
      </c>
      <c r="F393" s="170" t="str">
        <f ca="1">'CÁLCULO FUNPRESP'!S396</f>
        <v/>
      </c>
      <c r="G393" s="170" t="str">
        <f ca="1">'CÁLCULO FUNPRESP'!T396</f>
        <v/>
      </c>
      <c r="H393" s="170">
        <f ca="1">'CÁLCULO FUNPRESP'!U396</f>
        <v>0</v>
      </c>
      <c r="J393" s="187" t="str">
        <f ca="1">'CÁLCULO FUNPRESP'!W396</f>
        <v/>
      </c>
      <c r="K393" s="170">
        <f ca="1">'CÁLCULO FUNPRESP'!AA396</f>
        <v>0</v>
      </c>
    </row>
    <row r="394" spans="5:11" x14ac:dyDescent="0.25">
      <c r="E394" s="187" t="str">
        <f ca="1">'CÁLCULO FUNPRESP'!R397</f>
        <v/>
      </c>
      <c r="F394" s="170" t="str">
        <f ca="1">'CÁLCULO FUNPRESP'!S397</f>
        <v/>
      </c>
      <c r="G394" s="170" t="str">
        <f ca="1">'CÁLCULO FUNPRESP'!T397</f>
        <v/>
      </c>
      <c r="H394" s="170">
        <f ca="1">'CÁLCULO FUNPRESP'!U397</f>
        <v>0</v>
      </c>
      <c r="J394" s="187" t="str">
        <f ca="1">'CÁLCULO FUNPRESP'!W397</f>
        <v/>
      </c>
      <c r="K394" s="170">
        <f ca="1">'CÁLCULO FUNPRESP'!AA397</f>
        <v>0</v>
      </c>
    </row>
    <row r="395" spans="5:11" x14ac:dyDescent="0.25">
      <c r="E395" s="187" t="str">
        <f ca="1">'CÁLCULO FUNPRESP'!R398</f>
        <v/>
      </c>
      <c r="F395" s="170" t="str">
        <f ca="1">'CÁLCULO FUNPRESP'!S398</f>
        <v/>
      </c>
      <c r="G395" s="170" t="str">
        <f ca="1">'CÁLCULO FUNPRESP'!T398</f>
        <v/>
      </c>
      <c r="H395" s="170">
        <f ca="1">'CÁLCULO FUNPRESP'!U398</f>
        <v>0</v>
      </c>
      <c r="J395" s="187" t="str">
        <f ca="1">'CÁLCULO FUNPRESP'!W398</f>
        <v/>
      </c>
      <c r="K395" s="170">
        <f ca="1">'CÁLCULO FUNPRESP'!AA398</f>
        <v>0</v>
      </c>
    </row>
    <row r="396" spans="5:11" x14ac:dyDescent="0.25">
      <c r="E396" s="187" t="str">
        <f ca="1">'CÁLCULO FUNPRESP'!R399</f>
        <v/>
      </c>
      <c r="F396" s="170" t="str">
        <f ca="1">'CÁLCULO FUNPRESP'!S399</f>
        <v/>
      </c>
      <c r="G396" s="170" t="str">
        <f ca="1">'CÁLCULO FUNPRESP'!T399</f>
        <v/>
      </c>
      <c r="H396" s="170">
        <f ca="1">'CÁLCULO FUNPRESP'!U399</f>
        <v>0</v>
      </c>
      <c r="J396" s="187" t="str">
        <f ca="1">'CÁLCULO FUNPRESP'!W399</f>
        <v/>
      </c>
      <c r="K396" s="170">
        <f ca="1">'CÁLCULO FUNPRESP'!AA399</f>
        <v>0</v>
      </c>
    </row>
    <row r="397" spans="5:11" x14ac:dyDescent="0.25">
      <c r="E397" s="187" t="str">
        <f ca="1">'CÁLCULO FUNPRESP'!R400</f>
        <v/>
      </c>
      <c r="F397" s="170" t="str">
        <f ca="1">'CÁLCULO FUNPRESP'!S400</f>
        <v/>
      </c>
      <c r="G397" s="170" t="str">
        <f ca="1">'CÁLCULO FUNPRESP'!T400</f>
        <v/>
      </c>
      <c r="H397" s="170">
        <f ca="1">'CÁLCULO FUNPRESP'!U400</f>
        <v>0</v>
      </c>
      <c r="J397" s="187" t="str">
        <f ca="1">'CÁLCULO FUNPRESP'!W400</f>
        <v/>
      </c>
      <c r="K397" s="170">
        <f ca="1">'CÁLCULO FUNPRESP'!AA400</f>
        <v>0</v>
      </c>
    </row>
    <row r="398" spans="5:11" x14ac:dyDescent="0.25">
      <c r="E398" s="187" t="str">
        <f ca="1">'CÁLCULO FUNPRESP'!R401</f>
        <v/>
      </c>
      <c r="F398" s="170" t="str">
        <f ca="1">'CÁLCULO FUNPRESP'!S401</f>
        <v/>
      </c>
      <c r="G398" s="170" t="str">
        <f ca="1">'CÁLCULO FUNPRESP'!T401</f>
        <v/>
      </c>
      <c r="H398" s="170">
        <f ca="1">'CÁLCULO FUNPRESP'!U401</f>
        <v>0</v>
      </c>
      <c r="J398" s="187" t="str">
        <f ca="1">'CÁLCULO FUNPRESP'!W401</f>
        <v/>
      </c>
      <c r="K398" s="170">
        <f ca="1">'CÁLCULO FUNPRESP'!AA401</f>
        <v>0</v>
      </c>
    </row>
    <row r="399" spans="5:11" x14ac:dyDescent="0.25">
      <c r="E399" s="187" t="str">
        <f ca="1">'CÁLCULO FUNPRESP'!R402</f>
        <v/>
      </c>
      <c r="F399" s="170" t="str">
        <f ca="1">'CÁLCULO FUNPRESP'!S402</f>
        <v/>
      </c>
      <c r="G399" s="170" t="str">
        <f ca="1">'CÁLCULO FUNPRESP'!T402</f>
        <v/>
      </c>
      <c r="H399" s="170">
        <f ca="1">'CÁLCULO FUNPRESP'!U402</f>
        <v>0</v>
      </c>
      <c r="J399" s="187" t="str">
        <f ca="1">'CÁLCULO FUNPRESP'!W402</f>
        <v/>
      </c>
      <c r="K399" s="170">
        <f ca="1">'CÁLCULO FUNPRESP'!AA402</f>
        <v>0</v>
      </c>
    </row>
    <row r="400" spans="5:11" x14ac:dyDescent="0.25">
      <c r="E400" s="187" t="str">
        <f ca="1">'CÁLCULO FUNPRESP'!R403</f>
        <v/>
      </c>
      <c r="F400" s="170" t="str">
        <f ca="1">'CÁLCULO FUNPRESP'!S403</f>
        <v/>
      </c>
      <c r="G400" s="170" t="str">
        <f ca="1">'CÁLCULO FUNPRESP'!T403</f>
        <v/>
      </c>
      <c r="H400" s="170">
        <f ca="1">'CÁLCULO FUNPRESP'!U403</f>
        <v>0</v>
      </c>
      <c r="J400" s="187" t="str">
        <f ca="1">'CÁLCULO FUNPRESP'!W403</f>
        <v/>
      </c>
      <c r="K400" s="170">
        <f ca="1">'CÁLCULO FUNPRESP'!AA403</f>
        <v>0</v>
      </c>
    </row>
    <row r="401" spans="5:11" x14ac:dyDescent="0.25">
      <c r="E401" s="187" t="str">
        <f ca="1">'CÁLCULO FUNPRESP'!R404</f>
        <v/>
      </c>
      <c r="F401" s="170" t="str">
        <f ca="1">'CÁLCULO FUNPRESP'!S404</f>
        <v/>
      </c>
      <c r="G401" s="170" t="str">
        <f ca="1">'CÁLCULO FUNPRESP'!T404</f>
        <v/>
      </c>
      <c r="H401" s="170">
        <f ca="1">'CÁLCULO FUNPRESP'!U404</f>
        <v>0</v>
      </c>
      <c r="J401" s="187" t="str">
        <f ca="1">'CÁLCULO FUNPRESP'!W404</f>
        <v/>
      </c>
      <c r="K401" s="170">
        <f ca="1">'CÁLCULO FUNPRESP'!AA404</f>
        <v>0</v>
      </c>
    </row>
    <row r="402" spans="5:11" x14ac:dyDescent="0.25">
      <c r="E402" s="187" t="str">
        <f ca="1">'CÁLCULO FUNPRESP'!R405</f>
        <v/>
      </c>
      <c r="F402" s="170" t="str">
        <f ca="1">'CÁLCULO FUNPRESP'!S405</f>
        <v/>
      </c>
      <c r="G402" s="170" t="str">
        <f ca="1">'CÁLCULO FUNPRESP'!T405</f>
        <v/>
      </c>
      <c r="H402" s="170">
        <f ca="1">'CÁLCULO FUNPRESP'!U405</f>
        <v>0</v>
      </c>
      <c r="J402" s="187" t="str">
        <f ca="1">'CÁLCULO FUNPRESP'!W405</f>
        <v/>
      </c>
      <c r="K402" s="170">
        <f ca="1">'CÁLCULO FUNPRESP'!AA405</f>
        <v>0</v>
      </c>
    </row>
    <row r="403" spans="5:11" x14ac:dyDescent="0.25">
      <c r="E403" s="187" t="str">
        <f ca="1">'CÁLCULO FUNPRESP'!R406</f>
        <v/>
      </c>
      <c r="F403" s="170" t="str">
        <f ca="1">'CÁLCULO FUNPRESP'!S406</f>
        <v/>
      </c>
      <c r="G403" s="170" t="str">
        <f ca="1">'CÁLCULO FUNPRESP'!T406</f>
        <v/>
      </c>
      <c r="H403" s="170">
        <f ca="1">'CÁLCULO FUNPRESP'!U406</f>
        <v>0</v>
      </c>
      <c r="J403" s="187" t="str">
        <f ca="1">'CÁLCULO FUNPRESP'!W406</f>
        <v/>
      </c>
      <c r="K403" s="170">
        <f ca="1">'CÁLCULO FUNPRESP'!AA406</f>
        <v>0</v>
      </c>
    </row>
    <row r="404" spans="5:11" x14ac:dyDescent="0.25">
      <c r="E404" s="187" t="str">
        <f ca="1">'CÁLCULO FUNPRESP'!R407</f>
        <v/>
      </c>
      <c r="F404" s="170" t="str">
        <f ca="1">'CÁLCULO FUNPRESP'!S407</f>
        <v/>
      </c>
      <c r="G404" s="170" t="str">
        <f ca="1">'CÁLCULO FUNPRESP'!T407</f>
        <v/>
      </c>
      <c r="H404" s="170">
        <f ca="1">'CÁLCULO FUNPRESP'!U407</f>
        <v>0</v>
      </c>
      <c r="J404" s="187" t="str">
        <f ca="1">'CÁLCULO FUNPRESP'!W407</f>
        <v/>
      </c>
      <c r="K404" s="170">
        <f ca="1">'CÁLCULO FUNPRESP'!AA407</f>
        <v>0</v>
      </c>
    </row>
    <row r="405" spans="5:11" x14ac:dyDescent="0.25">
      <c r="E405" s="187" t="str">
        <f ca="1">'CÁLCULO FUNPRESP'!R408</f>
        <v/>
      </c>
      <c r="F405" s="170" t="str">
        <f ca="1">'CÁLCULO FUNPRESP'!S408</f>
        <v/>
      </c>
      <c r="G405" s="170" t="str">
        <f ca="1">'CÁLCULO FUNPRESP'!T408</f>
        <v/>
      </c>
      <c r="H405" s="170">
        <f ca="1">'CÁLCULO FUNPRESP'!U408</f>
        <v>0</v>
      </c>
      <c r="J405" s="187" t="str">
        <f ca="1">'CÁLCULO FUNPRESP'!W408</f>
        <v/>
      </c>
      <c r="K405" s="170">
        <f ca="1">'CÁLCULO FUNPRESP'!AA408</f>
        <v>0</v>
      </c>
    </row>
    <row r="406" spans="5:11" x14ac:dyDescent="0.25">
      <c r="E406" s="187" t="str">
        <f ca="1">'CÁLCULO FUNPRESP'!R409</f>
        <v/>
      </c>
      <c r="F406" s="170" t="str">
        <f ca="1">'CÁLCULO FUNPRESP'!S409</f>
        <v/>
      </c>
      <c r="G406" s="170" t="str">
        <f ca="1">'CÁLCULO FUNPRESP'!T409</f>
        <v/>
      </c>
      <c r="H406" s="170">
        <f ca="1">'CÁLCULO FUNPRESP'!U409</f>
        <v>0</v>
      </c>
      <c r="J406" s="187" t="str">
        <f ca="1">'CÁLCULO FUNPRESP'!W409</f>
        <v/>
      </c>
      <c r="K406" s="170">
        <f ca="1">'CÁLCULO FUNPRESP'!AA409</f>
        <v>0</v>
      </c>
    </row>
    <row r="407" spans="5:11" x14ac:dyDescent="0.25">
      <c r="E407" s="187" t="str">
        <f ca="1">'CÁLCULO FUNPRESP'!R410</f>
        <v/>
      </c>
      <c r="F407" s="170" t="str">
        <f ca="1">'CÁLCULO FUNPRESP'!S410</f>
        <v/>
      </c>
      <c r="G407" s="170" t="str">
        <f ca="1">'CÁLCULO FUNPRESP'!T410</f>
        <v/>
      </c>
      <c r="H407" s="170">
        <f ca="1">'CÁLCULO FUNPRESP'!U410</f>
        <v>0</v>
      </c>
      <c r="J407" s="187" t="str">
        <f ca="1">'CÁLCULO FUNPRESP'!W410</f>
        <v/>
      </c>
      <c r="K407" s="170">
        <f ca="1">'CÁLCULO FUNPRESP'!AA410</f>
        <v>0</v>
      </c>
    </row>
    <row r="408" spans="5:11" x14ac:dyDescent="0.25">
      <c r="E408" s="187" t="str">
        <f ca="1">'CÁLCULO FUNPRESP'!R411</f>
        <v/>
      </c>
      <c r="F408" s="170" t="str">
        <f ca="1">'CÁLCULO FUNPRESP'!S411</f>
        <v/>
      </c>
      <c r="G408" s="170" t="str">
        <f ca="1">'CÁLCULO FUNPRESP'!T411</f>
        <v/>
      </c>
      <c r="H408" s="170">
        <f ca="1">'CÁLCULO FUNPRESP'!U411</f>
        <v>0</v>
      </c>
      <c r="J408" s="187" t="str">
        <f ca="1">'CÁLCULO FUNPRESP'!W411</f>
        <v/>
      </c>
      <c r="K408" s="170">
        <f ca="1">'CÁLCULO FUNPRESP'!AA411</f>
        <v>0</v>
      </c>
    </row>
    <row r="409" spans="5:11" x14ac:dyDescent="0.25">
      <c r="E409" s="187" t="str">
        <f ca="1">'CÁLCULO FUNPRESP'!R412</f>
        <v/>
      </c>
      <c r="F409" s="170" t="str">
        <f ca="1">'CÁLCULO FUNPRESP'!S412</f>
        <v/>
      </c>
      <c r="G409" s="170" t="str">
        <f ca="1">'CÁLCULO FUNPRESP'!T412</f>
        <v/>
      </c>
      <c r="H409" s="170">
        <f ca="1">'CÁLCULO FUNPRESP'!U412</f>
        <v>0</v>
      </c>
      <c r="J409" s="187" t="str">
        <f ca="1">'CÁLCULO FUNPRESP'!W412</f>
        <v/>
      </c>
      <c r="K409" s="170">
        <f ca="1">'CÁLCULO FUNPRESP'!AA412</f>
        <v>0</v>
      </c>
    </row>
    <row r="410" spans="5:11" x14ac:dyDescent="0.25">
      <c r="E410" s="187" t="str">
        <f ca="1">'CÁLCULO FUNPRESP'!R413</f>
        <v/>
      </c>
      <c r="F410" s="170" t="str">
        <f ca="1">'CÁLCULO FUNPRESP'!S413</f>
        <v/>
      </c>
      <c r="G410" s="170" t="str">
        <f ca="1">'CÁLCULO FUNPRESP'!T413</f>
        <v/>
      </c>
      <c r="H410" s="170">
        <f ca="1">'CÁLCULO FUNPRESP'!U413</f>
        <v>0</v>
      </c>
      <c r="J410" s="187" t="str">
        <f ca="1">'CÁLCULO FUNPRESP'!W413</f>
        <v/>
      </c>
      <c r="K410" s="170">
        <f ca="1">'CÁLCULO FUNPRESP'!AA413</f>
        <v>0</v>
      </c>
    </row>
    <row r="411" spans="5:11" x14ac:dyDescent="0.25">
      <c r="E411" s="187" t="str">
        <f ca="1">'CÁLCULO FUNPRESP'!R414</f>
        <v/>
      </c>
      <c r="F411" s="170" t="str">
        <f ca="1">'CÁLCULO FUNPRESP'!S414</f>
        <v/>
      </c>
      <c r="G411" s="170" t="str">
        <f ca="1">'CÁLCULO FUNPRESP'!T414</f>
        <v/>
      </c>
      <c r="H411" s="170">
        <f ca="1">'CÁLCULO FUNPRESP'!U414</f>
        <v>0</v>
      </c>
      <c r="J411" s="187" t="str">
        <f ca="1">'CÁLCULO FUNPRESP'!W414</f>
        <v/>
      </c>
      <c r="K411" s="170">
        <f ca="1">'CÁLCULO FUNPRESP'!AA414</f>
        <v>0</v>
      </c>
    </row>
    <row r="412" spans="5:11" x14ac:dyDescent="0.25">
      <c r="E412" s="187" t="str">
        <f ca="1">'CÁLCULO FUNPRESP'!R415</f>
        <v/>
      </c>
      <c r="F412" s="170" t="str">
        <f ca="1">'CÁLCULO FUNPRESP'!S415</f>
        <v/>
      </c>
      <c r="G412" s="170" t="str">
        <f ca="1">'CÁLCULO FUNPRESP'!T415</f>
        <v/>
      </c>
      <c r="H412" s="170">
        <f ca="1">'CÁLCULO FUNPRESP'!U415</f>
        <v>0</v>
      </c>
      <c r="J412" s="187" t="str">
        <f ca="1">'CÁLCULO FUNPRESP'!W415</f>
        <v/>
      </c>
      <c r="K412" s="170">
        <f ca="1">'CÁLCULO FUNPRESP'!AA415</f>
        <v>0</v>
      </c>
    </row>
    <row r="413" spans="5:11" x14ac:dyDescent="0.25">
      <c r="E413" s="187" t="str">
        <f ca="1">'CÁLCULO FUNPRESP'!R416</f>
        <v/>
      </c>
      <c r="F413" s="170" t="str">
        <f ca="1">'CÁLCULO FUNPRESP'!S416</f>
        <v/>
      </c>
      <c r="G413" s="170" t="str">
        <f ca="1">'CÁLCULO FUNPRESP'!T416</f>
        <v/>
      </c>
      <c r="H413" s="170">
        <f ca="1">'CÁLCULO FUNPRESP'!U416</f>
        <v>0</v>
      </c>
      <c r="J413" s="187" t="str">
        <f ca="1">'CÁLCULO FUNPRESP'!W416</f>
        <v/>
      </c>
      <c r="K413" s="170">
        <f ca="1">'CÁLCULO FUNPRESP'!AA416</f>
        <v>0</v>
      </c>
    </row>
    <row r="414" spans="5:11" x14ac:dyDescent="0.25">
      <c r="E414" s="187" t="str">
        <f ca="1">'CÁLCULO FUNPRESP'!R417</f>
        <v/>
      </c>
      <c r="F414" s="170" t="str">
        <f ca="1">'CÁLCULO FUNPRESP'!S417</f>
        <v/>
      </c>
      <c r="G414" s="170" t="str">
        <f ca="1">'CÁLCULO FUNPRESP'!T417</f>
        <v/>
      </c>
      <c r="H414" s="170">
        <f ca="1">'CÁLCULO FUNPRESP'!U417</f>
        <v>0</v>
      </c>
      <c r="J414" s="187" t="str">
        <f ca="1">'CÁLCULO FUNPRESP'!W417</f>
        <v/>
      </c>
      <c r="K414" s="170">
        <f ca="1">'CÁLCULO FUNPRESP'!AA417</f>
        <v>0</v>
      </c>
    </row>
    <row r="415" spans="5:11" x14ac:dyDescent="0.25">
      <c r="E415" s="187" t="str">
        <f ca="1">'CÁLCULO FUNPRESP'!R418</f>
        <v/>
      </c>
      <c r="F415" s="170" t="str">
        <f ca="1">'CÁLCULO FUNPRESP'!S418</f>
        <v/>
      </c>
      <c r="G415" s="170" t="str">
        <f ca="1">'CÁLCULO FUNPRESP'!T418</f>
        <v/>
      </c>
      <c r="H415" s="170">
        <f ca="1">'CÁLCULO FUNPRESP'!U418</f>
        <v>0</v>
      </c>
      <c r="J415" s="187" t="str">
        <f ca="1">'CÁLCULO FUNPRESP'!W418</f>
        <v/>
      </c>
      <c r="K415" s="170">
        <f ca="1">'CÁLCULO FUNPRESP'!AA418</f>
        <v>0</v>
      </c>
    </row>
    <row r="416" spans="5:11" x14ac:dyDescent="0.25">
      <c r="E416" s="187" t="str">
        <f ca="1">'CÁLCULO FUNPRESP'!R419</f>
        <v/>
      </c>
      <c r="F416" s="170" t="str">
        <f ca="1">'CÁLCULO FUNPRESP'!S419</f>
        <v/>
      </c>
      <c r="G416" s="170" t="str">
        <f ca="1">'CÁLCULO FUNPRESP'!T419</f>
        <v/>
      </c>
      <c r="H416" s="170">
        <f ca="1">'CÁLCULO FUNPRESP'!U419</f>
        <v>0</v>
      </c>
      <c r="J416" s="187" t="str">
        <f ca="1">'CÁLCULO FUNPRESP'!W419</f>
        <v/>
      </c>
      <c r="K416" s="170">
        <f ca="1">'CÁLCULO FUNPRESP'!AA419</f>
        <v>0</v>
      </c>
    </row>
    <row r="417" spans="5:11" x14ac:dyDescent="0.25">
      <c r="E417" s="187" t="str">
        <f ca="1">'CÁLCULO FUNPRESP'!R420</f>
        <v/>
      </c>
      <c r="F417" s="170" t="str">
        <f ca="1">'CÁLCULO FUNPRESP'!S420</f>
        <v/>
      </c>
      <c r="G417" s="170" t="str">
        <f ca="1">'CÁLCULO FUNPRESP'!T420</f>
        <v/>
      </c>
      <c r="H417" s="170">
        <f ca="1">'CÁLCULO FUNPRESP'!U420</f>
        <v>0</v>
      </c>
      <c r="J417" s="187" t="str">
        <f ca="1">'CÁLCULO FUNPRESP'!W420</f>
        <v/>
      </c>
      <c r="K417" s="170">
        <f ca="1">'CÁLCULO FUNPRESP'!AA420</f>
        <v>0</v>
      </c>
    </row>
    <row r="418" spans="5:11" x14ac:dyDescent="0.25">
      <c r="E418" s="187" t="str">
        <f ca="1">'CÁLCULO FUNPRESP'!R421</f>
        <v/>
      </c>
      <c r="F418" s="170" t="str">
        <f ca="1">'CÁLCULO FUNPRESP'!S421</f>
        <v/>
      </c>
      <c r="G418" s="170" t="str">
        <f ca="1">'CÁLCULO FUNPRESP'!T421</f>
        <v/>
      </c>
      <c r="H418" s="170">
        <f ca="1">'CÁLCULO FUNPRESP'!U421</f>
        <v>0</v>
      </c>
      <c r="J418" s="187" t="str">
        <f ca="1">'CÁLCULO FUNPRESP'!W421</f>
        <v/>
      </c>
      <c r="K418" s="170">
        <f ca="1">'CÁLCULO FUNPRESP'!AA421</f>
        <v>0</v>
      </c>
    </row>
    <row r="419" spans="5:11" x14ac:dyDescent="0.25">
      <c r="E419" s="187" t="str">
        <f ca="1">'CÁLCULO FUNPRESP'!R422</f>
        <v/>
      </c>
      <c r="F419" s="170" t="str">
        <f ca="1">'CÁLCULO FUNPRESP'!S422</f>
        <v/>
      </c>
      <c r="G419" s="170" t="str">
        <f ca="1">'CÁLCULO FUNPRESP'!T422</f>
        <v/>
      </c>
      <c r="H419" s="170">
        <f ca="1">'CÁLCULO FUNPRESP'!U422</f>
        <v>0</v>
      </c>
      <c r="J419" s="187" t="str">
        <f ca="1">'CÁLCULO FUNPRESP'!W422</f>
        <v/>
      </c>
      <c r="K419" s="170">
        <f ca="1">'CÁLCULO FUNPRESP'!AA422</f>
        <v>0</v>
      </c>
    </row>
    <row r="420" spans="5:11" x14ac:dyDescent="0.25">
      <c r="E420" s="187" t="str">
        <f ca="1">'CÁLCULO FUNPRESP'!R423</f>
        <v/>
      </c>
      <c r="F420" s="170" t="str">
        <f ca="1">'CÁLCULO FUNPRESP'!S423</f>
        <v/>
      </c>
      <c r="G420" s="170" t="str">
        <f ca="1">'CÁLCULO FUNPRESP'!T423</f>
        <v/>
      </c>
      <c r="H420" s="170">
        <f ca="1">'CÁLCULO FUNPRESP'!U423</f>
        <v>0</v>
      </c>
      <c r="J420" s="187" t="str">
        <f ca="1">'CÁLCULO FUNPRESP'!W423</f>
        <v/>
      </c>
      <c r="K420" s="170">
        <f ca="1">'CÁLCULO FUNPRESP'!AA423</f>
        <v>0</v>
      </c>
    </row>
    <row r="421" spans="5:11" x14ac:dyDescent="0.25">
      <c r="E421" s="187" t="str">
        <f ca="1">'CÁLCULO FUNPRESP'!R424</f>
        <v/>
      </c>
      <c r="F421" s="170" t="str">
        <f ca="1">'CÁLCULO FUNPRESP'!S424</f>
        <v/>
      </c>
      <c r="G421" s="170" t="str">
        <f ca="1">'CÁLCULO FUNPRESP'!T424</f>
        <v/>
      </c>
      <c r="H421" s="170">
        <f ca="1">'CÁLCULO FUNPRESP'!U424</f>
        <v>0</v>
      </c>
      <c r="J421" s="187" t="str">
        <f ca="1">'CÁLCULO FUNPRESP'!W424</f>
        <v/>
      </c>
      <c r="K421" s="170">
        <f ca="1">'CÁLCULO FUNPRESP'!AA424</f>
        <v>0</v>
      </c>
    </row>
    <row r="422" spans="5:11" x14ac:dyDescent="0.25">
      <c r="E422" s="187" t="str">
        <f ca="1">'CÁLCULO FUNPRESP'!R425</f>
        <v/>
      </c>
      <c r="F422" s="170" t="str">
        <f ca="1">'CÁLCULO FUNPRESP'!S425</f>
        <v/>
      </c>
      <c r="G422" s="170" t="str">
        <f ca="1">'CÁLCULO FUNPRESP'!T425</f>
        <v/>
      </c>
      <c r="H422" s="170">
        <f ca="1">'CÁLCULO FUNPRESP'!U425</f>
        <v>0</v>
      </c>
      <c r="J422" s="187" t="str">
        <f ca="1">'CÁLCULO FUNPRESP'!W425</f>
        <v/>
      </c>
      <c r="K422" s="170">
        <f ca="1">'CÁLCULO FUNPRESP'!AA425</f>
        <v>0</v>
      </c>
    </row>
    <row r="423" spans="5:11" x14ac:dyDescent="0.25">
      <c r="E423" s="187" t="str">
        <f ca="1">'CÁLCULO FUNPRESP'!R426</f>
        <v/>
      </c>
      <c r="F423" s="170" t="str">
        <f ca="1">'CÁLCULO FUNPRESP'!S426</f>
        <v/>
      </c>
      <c r="G423" s="170" t="str">
        <f ca="1">'CÁLCULO FUNPRESP'!T426</f>
        <v/>
      </c>
      <c r="H423" s="170">
        <f ca="1">'CÁLCULO FUNPRESP'!U426</f>
        <v>0</v>
      </c>
      <c r="J423" s="187" t="str">
        <f ca="1">'CÁLCULO FUNPRESP'!W426</f>
        <v/>
      </c>
      <c r="K423" s="170">
        <f ca="1">'CÁLCULO FUNPRESP'!AA426</f>
        <v>0</v>
      </c>
    </row>
    <row r="424" spans="5:11" x14ac:dyDescent="0.25">
      <c r="E424" s="187" t="str">
        <f ca="1">'CÁLCULO FUNPRESP'!R427</f>
        <v/>
      </c>
      <c r="F424" s="170" t="str">
        <f ca="1">'CÁLCULO FUNPRESP'!S427</f>
        <v/>
      </c>
      <c r="G424" s="170" t="str">
        <f ca="1">'CÁLCULO FUNPRESP'!T427</f>
        <v/>
      </c>
      <c r="H424" s="170">
        <f ca="1">'CÁLCULO FUNPRESP'!U427</f>
        <v>0</v>
      </c>
      <c r="J424" s="187" t="str">
        <f ca="1">'CÁLCULO FUNPRESP'!W427</f>
        <v/>
      </c>
      <c r="K424" s="170">
        <f ca="1">'CÁLCULO FUNPRESP'!AA427</f>
        <v>0</v>
      </c>
    </row>
    <row r="425" spans="5:11" x14ac:dyDescent="0.25">
      <c r="E425" s="187" t="str">
        <f ca="1">'CÁLCULO FUNPRESP'!R428</f>
        <v/>
      </c>
      <c r="F425" s="170" t="str">
        <f ca="1">'CÁLCULO FUNPRESP'!S428</f>
        <v/>
      </c>
      <c r="G425" s="170" t="str">
        <f ca="1">'CÁLCULO FUNPRESP'!T428</f>
        <v/>
      </c>
      <c r="H425" s="170">
        <f ca="1">'CÁLCULO FUNPRESP'!U428</f>
        <v>0</v>
      </c>
      <c r="J425" s="187" t="str">
        <f ca="1">'CÁLCULO FUNPRESP'!W428</f>
        <v/>
      </c>
      <c r="K425" s="170">
        <f ca="1">'CÁLCULO FUNPRESP'!AA428</f>
        <v>0</v>
      </c>
    </row>
    <row r="426" spans="5:11" x14ac:dyDescent="0.25">
      <c r="E426" s="187" t="str">
        <f ca="1">'CÁLCULO FUNPRESP'!R429</f>
        <v/>
      </c>
      <c r="F426" s="170" t="str">
        <f ca="1">'CÁLCULO FUNPRESP'!S429</f>
        <v/>
      </c>
      <c r="G426" s="170" t="str">
        <f ca="1">'CÁLCULO FUNPRESP'!T429</f>
        <v/>
      </c>
      <c r="H426" s="170">
        <f ca="1">'CÁLCULO FUNPRESP'!U429</f>
        <v>0</v>
      </c>
      <c r="J426" s="187" t="str">
        <f ca="1">'CÁLCULO FUNPRESP'!W429</f>
        <v/>
      </c>
      <c r="K426" s="170">
        <f ca="1">'CÁLCULO FUNPRESP'!AA429</f>
        <v>0</v>
      </c>
    </row>
    <row r="427" spans="5:11" x14ac:dyDescent="0.25">
      <c r="E427" s="187" t="str">
        <f ca="1">'CÁLCULO FUNPRESP'!R430</f>
        <v/>
      </c>
      <c r="F427" s="170" t="str">
        <f ca="1">'CÁLCULO FUNPRESP'!S430</f>
        <v/>
      </c>
      <c r="G427" s="170" t="str">
        <f ca="1">'CÁLCULO FUNPRESP'!T430</f>
        <v/>
      </c>
      <c r="H427" s="170">
        <f ca="1">'CÁLCULO FUNPRESP'!U430</f>
        <v>0</v>
      </c>
      <c r="J427" s="187" t="str">
        <f ca="1">'CÁLCULO FUNPRESP'!W430</f>
        <v/>
      </c>
      <c r="K427" s="170">
        <f ca="1">'CÁLCULO FUNPRESP'!AA430</f>
        <v>0</v>
      </c>
    </row>
    <row r="428" spans="5:11" x14ac:dyDescent="0.25">
      <c r="E428" s="187" t="str">
        <f ca="1">'CÁLCULO FUNPRESP'!R431</f>
        <v/>
      </c>
      <c r="F428" s="170" t="str">
        <f ca="1">'CÁLCULO FUNPRESP'!S431</f>
        <v/>
      </c>
      <c r="G428" s="170" t="str">
        <f ca="1">'CÁLCULO FUNPRESP'!T431</f>
        <v/>
      </c>
      <c r="H428" s="170">
        <f ca="1">'CÁLCULO FUNPRESP'!U431</f>
        <v>0</v>
      </c>
      <c r="J428" s="187" t="str">
        <f ca="1">'CÁLCULO FUNPRESP'!W431</f>
        <v/>
      </c>
      <c r="K428" s="170">
        <f ca="1">'CÁLCULO FUNPRESP'!AA431</f>
        <v>0</v>
      </c>
    </row>
    <row r="429" spans="5:11" x14ac:dyDescent="0.25">
      <c r="E429" s="187" t="str">
        <f ca="1">'CÁLCULO FUNPRESP'!R432</f>
        <v/>
      </c>
      <c r="F429" s="170" t="str">
        <f ca="1">'CÁLCULO FUNPRESP'!S432</f>
        <v/>
      </c>
      <c r="G429" s="170" t="str">
        <f ca="1">'CÁLCULO FUNPRESP'!T432</f>
        <v/>
      </c>
      <c r="H429" s="170">
        <f ca="1">'CÁLCULO FUNPRESP'!U432</f>
        <v>0</v>
      </c>
      <c r="J429" s="187" t="str">
        <f ca="1">'CÁLCULO FUNPRESP'!W432</f>
        <v/>
      </c>
      <c r="K429" s="170">
        <f ca="1">'CÁLCULO FUNPRESP'!AA432</f>
        <v>0</v>
      </c>
    </row>
    <row r="430" spans="5:11" x14ac:dyDescent="0.25">
      <c r="E430" s="187" t="str">
        <f ca="1">'CÁLCULO FUNPRESP'!R433</f>
        <v/>
      </c>
      <c r="F430" s="170" t="str">
        <f ca="1">'CÁLCULO FUNPRESP'!S433</f>
        <v/>
      </c>
      <c r="G430" s="170" t="str">
        <f ca="1">'CÁLCULO FUNPRESP'!T433</f>
        <v/>
      </c>
      <c r="H430" s="170">
        <f ca="1">'CÁLCULO FUNPRESP'!U433</f>
        <v>0</v>
      </c>
      <c r="J430" s="187" t="str">
        <f ca="1">'CÁLCULO FUNPRESP'!W433</f>
        <v/>
      </c>
      <c r="K430" s="170">
        <f ca="1">'CÁLCULO FUNPRESP'!AA433</f>
        <v>0</v>
      </c>
    </row>
    <row r="431" spans="5:11" x14ac:dyDescent="0.25">
      <c r="E431" s="187" t="str">
        <f ca="1">'CÁLCULO FUNPRESP'!R434</f>
        <v/>
      </c>
      <c r="F431" s="170" t="str">
        <f ca="1">'CÁLCULO FUNPRESP'!S434</f>
        <v/>
      </c>
      <c r="G431" s="170" t="str">
        <f ca="1">'CÁLCULO FUNPRESP'!T434</f>
        <v/>
      </c>
      <c r="H431" s="170">
        <f ca="1">'CÁLCULO FUNPRESP'!U434</f>
        <v>0</v>
      </c>
      <c r="J431" s="187" t="str">
        <f ca="1">'CÁLCULO FUNPRESP'!W434</f>
        <v/>
      </c>
      <c r="K431" s="170">
        <f ca="1">'CÁLCULO FUNPRESP'!AA434</f>
        <v>0</v>
      </c>
    </row>
    <row r="432" spans="5:11" x14ac:dyDescent="0.25">
      <c r="E432" s="187" t="str">
        <f ca="1">'CÁLCULO FUNPRESP'!R435</f>
        <v/>
      </c>
      <c r="F432" s="170" t="str">
        <f ca="1">'CÁLCULO FUNPRESP'!S435</f>
        <v/>
      </c>
      <c r="G432" s="170" t="str">
        <f ca="1">'CÁLCULO FUNPRESP'!T435</f>
        <v/>
      </c>
      <c r="H432" s="170">
        <f ca="1">'CÁLCULO FUNPRESP'!U435</f>
        <v>0</v>
      </c>
      <c r="J432" s="187" t="str">
        <f ca="1">'CÁLCULO FUNPRESP'!W435</f>
        <v/>
      </c>
      <c r="K432" s="170">
        <f ca="1">'CÁLCULO FUNPRESP'!AA435</f>
        <v>0</v>
      </c>
    </row>
    <row r="433" spans="5:11" x14ac:dyDescent="0.25">
      <c r="E433" s="187" t="str">
        <f ca="1">'CÁLCULO FUNPRESP'!R436</f>
        <v/>
      </c>
      <c r="F433" s="170" t="str">
        <f ca="1">'CÁLCULO FUNPRESP'!S436</f>
        <v/>
      </c>
      <c r="G433" s="170" t="str">
        <f ca="1">'CÁLCULO FUNPRESP'!T436</f>
        <v/>
      </c>
      <c r="H433" s="170">
        <f ca="1">'CÁLCULO FUNPRESP'!U436</f>
        <v>0</v>
      </c>
      <c r="J433" s="187" t="str">
        <f ca="1">'CÁLCULO FUNPRESP'!W436</f>
        <v/>
      </c>
      <c r="K433" s="170">
        <f ca="1">'CÁLCULO FUNPRESP'!AA436</f>
        <v>0</v>
      </c>
    </row>
    <row r="434" spans="5:11" x14ac:dyDescent="0.25">
      <c r="E434" s="187" t="str">
        <f ca="1">'CÁLCULO FUNPRESP'!R437</f>
        <v/>
      </c>
      <c r="F434" s="170" t="str">
        <f ca="1">'CÁLCULO FUNPRESP'!S437</f>
        <v/>
      </c>
      <c r="G434" s="170" t="str">
        <f ca="1">'CÁLCULO FUNPRESP'!T437</f>
        <v/>
      </c>
      <c r="H434" s="170">
        <f ca="1">'CÁLCULO FUNPRESP'!U437</f>
        <v>0</v>
      </c>
      <c r="J434" s="187" t="str">
        <f ca="1">'CÁLCULO FUNPRESP'!W437</f>
        <v/>
      </c>
      <c r="K434" s="170">
        <f ca="1">'CÁLCULO FUNPRESP'!AA437</f>
        <v>0</v>
      </c>
    </row>
    <row r="435" spans="5:11" x14ac:dyDescent="0.25">
      <c r="E435" s="187" t="str">
        <f ca="1">'CÁLCULO FUNPRESP'!R438</f>
        <v/>
      </c>
      <c r="F435" s="170" t="str">
        <f ca="1">'CÁLCULO FUNPRESP'!S438</f>
        <v/>
      </c>
      <c r="G435" s="170" t="str">
        <f ca="1">'CÁLCULO FUNPRESP'!T438</f>
        <v/>
      </c>
      <c r="H435" s="170">
        <f ca="1">'CÁLCULO FUNPRESP'!U438</f>
        <v>0</v>
      </c>
      <c r="J435" s="187" t="str">
        <f ca="1">'CÁLCULO FUNPRESP'!W438</f>
        <v/>
      </c>
      <c r="K435" s="170">
        <f ca="1">'CÁLCULO FUNPRESP'!AA438</f>
        <v>0</v>
      </c>
    </row>
    <row r="436" spans="5:11" x14ac:dyDescent="0.25">
      <c r="E436" s="187" t="str">
        <f ca="1">'CÁLCULO FUNPRESP'!R439</f>
        <v/>
      </c>
      <c r="F436" s="170" t="str">
        <f ca="1">'CÁLCULO FUNPRESP'!S439</f>
        <v/>
      </c>
      <c r="G436" s="170" t="str">
        <f ca="1">'CÁLCULO FUNPRESP'!T439</f>
        <v/>
      </c>
      <c r="H436" s="170">
        <f ca="1">'CÁLCULO FUNPRESP'!U439</f>
        <v>0</v>
      </c>
      <c r="J436" s="187" t="str">
        <f ca="1">'CÁLCULO FUNPRESP'!W439</f>
        <v/>
      </c>
      <c r="K436" s="170">
        <f ca="1">'CÁLCULO FUNPRESP'!AA439</f>
        <v>0</v>
      </c>
    </row>
    <row r="437" spans="5:11" x14ac:dyDescent="0.25">
      <c r="E437" s="187" t="str">
        <f ca="1">'CÁLCULO FUNPRESP'!R440</f>
        <v/>
      </c>
      <c r="F437" s="170" t="str">
        <f ca="1">'CÁLCULO FUNPRESP'!S440</f>
        <v/>
      </c>
      <c r="G437" s="170" t="str">
        <f ca="1">'CÁLCULO FUNPRESP'!T440</f>
        <v/>
      </c>
      <c r="H437" s="170">
        <f ca="1">'CÁLCULO FUNPRESP'!U440</f>
        <v>0</v>
      </c>
      <c r="J437" s="187" t="str">
        <f ca="1">'CÁLCULO FUNPRESP'!W440</f>
        <v/>
      </c>
      <c r="K437" s="170">
        <f ca="1">'CÁLCULO FUNPRESP'!AA440</f>
        <v>0</v>
      </c>
    </row>
    <row r="438" spans="5:11" x14ac:dyDescent="0.25">
      <c r="E438" s="187" t="str">
        <f ca="1">'CÁLCULO FUNPRESP'!R441</f>
        <v/>
      </c>
      <c r="F438" s="170" t="str">
        <f ca="1">'CÁLCULO FUNPRESP'!S441</f>
        <v/>
      </c>
      <c r="G438" s="170" t="str">
        <f ca="1">'CÁLCULO FUNPRESP'!T441</f>
        <v/>
      </c>
      <c r="H438" s="170">
        <f ca="1">'CÁLCULO FUNPRESP'!U441</f>
        <v>0</v>
      </c>
      <c r="J438" s="187" t="str">
        <f ca="1">'CÁLCULO FUNPRESP'!W441</f>
        <v/>
      </c>
      <c r="K438" s="170">
        <f ca="1">'CÁLCULO FUNPRESP'!AA441</f>
        <v>0</v>
      </c>
    </row>
    <row r="439" spans="5:11" x14ac:dyDescent="0.25">
      <c r="E439" s="187" t="str">
        <f ca="1">'CÁLCULO FUNPRESP'!R442</f>
        <v/>
      </c>
      <c r="F439" s="170" t="str">
        <f ca="1">'CÁLCULO FUNPRESP'!S442</f>
        <v/>
      </c>
      <c r="G439" s="170" t="str">
        <f ca="1">'CÁLCULO FUNPRESP'!T442</f>
        <v/>
      </c>
      <c r="H439" s="170">
        <f ca="1">'CÁLCULO FUNPRESP'!U442</f>
        <v>0</v>
      </c>
      <c r="J439" s="187" t="str">
        <f ca="1">'CÁLCULO FUNPRESP'!W442</f>
        <v/>
      </c>
      <c r="K439" s="170">
        <f ca="1">'CÁLCULO FUNPRESP'!AA442</f>
        <v>0</v>
      </c>
    </row>
    <row r="440" spans="5:11" x14ac:dyDescent="0.25">
      <c r="E440" s="187" t="str">
        <f ca="1">'CÁLCULO FUNPRESP'!R443</f>
        <v/>
      </c>
      <c r="F440" s="170" t="str">
        <f ca="1">'CÁLCULO FUNPRESP'!S443</f>
        <v/>
      </c>
      <c r="G440" s="170" t="str">
        <f ca="1">'CÁLCULO FUNPRESP'!T443</f>
        <v/>
      </c>
      <c r="H440" s="170">
        <f ca="1">'CÁLCULO FUNPRESP'!U443</f>
        <v>0</v>
      </c>
      <c r="J440" s="187" t="str">
        <f ca="1">'CÁLCULO FUNPRESP'!W443</f>
        <v/>
      </c>
      <c r="K440" s="170">
        <f ca="1">'CÁLCULO FUNPRESP'!AA443</f>
        <v>0</v>
      </c>
    </row>
    <row r="441" spans="5:11" x14ac:dyDescent="0.25">
      <c r="E441" s="187" t="str">
        <f ca="1">'CÁLCULO FUNPRESP'!R444</f>
        <v/>
      </c>
      <c r="F441" s="170" t="str">
        <f ca="1">'CÁLCULO FUNPRESP'!S444</f>
        <v/>
      </c>
      <c r="G441" s="170" t="str">
        <f ca="1">'CÁLCULO FUNPRESP'!T444</f>
        <v/>
      </c>
      <c r="H441" s="170">
        <f ca="1">'CÁLCULO FUNPRESP'!U444</f>
        <v>0</v>
      </c>
      <c r="J441" s="187" t="str">
        <f ca="1">'CÁLCULO FUNPRESP'!W444</f>
        <v/>
      </c>
      <c r="K441" s="170">
        <f ca="1">'CÁLCULO FUNPRESP'!AA444</f>
        <v>0</v>
      </c>
    </row>
    <row r="442" spans="5:11" x14ac:dyDescent="0.25">
      <c r="E442" s="187" t="str">
        <f ca="1">'CÁLCULO FUNPRESP'!R445</f>
        <v/>
      </c>
      <c r="F442" s="170" t="str">
        <f ca="1">'CÁLCULO FUNPRESP'!S445</f>
        <v/>
      </c>
      <c r="G442" s="170" t="str">
        <f ca="1">'CÁLCULO FUNPRESP'!T445</f>
        <v/>
      </c>
      <c r="H442" s="170">
        <f ca="1">'CÁLCULO FUNPRESP'!U445</f>
        <v>0</v>
      </c>
      <c r="J442" s="187" t="str">
        <f ca="1">'CÁLCULO FUNPRESP'!W445</f>
        <v/>
      </c>
      <c r="K442" s="170">
        <f ca="1">'CÁLCULO FUNPRESP'!AA445</f>
        <v>0</v>
      </c>
    </row>
    <row r="443" spans="5:11" x14ac:dyDescent="0.25">
      <c r="E443" s="187" t="str">
        <f ca="1">'CÁLCULO FUNPRESP'!R446</f>
        <v/>
      </c>
      <c r="F443" s="170" t="str">
        <f ca="1">'CÁLCULO FUNPRESP'!S446</f>
        <v/>
      </c>
      <c r="G443" s="170" t="str">
        <f ca="1">'CÁLCULO FUNPRESP'!T446</f>
        <v/>
      </c>
      <c r="H443" s="170">
        <f ca="1">'CÁLCULO FUNPRESP'!U446</f>
        <v>0</v>
      </c>
      <c r="J443" s="187" t="str">
        <f ca="1">'CÁLCULO FUNPRESP'!W446</f>
        <v/>
      </c>
      <c r="K443" s="170">
        <f ca="1">'CÁLCULO FUNPRESP'!AA446</f>
        <v>0</v>
      </c>
    </row>
    <row r="444" spans="5:11" x14ac:dyDescent="0.25">
      <c r="E444" s="187" t="str">
        <f ca="1">'CÁLCULO FUNPRESP'!R447</f>
        <v/>
      </c>
      <c r="F444" s="170" t="str">
        <f ca="1">'CÁLCULO FUNPRESP'!S447</f>
        <v/>
      </c>
      <c r="G444" s="170" t="str">
        <f ca="1">'CÁLCULO FUNPRESP'!T447</f>
        <v/>
      </c>
      <c r="H444" s="170">
        <f ca="1">'CÁLCULO FUNPRESP'!U447</f>
        <v>0</v>
      </c>
      <c r="J444" s="187" t="str">
        <f ca="1">'CÁLCULO FUNPRESP'!W447</f>
        <v/>
      </c>
      <c r="K444" s="170">
        <f ca="1">'CÁLCULO FUNPRESP'!AA447</f>
        <v>0</v>
      </c>
    </row>
    <row r="445" spans="5:11" x14ac:dyDescent="0.25">
      <c r="E445" s="187" t="str">
        <f ca="1">'CÁLCULO FUNPRESP'!R448</f>
        <v/>
      </c>
      <c r="F445" s="170" t="str">
        <f ca="1">'CÁLCULO FUNPRESP'!S448</f>
        <v/>
      </c>
      <c r="G445" s="170" t="str">
        <f ca="1">'CÁLCULO FUNPRESP'!T448</f>
        <v/>
      </c>
      <c r="H445" s="170">
        <f ca="1">'CÁLCULO FUNPRESP'!U448</f>
        <v>0</v>
      </c>
      <c r="J445" s="187" t="str">
        <f ca="1">'CÁLCULO FUNPRESP'!W448</f>
        <v/>
      </c>
      <c r="K445" s="170">
        <f ca="1">'CÁLCULO FUNPRESP'!AA448</f>
        <v>0</v>
      </c>
    </row>
    <row r="446" spans="5:11" x14ac:dyDescent="0.25">
      <c r="E446" s="187" t="str">
        <f ca="1">'CÁLCULO FUNPRESP'!R449</f>
        <v/>
      </c>
      <c r="F446" s="170" t="str">
        <f ca="1">'CÁLCULO FUNPRESP'!S449</f>
        <v/>
      </c>
      <c r="G446" s="170" t="str">
        <f ca="1">'CÁLCULO FUNPRESP'!T449</f>
        <v/>
      </c>
      <c r="H446" s="170">
        <f ca="1">'CÁLCULO FUNPRESP'!U449</f>
        <v>0</v>
      </c>
      <c r="J446" s="187" t="str">
        <f ca="1">'CÁLCULO FUNPRESP'!W449</f>
        <v/>
      </c>
      <c r="K446" s="170">
        <f ca="1">'CÁLCULO FUNPRESP'!AA449</f>
        <v>0</v>
      </c>
    </row>
    <row r="447" spans="5:11" x14ac:dyDescent="0.25">
      <c r="E447" s="187" t="str">
        <f ca="1">'CÁLCULO FUNPRESP'!R450</f>
        <v/>
      </c>
      <c r="F447" s="170" t="str">
        <f ca="1">'CÁLCULO FUNPRESP'!S450</f>
        <v/>
      </c>
      <c r="G447" s="170" t="str">
        <f ca="1">'CÁLCULO FUNPRESP'!T450</f>
        <v/>
      </c>
      <c r="H447" s="170">
        <f ca="1">'CÁLCULO FUNPRESP'!U450</f>
        <v>0</v>
      </c>
      <c r="J447" s="187" t="str">
        <f ca="1">'CÁLCULO FUNPRESP'!W450</f>
        <v/>
      </c>
      <c r="K447" s="170">
        <f ca="1">'CÁLCULO FUNPRESP'!AA450</f>
        <v>0</v>
      </c>
    </row>
    <row r="448" spans="5:11" x14ac:dyDescent="0.25">
      <c r="E448" s="187" t="str">
        <f ca="1">'CÁLCULO FUNPRESP'!R451</f>
        <v/>
      </c>
      <c r="F448" s="170" t="str">
        <f ca="1">'CÁLCULO FUNPRESP'!S451</f>
        <v/>
      </c>
      <c r="G448" s="170" t="str">
        <f ca="1">'CÁLCULO FUNPRESP'!T451</f>
        <v/>
      </c>
      <c r="H448" s="170">
        <f ca="1">'CÁLCULO FUNPRESP'!U451</f>
        <v>0</v>
      </c>
      <c r="J448" s="187" t="str">
        <f ca="1">'CÁLCULO FUNPRESP'!W451</f>
        <v/>
      </c>
      <c r="K448" s="170">
        <f ca="1">'CÁLCULO FUNPRESP'!AA451</f>
        <v>0</v>
      </c>
    </row>
    <row r="449" spans="5:11" x14ac:dyDescent="0.25">
      <c r="E449" s="187" t="str">
        <f ca="1">'CÁLCULO FUNPRESP'!R452</f>
        <v/>
      </c>
      <c r="F449" s="170" t="str">
        <f ca="1">'CÁLCULO FUNPRESP'!S452</f>
        <v/>
      </c>
      <c r="G449" s="170" t="str">
        <f ca="1">'CÁLCULO FUNPRESP'!T452</f>
        <v/>
      </c>
      <c r="H449" s="170">
        <f ca="1">'CÁLCULO FUNPRESP'!U452</f>
        <v>0</v>
      </c>
      <c r="J449" s="187" t="str">
        <f ca="1">'CÁLCULO FUNPRESP'!W452</f>
        <v/>
      </c>
      <c r="K449" s="170">
        <f ca="1">'CÁLCULO FUNPRESP'!AA452</f>
        <v>0</v>
      </c>
    </row>
    <row r="450" spans="5:11" x14ac:dyDescent="0.25">
      <c r="E450" s="187" t="str">
        <f ca="1">'CÁLCULO FUNPRESP'!R453</f>
        <v/>
      </c>
      <c r="F450" s="170" t="str">
        <f ca="1">'CÁLCULO FUNPRESP'!S453</f>
        <v/>
      </c>
      <c r="G450" s="170" t="str">
        <f ca="1">'CÁLCULO FUNPRESP'!T453</f>
        <v/>
      </c>
      <c r="H450" s="170">
        <f ca="1">'CÁLCULO FUNPRESP'!U453</f>
        <v>0</v>
      </c>
      <c r="J450" s="187" t="str">
        <f ca="1">'CÁLCULO FUNPRESP'!W453</f>
        <v/>
      </c>
      <c r="K450" s="170">
        <f ca="1">'CÁLCULO FUNPRESP'!AA453</f>
        <v>0</v>
      </c>
    </row>
    <row r="451" spans="5:11" x14ac:dyDescent="0.25">
      <c r="E451" s="187" t="str">
        <f ca="1">'CÁLCULO FUNPRESP'!R454</f>
        <v/>
      </c>
      <c r="F451" s="170" t="str">
        <f ca="1">'CÁLCULO FUNPRESP'!S454</f>
        <v/>
      </c>
      <c r="G451" s="170" t="str">
        <f ca="1">'CÁLCULO FUNPRESP'!T454</f>
        <v/>
      </c>
      <c r="H451" s="170">
        <f ca="1">'CÁLCULO FUNPRESP'!U454</f>
        <v>0</v>
      </c>
      <c r="J451" s="187" t="str">
        <f ca="1">'CÁLCULO FUNPRESP'!W454</f>
        <v/>
      </c>
      <c r="K451" s="170">
        <f ca="1">'CÁLCULO FUNPRESP'!AA454</f>
        <v>0</v>
      </c>
    </row>
    <row r="452" spans="5:11" x14ac:dyDescent="0.25">
      <c r="E452" s="187" t="str">
        <f ca="1">'CÁLCULO FUNPRESP'!R455</f>
        <v/>
      </c>
      <c r="F452" s="170" t="str">
        <f ca="1">'CÁLCULO FUNPRESP'!S455</f>
        <v/>
      </c>
      <c r="G452" s="170" t="str">
        <f ca="1">'CÁLCULO FUNPRESP'!T455</f>
        <v/>
      </c>
      <c r="H452" s="170">
        <f ca="1">'CÁLCULO FUNPRESP'!U455</f>
        <v>0</v>
      </c>
      <c r="J452" s="187" t="str">
        <f ca="1">'CÁLCULO FUNPRESP'!W455</f>
        <v/>
      </c>
      <c r="K452" s="170">
        <f ca="1">'CÁLCULO FUNPRESP'!AA455</f>
        <v>0</v>
      </c>
    </row>
    <row r="453" spans="5:11" x14ac:dyDescent="0.25">
      <c r="E453" s="187" t="str">
        <f ca="1">'CÁLCULO FUNPRESP'!R456</f>
        <v/>
      </c>
      <c r="F453" s="170" t="str">
        <f ca="1">'CÁLCULO FUNPRESP'!S456</f>
        <v/>
      </c>
      <c r="G453" s="170" t="str">
        <f ca="1">'CÁLCULO FUNPRESP'!T456</f>
        <v/>
      </c>
      <c r="H453" s="170">
        <f ca="1">'CÁLCULO FUNPRESP'!U456</f>
        <v>0</v>
      </c>
      <c r="J453" s="187" t="str">
        <f ca="1">'CÁLCULO FUNPRESP'!W456</f>
        <v/>
      </c>
      <c r="K453" s="170">
        <f ca="1">'CÁLCULO FUNPRESP'!AA456</f>
        <v>0</v>
      </c>
    </row>
    <row r="454" spans="5:11" x14ac:dyDescent="0.25">
      <c r="E454" s="187" t="str">
        <f ca="1">'CÁLCULO FUNPRESP'!R457</f>
        <v/>
      </c>
      <c r="F454" s="170" t="str">
        <f ca="1">'CÁLCULO FUNPRESP'!S457</f>
        <v/>
      </c>
      <c r="G454" s="170" t="str">
        <f ca="1">'CÁLCULO FUNPRESP'!T457</f>
        <v/>
      </c>
      <c r="H454" s="170">
        <f ca="1">'CÁLCULO FUNPRESP'!U457</f>
        <v>0</v>
      </c>
      <c r="J454" s="187" t="str">
        <f ca="1">'CÁLCULO FUNPRESP'!W457</f>
        <v/>
      </c>
      <c r="K454" s="170">
        <f ca="1">'CÁLCULO FUNPRESP'!AA457</f>
        <v>0</v>
      </c>
    </row>
    <row r="455" spans="5:11" x14ac:dyDescent="0.25">
      <c r="E455" s="187" t="str">
        <f ca="1">'CÁLCULO FUNPRESP'!R458</f>
        <v/>
      </c>
      <c r="F455" s="170" t="str">
        <f ca="1">'CÁLCULO FUNPRESP'!S458</f>
        <v/>
      </c>
      <c r="G455" s="170" t="str">
        <f ca="1">'CÁLCULO FUNPRESP'!T458</f>
        <v/>
      </c>
      <c r="H455" s="170">
        <f ca="1">'CÁLCULO FUNPRESP'!U458</f>
        <v>0</v>
      </c>
      <c r="J455" s="187" t="str">
        <f ca="1">'CÁLCULO FUNPRESP'!W458</f>
        <v/>
      </c>
      <c r="K455" s="170">
        <f ca="1">'CÁLCULO FUNPRESP'!AA458</f>
        <v>0</v>
      </c>
    </row>
    <row r="456" spans="5:11" x14ac:dyDescent="0.25">
      <c r="E456" s="187" t="str">
        <f ca="1">'CÁLCULO FUNPRESP'!R459</f>
        <v/>
      </c>
      <c r="F456" s="170" t="str">
        <f ca="1">'CÁLCULO FUNPRESP'!S459</f>
        <v/>
      </c>
      <c r="G456" s="170" t="str">
        <f ca="1">'CÁLCULO FUNPRESP'!T459</f>
        <v/>
      </c>
      <c r="H456" s="170">
        <f ca="1">'CÁLCULO FUNPRESP'!U459</f>
        <v>0</v>
      </c>
      <c r="J456" s="187" t="str">
        <f ca="1">'CÁLCULO FUNPRESP'!W459</f>
        <v/>
      </c>
      <c r="K456" s="170">
        <f ca="1">'CÁLCULO FUNPRESP'!AA459</f>
        <v>0</v>
      </c>
    </row>
    <row r="457" spans="5:11" x14ac:dyDescent="0.25">
      <c r="E457" s="187" t="str">
        <f ca="1">'CÁLCULO FUNPRESP'!R460</f>
        <v/>
      </c>
      <c r="F457" s="170" t="str">
        <f ca="1">'CÁLCULO FUNPRESP'!S460</f>
        <v/>
      </c>
      <c r="G457" s="170" t="str">
        <f ca="1">'CÁLCULO FUNPRESP'!T460</f>
        <v/>
      </c>
      <c r="H457" s="170">
        <f ca="1">'CÁLCULO FUNPRESP'!U460</f>
        <v>0</v>
      </c>
      <c r="J457" s="187" t="str">
        <f ca="1">'CÁLCULO FUNPRESP'!W460</f>
        <v/>
      </c>
      <c r="K457" s="170">
        <f ca="1">'CÁLCULO FUNPRESP'!AA460</f>
        <v>0</v>
      </c>
    </row>
    <row r="458" spans="5:11" x14ac:dyDescent="0.25">
      <c r="E458" s="187" t="str">
        <f ca="1">'CÁLCULO FUNPRESP'!R461</f>
        <v/>
      </c>
      <c r="F458" s="170" t="str">
        <f ca="1">'CÁLCULO FUNPRESP'!S461</f>
        <v/>
      </c>
      <c r="G458" s="170" t="str">
        <f ca="1">'CÁLCULO FUNPRESP'!T461</f>
        <v/>
      </c>
      <c r="H458" s="170">
        <f ca="1">'CÁLCULO FUNPRESP'!U461</f>
        <v>0</v>
      </c>
      <c r="J458" s="187" t="str">
        <f ca="1">'CÁLCULO FUNPRESP'!W461</f>
        <v/>
      </c>
      <c r="K458" s="170">
        <f ca="1">'CÁLCULO FUNPRESP'!AA461</f>
        <v>0</v>
      </c>
    </row>
    <row r="459" spans="5:11" x14ac:dyDescent="0.25">
      <c r="E459" s="187" t="str">
        <f ca="1">'CÁLCULO FUNPRESP'!R462</f>
        <v/>
      </c>
      <c r="F459" s="170" t="str">
        <f ca="1">'CÁLCULO FUNPRESP'!S462</f>
        <v/>
      </c>
      <c r="G459" s="170" t="str">
        <f ca="1">'CÁLCULO FUNPRESP'!T462</f>
        <v/>
      </c>
      <c r="H459" s="170">
        <f ca="1">'CÁLCULO FUNPRESP'!U462</f>
        <v>0</v>
      </c>
      <c r="J459" s="187" t="str">
        <f ca="1">'CÁLCULO FUNPRESP'!W462</f>
        <v/>
      </c>
      <c r="K459" s="170">
        <f ca="1">'CÁLCULO FUNPRESP'!AA462</f>
        <v>0</v>
      </c>
    </row>
    <row r="460" spans="5:11" x14ac:dyDescent="0.25">
      <c r="E460" s="187" t="str">
        <f ca="1">'CÁLCULO FUNPRESP'!R463</f>
        <v/>
      </c>
      <c r="F460" s="170" t="str">
        <f ca="1">'CÁLCULO FUNPRESP'!S463</f>
        <v/>
      </c>
      <c r="G460" s="170" t="str">
        <f ca="1">'CÁLCULO FUNPRESP'!T463</f>
        <v/>
      </c>
      <c r="H460" s="170">
        <f ca="1">'CÁLCULO FUNPRESP'!U463</f>
        <v>0</v>
      </c>
      <c r="J460" s="187" t="str">
        <f ca="1">'CÁLCULO FUNPRESP'!W463</f>
        <v/>
      </c>
      <c r="K460" s="170">
        <f ca="1">'CÁLCULO FUNPRESP'!AA463</f>
        <v>0</v>
      </c>
    </row>
    <row r="461" spans="5:11" x14ac:dyDescent="0.25">
      <c r="E461" s="187" t="str">
        <f ca="1">'CÁLCULO FUNPRESP'!R464</f>
        <v/>
      </c>
      <c r="F461" s="170" t="str">
        <f ca="1">'CÁLCULO FUNPRESP'!S464</f>
        <v/>
      </c>
      <c r="G461" s="170" t="str">
        <f ca="1">'CÁLCULO FUNPRESP'!T464</f>
        <v/>
      </c>
      <c r="H461" s="170">
        <f ca="1">'CÁLCULO FUNPRESP'!U464</f>
        <v>0</v>
      </c>
      <c r="J461" s="187" t="str">
        <f ca="1">'CÁLCULO FUNPRESP'!W464</f>
        <v/>
      </c>
      <c r="K461" s="170">
        <f ca="1">'CÁLCULO FUNPRESP'!AA464</f>
        <v>0</v>
      </c>
    </row>
    <row r="462" spans="5:11" x14ac:dyDescent="0.25">
      <c r="E462" s="187" t="str">
        <f ca="1">'CÁLCULO FUNPRESP'!R465</f>
        <v/>
      </c>
      <c r="F462" s="170" t="str">
        <f ca="1">'CÁLCULO FUNPRESP'!S465</f>
        <v/>
      </c>
      <c r="G462" s="170" t="str">
        <f ca="1">'CÁLCULO FUNPRESP'!T465</f>
        <v/>
      </c>
      <c r="H462" s="170">
        <f ca="1">'CÁLCULO FUNPRESP'!U465</f>
        <v>0</v>
      </c>
      <c r="J462" s="187" t="str">
        <f ca="1">'CÁLCULO FUNPRESP'!W465</f>
        <v/>
      </c>
      <c r="K462" s="170">
        <f ca="1">'CÁLCULO FUNPRESP'!AA465</f>
        <v>0</v>
      </c>
    </row>
    <row r="463" spans="5:11" x14ac:dyDescent="0.25">
      <c r="E463" s="187" t="str">
        <f ca="1">'CÁLCULO FUNPRESP'!R466</f>
        <v/>
      </c>
      <c r="F463" s="170" t="str">
        <f ca="1">'CÁLCULO FUNPRESP'!S466</f>
        <v/>
      </c>
      <c r="G463" s="170" t="str">
        <f ca="1">'CÁLCULO FUNPRESP'!T466</f>
        <v/>
      </c>
      <c r="H463" s="170">
        <f ca="1">'CÁLCULO FUNPRESP'!U466</f>
        <v>0</v>
      </c>
      <c r="J463" s="187" t="str">
        <f ca="1">'CÁLCULO FUNPRESP'!W466</f>
        <v/>
      </c>
      <c r="K463" s="170">
        <f ca="1">'CÁLCULO FUNPRESP'!AA466</f>
        <v>0</v>
      </c>
    </row>
    <row r="464" spans="5:11" x14ac:dyDescent="0.25">
      <c r="E464" s="187" t="str">
        <f ca="1">'CÁLCULO FUNPRESP'!R467</f>
        <v/>
      </c>
      <c r="F464" s="170" t="str">
        <f ca="1">'CÁLCULO FUNPRESP'!S467</f>
        <v/>
      </c>
      <c r="G464" s="170" t="str">
        <f ca="1">'CÁLCULO FUNPRESP'!T467</f>
        <v/>
      </c>
      <c r="H464" s="170">
        <f ca="1">'CÁLCULO FUNPRESP'!U467</f>
        <v>0</v>
      </c>
      <c r="J464" s="187" t="str">
        <f ca="1">'CÁLCULO FUNPRESP'!W467</f>
        <v/>
      </c>
      <c r="K464" s="170">
        <f ca="1">'CÁLCULO FUNPRESP'!AA467</f>
        <v>0</v>
      </c>
    </row>
    <row r="465" spans="5:11" x14ac:dyDescent="0.25">
      <c r="E465" s="187" t="str">
        <f ca="1">'CÁLCULO FUNPRESP'!R468</f>
        <v/>
      </c>
      <c r="F465" s="170" t="str">
        <f ca="1">'CÁLCULO FUNPRESP'!S468</f>
        <v/>
      </c>
      <c r="G465" s="170" t="str">
        <f ca="1">'CÁLCULO FUNPRESP'!T468</f>
        <v/>
      </c>
      <c r="H465" s="170">
        <f ca="1">'CÁLCULO FUNPRESP'!U468</f>
        <v>0</v>
      </c>
      <c r="J465" s="187" t="str">
        <f ca="1">'CÁLCULO FUNPRESP'!W468</f>
        <v/>
      </c>
      <c r="K465" s="170">
        <f ca="1">'CÁLCULO FUNPRESP'!AA468</f>
        <v>0</v>
      </c>
    </row>
    <row r="466" spans="5:11" x14ac:dyDescent="0.25">
      <c r="E466" s="187" t="str">
        <f ca="1">'CÁLCULO FUNPRESP'!R469</f>
        <v/>
      </c>
      <c r="F466" s="170" t="str">
        <f ca="1">'CÁLCULO FUNPRESP'!S469</f>
        <v/>
      </c>
      <c r="G466" s="170" t="str">
        <f ca="1">'CÁLCULO FUNPRESP'!T469</f>
        <v/>
      </c>
      <c r="H466" s="170">
        <f ca="1">'CÁLCULO FUNPRESP'!U469</f>
        <v>0</v>
      </c>
      <c r="J466" s="187" t="str">
        <f ca="1">'CÁLCULO FUNPRESP'!W469</f>
        <v/>
      </c>
      <c r="K466" s="170">
        <f ca="1">'CÁLCULO FUNPRESP'!AA469</f>
        <v>0</v>
      </c>
    </row>
    <row r="467" spans="5:11" x14ac:dyDescent="0.25">
      <c r="E467" s="187" t="str">
        <f ca="1">'CÁLCULO FUNPRESP'!R470</f>
        <v/>
      </c>
      <c r="F467" s="170" t="str">
        <f ca="1">'CÁLCULO FUNPRESP'!S470</f>
        <v/>
      </c>
      <c r="G467" s="170" t="str">
        <f ca="1">'CÁLCULO FUNPRESP'!T470</f>
        <v/>
      </c>
      <c r="H467" s="170">
        <f ca="1">'CÁLCULO FUNPRESP'!U470</f>
        <v>0</v>
      </c>
      <c r="J467" s="187" t="str">
        <f ca="1">'CÁLCULO FUNPRESP'!W470</f>
        <v/>
      </c>
      <c r="K467" s="170">
        <f ca="1">'CÁLCULO FUNPRESP'!AA470</f>
        <v>0</v>
      </c>
    </row>
    <row r="468" spans="5:11" x14ac:dyDescent="0.25">
      <c r="E468" s="187" t="str">
        <f ca="1">'CÁLCULO FUNPRESP'!R471</f>
        <v/>
      </c>
      <c r="F468" s="170" t="str">
        <f ca="1">'CÁLCULO FUNPRESP'!S471</f>
        <v/>
      </c>
      <c r="G468" s="170" t="str">
        <f ca="1">'CÁLCULO FUNPRESP'!T471</f>
        <v/>
      </c>
      <c r="H468" s="170">
        <f ca="1">'CÁLCULO FUNPRESP'!U471</f>
        <v>0</v>
      </c>
      <c r="J468" s="187" t="str">
        <f ca="1">'CÁLCULO FUNPRESP'!W471</f>
        <v/>
      </c>
      <c r="K468" s="170">
        <f ca="1">'CÁLCULO FUNPRESP'!AA471</f>
        <v>0</v>
      </c>
    </row>
    <row r="469" spans="5:11" x14ac:dyDescent="0.25">
      <c r="E469" s="187" t="str">
        <f ca="1">'CÁLCULO FUNPRESP'!R472</f>
        <v/>
      </c>
      <c r="F469" s="170" t="str">
        <f ca="1">'CÁLCULO FUNPRESP'!S472</f>
        <v/>
      </c>
      <c r="G469" s="170" t="str">
        <f ca="1">'CÁLCULO FUNPRESP'!T472</f>
        <v/>
      </c>
      <c r="H469" s="170">
        <f ca="1">'CÁLCULO FUNPRESP'!U472</f>
        <v>0</v>
      </c>
      <c r="J469" s="187" t="str">
        <f ca="1">'CÁLCULO FUNPRESP'!W472</f>
        <v/>
      </c>
      <c r="K469" s="170">
        <f ca="1">'CÁLCULO FUNPRESP'!AA472</f>
        <v>0</v>
      </c>
    </row>
    <row r="470" spans="5:11" x14ac:dyDescent="0.25">
      <c r="E470" s="187" t="str">
        <f ca="1">'CÁLCULO FUNPRESP'!R473</f>
        <v/>
      </c>
      <c r="F470" s="170" t="str">
        <f ca="1">'CÁLCULO FUNPRESP'!S473</f>
        <v/>
      </c>
      <c r="G470" s="170" t="str">
        <f ca="1">'CÁLCULO FUNPRESP'!T473</f>
        <v/>
      </c>
      <c r="H470" s="170">
        <f ca="1">'CÁLCULO FUNPRESP'!U473</f>
        <v>0</v>
      </c>
      <c r="J470" s="187" t="str">
        <f ca="1">'CÁLCULO FUNPRESP'!W473</f>
        <v/>
      </c>
      <c r="K470" s="170">
        <f ca="1">'CÁLCULO FUNPRESP'!AA473</f>
        <v>0</v>
      </c>
    </row>
    <row r="471" spans="5:11" x14ac:dyDescent="0.25">
      <c r="E471" s="187" t="str">
        <f ca="1">'CÁLCULO FUNPRESP'!R474</f>
        <v/>
      </c>
      <c r="F471" s="170" t="str">
        <f ca="1">'CÁLCULO FUNPRESP'!S474</f>
        <v/>
      </c>
      <c r="G471" s="170" t="str">
        <f ca="1">'CÁLCULO FUNPRESP'!T474</f>
        <v/>
      </c>
      <c r="H471" s="170">
        <f ca="1">'CÁLCULO FUNPRESP'!U474</f>
        <v>0</v>
      </c>
      <c r="J471" s="187" t="str">
        <f ca="1">'CÁLCULO FUNPRESP'!W474</f>
        <v/>
      </c>
      <c r="K471" s="170">
        <f ca="1">'CÁLCULO FUNPRESP'!AA474</f>
        <v>0</v>
      </c>
    </row>
    <row r="472" spans="5:11" x14ac:dyDescent="0.25">
      <c r="E472" s="187" t="str">
        <f ca="1">'CÁLCULO FUNPRESP'!R475</f>
        <v/>
      </c>
      <c r="F472" s="170" t="str">
        <f ca="1">'CÁLCULO FUNPRESP'!S475</f>
        <v/>
      </c>
      <c r="G472" s="170" t="str">
        <f ca="1">'CÁLCULO FUNPRESP'!T475</f>
        <v/>
      </c>
      <c r="H472" s="170">
        <f ca="1">'CÁLCULO FUNPRESP'!U475</f>
        <v>0</v>
      </c>
      <c r="J472" s="187" t="str">
        <f ca="1">'CÁLCULO FUNPRESP'!W475</f>
        <v/>
      </c>
      <c r="K472" s="170">
        <f ca="1">'CÁLCULO FUNPRESP'!AA475</f>
        <v>0</v>
      </c>
    </row>
    <row r="473" spans="5:11" x14ac:dyDescent="0.25">
      <c r="E473" s="187" t="str">
        <f ca="1">'CÁLCULO FUNPRESP'!R476</f>
        <v/>
      </c>
      <c r="F473" s="170" t="str">
        <f ca="1">'CÁLCULO FUNPRESP'!S476</f>
        <v/>
      </c>
      <c r="G473" s="170" t="str">
        <f ca="1">'CÁLCULO FUNPRESP'!T476</f>
        <v/>
      </c>
      <c r="H473" s="170">
        <f ca="1">'CÁLCULO FUNPRESP'!U476</f>
        <v>0</v>
      </c>
      <c r="J473" s="187" t="str">
        <f ca="1">'CÁLCULO FUNPRESP'!W476</f>
        <v/>
      </c>
      <c r="K473" s="170">
        <f ca="1">'CÁLCULO FUNPRESP'!AA476</f>
        <v>0</v>
      </c>
    </row>
    <row r="474" spans="5:11" x14ac:dyDescent="0.25">
      <c r="E474" s="187" t="str">
        <f ca="1">'CÁLCULO FUNPRESP'!R477</f>
        <v/>
      </c>
      <c r="F474" s="170" t="str">
        <f ca="1">'CÁLCULO FUNPRESP'!S477</f>
        <v/>
      </c>
      <c r="G474" s="170" t="str">
        <f ca="1">'CÁLCULO FUNPRESP'!T477</f>
        <v/>
      </c>
      <c r="H474" s="170">
        <f ca="1">'CÁLCULO FUNPRESP'!U477</f>
        <v>0</v>
      </c>
      <c r="J474" s="187" t="str">
        <f ca="1">'CÁLCULO FUNPRESP'!W477</f>
        <v/>
      </c>
      <c r="K474" s="170">
        <f ca="1">'CÁLCULO FUNPRESP'!AA477</f>
        <v>0</v>
      </c>
    </row>
    <row r="475" spans="5:11" x14ac:dyDescent="0.25">
      <c r="E475" s="187" t="str">
        <f ca="1">'CÁLCULO FUNPRESP'!R478</f>
        <v/>
      </c>
      <c r="F475" s="170" t="str">
        <f ca="1">'CÁLCULO FUNPRESP'!S478</f>
        <v/>
      </c>
      <c r="G475" s="170" t="str">
        <f ca="1">'CÁLCULO FUNPRESP'!T478</f>
        <v/>
      </c>
      <c r="H475" s="170">
        <f ca="1">'CÁLCULO FUNPRESP'!U478</f>
        <v>0</v>
      </c>
      <c r="J475" s="187" t="str">
        <f ca="1">'CÁLCULO FUNPRESP'!W478</f>
        <v/>
      </c>
      <c r="K475" s="170">
        <f ca="1">'CÁLCULO FUNPRESP'!AA478</f>
        <v>0</v>
      </c>
    </row>
    <row r="476" spans="5:11" x14ac:dyDescent="0.25">
      <c r="E476" s="187" t="str">
        <f ca="1">'CÁLCULO FUNPRESP'!R479</f>
        <v/>
      </c>
      <c r="F476" s="170" t="str">
        <f ca="1">'CÁLCULO FUNPRESP'!S479</f>
        <v/>
      </c>
      <c r="G476" s="170" t="str">
        <f ca="1">'CÁLCULO FUNPRESP'!T479</f>
        <v/>
      </c>
      <c r="H476" s="170">
        <f ca="1">'CÁLCULO FUNPRESP'!U479</f>
        <v>0</v>
      </c>
      <c r="J476" s="187" t="str">
        <f ca="1">'CÁLCULO FUNPRESP'!W479</f>
        <v/>
      </c>
      <c r="K476" s="170">
        <f ca="1">'CÁLCULO FUNPRESP'!AA479</f>
        <v>0</v>
      </c>
    </row>
    <row r="477" spans="5:11" x14ac:dyDescent="0.25">
      <c r="E477" s="187" t="str">
        <f ca="1">'CÁLCULO FUNPRESP'!R480</f>
        <v/>
      </c>
      <c r="F477" s="170" t="str">
        <f ca="1">'CÁLCULO FUNPRESP'!S480</f>
        <v/>
      </c>
      <c r="G477" s="170" t="str">
        <f ca="1">'CÁLCULO FUNPRESP'!T480</f>
        <v/>
      </c>
      <c r="H477" s="170">
        <f ca="1">'CÁLCULO FUNPRESP'!U480</f>
        <v>0</v>
      </c>
      <c r="J477" s="187" t="str">
        <f ca="1">'CÁLCULO FUNPRESP'!W480</f>
        <v/>
      </c>
      <c r="K477" s="170">
        <f ca="1">'CÁLCULO FUNPRESP'!AA480</f>
        <v>0</v>
      </c>
    </row>
    <row r="478" spans="5:11" x14ac:dyDescent="0.25">
      <c r="E478" s="187" t="str">
        <f ca="1">'CÁLCULO FUNPRESP'!R481</f>
        <v/>
      </c>
      <c r="F478" s="170" t="str">
        <f ca="1">'CÁLCULO FUNPRESP'!S481</f>
        <v/>
      </c>
      <c r="G478" s="170" t="str">
        <f ca="1">'CÁLCULO FUNPRESP'!T481</f>
        <v/>
      </c>
      <c r="H478" s="170">
        <f ca="1">'CÁLCULO FUNPRESP'!U481</f>
        <v>0</v>
      </c>
      <c r="J478" s="187" t="str">
        <f ca="1">'CÁLCULO FUNPRESP'!W481</f>
        <v/>
      </c>
      <c r="K478" s="170">
        <f ca="1">'CÁLCULO FUNPRESP'!AA481</f>
        <v>0</v>
      </c>
    </row>
    <row r="479" spans="5:11" x14ac:dyDescent="0.25">
      <c r="E479" s="187" t="str">
        <f ca="1">'CÁLCULO FUNPRESP'!R482</f>
        <v/>
      </c>
      <c r="F479" s="170" t="str">
        <f ca="1">'CÁLCULO FUNPRESP'!S482</f>
        <v/>
      </c>
      <c r="G479" s="170" t="str">
        <f ca="1">'CÁLCULO FUNPRESP'!T482</f>
        <v/>
      </c>
      <c r="H479" s="170">
        <f ca="1">'CÁLCULO FUNPRESP'!U482</f>
        <v>0</v>
      </c>
      <c r="J479" s="187" t="str">
        <f ca="1">'CÁLCULO FUNPRESP'!W482</f>
        <v/>
      </c>
      <c r="K479" s="170">
        <f ca="1">'CÁLCULO FUNPRESP'!AA482</f>
        <v>0</v>
      </c>
    </row>
    <row r="480" spans="5:11" x14ac:dyDescent="0.25">
      <c r="E480" s="187" t="str">
        <f ca="1">'CÁLCULO FUNPRESP'!R483</f>
        <v/>
      </c>
      <c r="F480" s="170" t="str">
        <f ca="1">'CÁLCULO FUNPRESP'!S483</f>
        <v/>
      </c>
      <c r="G480" s="170" t="str">
        <f ca="1">'CÁLCULO FUNPRESP'!T483</f>
        <v/>
      </c>
      <c r="H480" s="170">
        <f ca="1">'CÁLCULO FUNPRESP'!U483</f>
        <v>0</v>
      </c>
      <c r="J480" s="187" t="str">
        <f ca="1">'CÁLCULO FUNPRESP'!W483</f>
        <v/>
      </c>
      <c r="K480" s="170">
        <f ca="1">'CÁLCULO FUNPRESP'!AA483</f>
        <v>0</v>
      </c>
    </row>
    <row r="481" spans="5:11" x14ac:dyDescent="0.25">
      <c r="E481" s="187" t="str">
        <f ca="1">'CÁLCULO FUNPRESP'!R484</f>
        <v/>
      </c>
      <c r="F481" s="170" t="str">
        <f ca="1">'CÁLCULO FUNPRESP'!S484</f>
        <v/>
      </c>
      <c r="G481" s="170" t="str">
        <f ca="1">'CÁLCULO FUNPRESP'!T484</f>
        <v/>
      </c>
      <c r="H481" s="170">
        <f ca="1">'CÁLCULO FUNPRESP'!U484</f>
        <v>0</v>
      </c>
      <c r="J481" s="187" t="str">
        <f ca="1">'CÁLCULO FUNPRESP'!W484</f>
        <v/>
      </c>
      <c r="K481" s="170">
        <f ca="1">'CÁLCULO FUNPRESP'!AA484</f>
        <v>0</v>
      </c>
    </row>
    <row r="482" spans="5:11" x14ac:dyDescent="0.25">
      <c r="E482" s="187" t="str">
        <f ca="1">'CÁLCULO FUNPRESP'!R485</f>
        <v/>
      </c>
      <c r="F482" s="170" t="str">
        <f ca="1">'CÁLCULO FUNPRESP'!S485</f>
        <v/>
      </c>
      <c r="G482" s="170" t="str">
        <f ca="1">'CÁLCULO FUNPRESP'!T485</f>
        <v/>
      </c>
      <c r="H482" s="170">
        <f ca="1">'CÁLCULO FUNPRESP'!U485</f>
        <v>0</v>
      </c>
      <c r="J482" s="187" t="str">
        <f ca="1">'CÁLCULO FUNPRESP'!W485</f>
        <v/>
      </c>
      <c r="K482" s="170">
        <f ca="1">'CÁLCULO FUNPRESP'!AA485</f>
        <v>0</v>
      </c>
    </row>
    <row r="483" spans="5:11" x14ac:dyDescent="0.25">
      <c r="E483" s="187" t="str">
        <f ca="1">'CÁLCULO FUNPRESP'!R486</f>
        <v/>
      </c>
      <c r="F483" s="170" t="str">
        <f ca="1">'CÁLCULO FUNPRESP'!S486</f>
        <v/>
      </c>
      <c r="G483" s="170" t="str">
        <f ca="1">'CÁLCULO FUNPRESP'!T486</f>
        <v/>
      </c>
      <c r="H483" s="170">
        <f ca="1">'CÁLCULO FUNPRESP'!U486</f>
        <v>0</v>
      </c>
      <c r="J483" s="187" t="str">
        <f ca="1">'CÁLCULO FUNPRESP'!W486</f>
        <v/>
      </c>
      <c r="K483" s="170">
        <f ca="1">'CÁLCULO FUNPRESP'!AA486</f>
        <v>0</v>
      </c>
    </row>
    <row r="484" spans="5:11" x14ac:dyDescent="0.25">
      <c r="E484" s="187" t="str">
        <f ca="1">'CÁLCULO FUNPRESP'!R487</f>
        <v/>
      </c>
      <c r="F484" s="170" t="str">
        <f ca="1">'CÁLCULO FUNPRESP'!S487</f>
        <v/>
      </c>
      <c r="G484" s="170" t="str">
        <f ca="1">'CÁLCULO FUNPRESP'!T487</f>
        <v/>
      </c>
      <c r="H484" s="170">
        <f ca="1">'CÁLCULO FUNPRESP'!U487</f>
        <v>0</v>
      </c>
      <c r="J484" s="187" t="str">
        <f ca="1">'CÁLCULO FUNPRESP'!W487</f>
        <v/>
      </c>
      <c r="K484" s="170">
        <f ca="1">'CÁLCULO FUNPRESP'!AA487</f>
        <v>0</v>
      </c>
    </row>
    <row r="485" spans="5:11" x14ac:dyDescent="0.25">
      <c r="E485" s="187" t="str">
        <f ca="1">'CÁLCULO FUNPRESP'!R488</f>
        <v/>
      </c>
      <c r="F485" s="170" t="str">
        <f ca="1">'CÁLCULO FUNPRESP'!S488</f>
        <v/>
      </c>
      <c r="G485" s="170" t="str">
        <f ca="1">'CÁLCULO FUNPRESP'!T488</f>
        <v/>
      </c>
      <c r="H485" s="170">
        <f ca="1">'CÁLCULO FUNPRESP'!U488</f>
        <v>0</v>
      </c>
      <c r="J485" s="187" t="str">
        <f ca="1">'CÁLCULO FUNPRESP'!W488</f>
        <v/>
      </c>
      <c r="K485" s="170">
        <f ca="1">'CÁLCULO FUNPRESP'!AA488</f>
        <v>0</v>
      </c>
    </row>
    <row r="486" spans="5:11" x14ac:dyDescent="0.25">
      <c r="E486" s="187" t="str">
        <f ca="1">'CÁLCULO FUNPRESP'!R489</f>
        <v/>
      </c>
      <c r="F486" s="170" t="str">
        <f ca="1">'CÁLCULO FUNPRESP'!S489</f>
        <v/>
      </c>
      <c r="G486" s="170" t="str">
        <f ca="1">'CÁLCULO FUNPRESP'!T489</f>
        <v/>
      </c>
      <c r="H486" s="170">
        <f ca="1">'CÁLCULO FUNPRESP'!U489</f>
        <v>0</v>
      </c>
      <c r="J486" s="187" t="str">
        <f ca="1">'CÁLCULO FUNPRESP'!W489</f>
        <v/>
      </c>
      <c r="K486" s="170">
        <f ca="1">'CÁLCULO FUNPRESP'!AA489</f>
        <v>0</v>
      </c>
    </row>
    <row r="487" spans="5:11" x14ac:dyDescent="0.25">
      <c r="E487" s="187" t="str">
        <f ca="1">'CÁLCULO FUNPRESP'!R490</f>
        <v/>
      </c>
      <c r="F487" s="170" t="str">
        <f ca="1">'CÁLCULO FUNPRESP'!S490</f>
        <v/>
      </c>
      <c r="G487" s="170" t="str">
        <f ca="1">'CÁLCULO FUNPRESP'!T490</f>
        <v/>
      </c>
      <c r="H487" s="170">
        <f ca="1">'CÁLCULO FUNPRESP'!U490</f>
        <v>0</v>
      </c>
      <c r="J487" s="187" t="str">
        <f ca="1">'CÁLCULO FUNPRESP'!W490</f>
        <v/>
      </c>
      <c r="K487" s="170">
        <f ca="1">'CÁLCULO FUNPRESP'!AA490</f>
        <v>0</v>
      </c>
    </row>
    <row r="488" spans="5:11" x14ac:dyDescent="0.25">
      <c r="E488" s="187" t="str">
        <f ca="1">'CÁLCULO FUNPRESP'!R491</f>
        <v/>
      </c>
      <c r="F488" s="170" t="str">
        <f ca="1">'CÁLCULO FUNPRESP'!S491</f>
        <v/>
      </c>
      <c r="G488" s="170" t="str">
        <f ca="1">'CÁLCULO FUNPRESP'!T491</f>
        <v/>
      </c>
      <c r="H488" s="170">
        <f ca="1">'CÁLCULO FUNPRESP'!U491</f>
        <v>0</v>
      </c>
      <c r="J488" s="187" t="str">
        <f ca="1">'CÁLCULO FUNPRESP'!W491</f>
        <v/>
      </c>
      <c r="K488" s="170">
        <f ca="1">'CÁLCULO FUNPRESP'!AA491</f>
        <v>0</v>
      </c>
    </row>
    <row r="489" spans="5:11" x14ac:dyDescent="0.25">
      <c r="E489" s="187" t="str">
        <f ca="1">'CÁLCULO FUNPRESP'!R492</f>
        <v/>
      </c>
      <c r="F489" s="170" t="str">
        <f ca="1">'CÁLCULO FUNPRESP'!S492</f>
        <v/>
      </c>
      <c r="G489" s="170" t="str">
        <f ca="1">'CÁLCULO FUNPRESP'!T492</f>
        <v/>
      </c>
      <c r="H489" s="170">
        <f ca="1">'CÁLCULO FUNPRESP'!U492</f>
        <v>0</v>
      </c>
      <c r="J489" s="187" t="str">
        <f ca="1">'CÁLCULO FUNPRESP'!W492</f>
        <v/>
      </c>
      <c r="K489" s="170">
        <f ca="1">'CÁLCULO FUNPRESP'!AA492</f>
        <v>0</v>
      </c>
    </row>
    <row r="490" spans="5:11" x14ac:dyDescent="0.25">
      <c r="E490" s="187" t="str">
        <f ca="1">'CÁLCULO FUNPRESP'!R493</f>
        <v/>
      </c>
      <c r="F490" s="170" t="str">
        <f ca="1">'CÁLCULO FUNPRESP'!S493</f>
        <v/>
      </c>
      <c r="G490" s="170" t="str">
        <f ca="1">'CÁLCULO FUNPRESP'!T493</f>
        <v/>
      </c>
      <c r="H490" s="170">
        <f ca="1">'CÁLCULO FUNPRESP'!U493</f>
        <v>0</v>
      </c>
      <c r="J490" s="187" t="str">
        <f ca="1">'CÁLCULO FUNPRESP'!W493</f>
        <v/>
      </c>
      <c r="K490" s="170">
        <f ca="1">'CÁLCULO FUNPRESP'!AA493</f>
        <v>0</v>
      </c>
    </row>
    <row r="491" spans="5:11" x14ac:dyDescent="0.25">
      <c r="E491" s="187" t="str">
        <f ca="1">'CÁLCULO FUNPRESP'!R494</f>
        <v/>
      </c>
      <c r="F491" s="170" t="str">
        <f ca="1">'CÁLCULO FUNPRESP'!S494</f>
        <v/>
      </c>
      <c r="G491" s="170" t="str">
        <f ca="1">'CÁLCULO FUNPRESP'!T494</f>
        <v/>
      </c>
      <c r="H491" s="170">
        <f ca="1">'CÁLCULO FUNPRESP'!U494</f>
        <v>0</v>
      </c>
      <c r="J491" s="187" t="str">
        <f ca="1">'CÁLCULO FUNPRESP'!W494</f>
        <v/>
      </c>
      <c r="K491" s="170">
        <f ca="1">'CÁLCULO FUNPRESP'!AA494</f>
        <v>0</v>
      </c>
    </row>
    <row r="492" spans="5:11" x14ac:dyDescent="0.25">
      <c r="E492" s="187" t="str">
        <f ca="1">'CÁLCULO FUNPRESP'!R495</f>
        <v/>
      </c>
      <c r="F492" s="170" t="str">
        <f ca="1">'CÁLCULO FUNPRESP'!S495</f>
        <v/>
      </c>
      <c r="G492" s="170" t="str">
        <f ca="1">'CÁLCULO FUNPRESP'!T495</f>
        <v/>
      </c>
      <c r="H492" s="170">
        <f ca="1">'CÁLCULO FUNPRESP'!U495</f>
        <v>0</v>
      </c>
      <c r="J492" s="187" t="str">
        <f ca="1">'CÁLCULO FUNPRESP'!W495</f>
        <v/>
      </c>
      <c r="K492" s="170">
        <f ca="1">'CÁLCULO FUNPRESP'!AA495</f>
        <v>0</v>
      </c>
    </row>
    <row r="493" spans="5:11" x14ac:dyDescent="0.25">
      <c r="E493" s="187" t="str">
        <f ca="1">'CÁLCULO FUNPRESP'!R496</f>
        <v/>
      </c>
      <c r="F493" s="170" t="str">
        <f ca="1">'CÁLCULO FUNPRESP'!S496</f>
        <v/>
      </c>
      <c r="G493" s="170" t="str">
        <f ca="1">'CÁLCULO FUNPRESP'!T496</f>
        <v/>
      </c>
      <c r="H493" s="170">
        <f ca="1">'CÁLCULO FUNPRESP'!U496</f>
        <v>0</v>
      </c>
      <c r="J493" s="187" t="str">
        <f ca="1">'CÁLCULO FUNPRESP'!W496</f>
        <v/>
      </c>
      <c r="K493" s="170">
        <f ca="1">'CÁLCULO FUNPRESP'!AA496</f>
        <v>0</v>
      </c>
    </row>
    <row r="494" spans="5:11" x14ac:dyDescent="0.25">
      <c r="E494" s="187" t="str">
        <f ca="1">'CÁLCULO FUNPRESP'!R497</f>
        <v/>
      </c>
      <c r="F494" s="170" t="str">
        <f ca="1">'CÁLCULO FUNPRESP'!S497</f>
        <v/>
      </c>
      <c r="G494" s="170" t="str">
        <f ca="1">'CÁLCULO FUNPRESP'!T497</f>
        <v/>
      </c>
      <c r="H494" s="170">
        <f ca="1">'CÁLCULO FUNPRESP'!U497</f>
        <v>0</v>
      </c>
      <c r="J494" s="187" t="str">
        <f ca="1">'CÁLCULO FUNPRESP'!W497</f>
        <v/>
      </c>
      <c r="K494" s="170">
        <f ca="1">'CÁLCULO FUNPRESP'!AA497</f>
        <v>0</v>
      </c>
    </row>
    <row r="495" spans="5:11" x14ac:dyDescent="0.25">
      <c r="E495" s="187" t="str">
        <f ca="1">'CÁLCULO FUNPRESP'!R498</f>
        <v/>
      </c>
      <c r="F495" s="170" t="str">
        <f ca="1">'CÁLCULO FUNPRESP'!S498</f>
        <v/>
      </c>
      <c r="G495" s="170" t="str">
        <f ca="1">'CÁLCULO FUNPRESP'!T498</f>
        <v/>
      </c>
      <c r="H495" s="170">
        <f ca="1">'CÁLCULO FUNPRESP'!U498</f>
        <v>0</v>
      </c>
      <c r="J495" s="187" t="str">
        <f ca="1">'CÁLCULO FUNPRESP'!W498</f>
        <v/>
      </c>
      <c r="K495" s="170">
        <f ca="1">'CÁLCULO FUNPRESP'!AA498</f>
        <v>0</v>
      </c>
    </row>
    <row r="496" spans="5:11" x14ac:dyDescent="0.25">
      <c r="E496" s="187" t="str">
        <f ca="1">'CÁLCULO FUNPRESP'!R499</f>
        <v/>
      </c>
      <c r="F496" s="170" t="str">
        <f ca="1">'CÁLCULO FUNPRESP'!S499</f>
        <v/>
      </c>
      <c r="G496" s="170" t="str">
        <f ca="1">'CÁLCULO FUNPRESP'!T499</f>
        <v/>
      </c>
      <c r="H496" s="170">
        <f ca="1">'CÁLCULO FUNPRESP'!U499</f>
        <v>0</v>
      </c>
      <c r="J496" s="187" t="str">
        <f ca="1">'CÁLCULO FUNPRESP'!W499</f>
        <v/>
      </c>
      <c r="K496" s="170">
        <f ca="1">'CÁLCULO FUNPRESP'!AA499</f>
        <v>0</v>
      </c>
    </row>
    <row r="497" spans="5:11" x14ac:dyDescent="0.25">
      <c r="E497" s="187" t="str">
        <f ca="1">'CÁLCULO FUNPRESP'!R500</f>
        <v/>
      </c>
      <c r="F497" s="170" t="str">
        <f ca="1">'CÁLCULO FUNPRESP'!S500</f>
        <v/>
      </c>
      <c r="G497" s="170" t="str">
        <f ca="1">'CÁLCULO FUNPRESP'!T500</f>
        <v/>
      </c>
      <c r="H497" s="170">
        <f ca="1">'CÁLCULO FUNPRESP'!U500</f>
        <v>0</v>
      </c>
      <c r="J497" s="187" t="str">
        <f ca="1">'CÁLCULO FUNPRESP'!W500</f>
        <v/>
      </c>
      <c r="K497" s="170">
        <f ca="1">'CÁLCULO FUNPRESP'!AA500</f>
        <v>0</v>
      </c>
    </row>
    <row r="498" spans="5:11" x14ac:dyDescent="0.25">
      <c r="E498" s="187" t="str">
        <f ca="1">'CÁLCULO FUNPRESP'!R501</f>
        <v/>
      </c>
      <c r="F498" s="170" t="str">
        <f ca="1">'CÁLCULO FUNPRESP'!S501</f>
        <v/>
      </c>
      <c r="G498" s="170" t="str">
        <f ca="1">'CÁLCULO FUNPRESP'!T501</f>
        <v/>
      </c>
      <c r="H498" s="170">
        <f ca="1">'CÁLCULO FUNPRESP'!U501</f>
        <v>0</v>
      </c>
      <c r="J498" s="187" t="str">
        <f ca="1">'CÁLCULO FUNPRESP'!W501</f>
        <v/>
      </c>
      <c r="K498" s="170">
        <f ca="1">'CÁLCULO FUNPRESP'!AA501</f>
        <v>0</v>
      </c>
    </row>
    <row r="499" spans="5:11" x14ac:dyDescent="0.25">
      <c r="E499" s="187" t="str">
        <f ca="1">'CÁLCULO FUNPRESP'!R502</f>
        <v/>
      </c>
      <c r="F499" s="170" t="str">
        <f ca="1">'CÁLCULO FUNPRESP'!S502</f>
        <v/>
      </c>
      <c r="G499" s="170" t="str">
        <f ca="1">'CÁLCULO FUNPRESP'!T502</f>
        <v/>
      </c>
      <c r="H499" s="170">
        <f ca="1">'CÁLCULO FUNPRESP'!U502</f>
        <v>0</v>
      </c>
      <c r="J499" s="187" t="str">
        <f ca="1">'CÁLCULO FUNPRESP'!W502</f>
        <v/>
      </c>
      <c r="K499" s="170">
        <f ca="1">'CÁLCULO FUNPRESP'!AA502</f>
        <v>0</v>
      </c>
    </row>
    <row r="500" spans="5:11" x14ac:dyDescent="0.25">
      <c r="E500" s="187" t="str">
        <f ca="1">'CÁLCULO FUNPRESP'!R503</f>
        <v/>
      </c>
      <c r="F500" s="170" t="str">
        <f ca="1">'CÁLCULO FUNPRESP'!S503</f>
        <v/>
      </c>
      <c r="G500" s="170" t="str">
        <f ca="1">'CÁLCULO FUNPRESP'!T503</f>
        <v/>
      </c>
      <c r="H500" s="170">
        <f ca="1">'CÁLCULO FUNPRESP'!U503</f>
        <v>0</v>
      </c>
      <c r="J500" s="187" t="str">
        <f ca="1">'CÁLCULO FUNPRESP'!W503</f>
        <v/>
      </c>
      <c r="K500" s="170">
        <f ca="1">'CÁLCULO FUNPRESP'!AA503</f>
        <v>0</v>
      </c>
    </row>
    <row r="501" spans="5:11" x14ac:dyDescent="0.25">
      <c r="E501" s="187" t="str">
        <f ca="1">'CÁLCULO FUNPRESP'!R504</f>
        <v/>
      </c>
      <c r="F501" s="170" t="str">
        <f ca="1">'CÁLCULO FUNPRESP'!S504</f>
        <v/>
      </c>
      <c r="G501" s="170" t="str">
        <f ca="1">'CÁLCULO FUNPRESP'!T504</f>
        <v/>
      </c>
      <c r="H501" s="170">
        <f ca="1">'CÁLCULO FUNPRESP'!U504</f>
        <v>0</v>
      </c>
      <c r="J501" s="187" t="str">
        <f ca="1">'CÁLCULO FUNPRESP'!W504</f>
        <v/>
      </c>
      <c r="K501" s="170">
        <f ca="1">'CÁLCULO FUNPRESP'!AA504</f>
        <v>0</v>
      </c>
    </row>
    <row r="502" spans="5:11" x14ac:dyDescent="0.25">
      <c r="E502" s="187" t="str">
        <f ca="1">'CÁLCULO FUNPRESP'!R505</f>
        <v/>
      </c>
      <c r="F502" s="170" t="str">
        <f ca="1">'CÁLCULO FUNPRESP'!S505</f>
        <v/>
      </c>
      <c r="G502" s="170" t="str">
        <f ca="1">'CÁLCULO FUNPRESP'!T505</f>
        <v/>
      </c>
      <c r="H502" s="170">
        <f ca="1">'CÁLCULO FUNPRESP'!U505</f>
        <v>0</v>
      </c>
      <c r="J502" s="187" t="str">
        <f ca="1">'CÁLCULO FUNPRESP'!W505</f>
        <v/>
      </c>
      <c r="K502" s="170">
        <f ca="1">'CÁLCULO FUNPRESP'!AA505</f>
        <v>0</v>
      </c>
    </row>
    <row r="503" spans="5:11" x14ac:dyDescent="0.25">
      <c r="E503" s="187" t="str">
        <f ca="1">'CÁLCULO FUNPRESP'!R506</f>
        <v/>
      </c>
      <c r="F503" s="170" t="str">
        <f ca="1">'CÁLCULO FUNPRESP'!S506</f>
        <v/>
      </c>
      <c r="G503" s="170" t="str">
        <f ca="1">'CÁLCULO FUNPRESP'!T506</f>
        <v/>
      </c>
      <c r="H503" s="170">
        <f ca="1">'CÁLCULO FUNPRESP'!U506</f>
        <v>0</v>
      </c>
      <c r="J503" s="187" t="str">
        <f ca="1">'CÁLCULO FUNPRESP'!W506</f>
        <v/>
      </c>
      <c r="K503" s="170">
        <f ca="1">'CÁLCULO FUNPRESP'!AA506</f>
        <v>0</v>
      </c>
    </row>
    <row r="504" spans="5:11" x14ac:dyDescent="0.25">
      <c r="E504" s="187" t="str">
        <f ca="1">'CÁLCULO FUNPRESP'!R507</f>
        <v/>
      </c>
      <c r="F504" s="170" t="str">
        <f ca="1">'CÁLCULO FUNPRESP'!S507</f>
        <v/>
      </c>
      <c r="G504" s="170" t="str">
        <f ca="1">'CÁLCULO FUNPRESP'!T507</f>
        <v/>
      </c>
      <c r="H504" s="170">
        <f ca="1">'CÁLCULO FUNPRESP'!U507</f>
        <v>0</v>
      </c>
      <c r="J504" s="187" t="str">
        <f ca="1">'CÁLCULO FUNPRESP'!W507</f>
        <v/>
      </c>
      <c r="K504" s="170">
        <f ca="1">'CÁLCULO FUNPRESP'!AA507</f>
        <v>0</v>
      </c>
    </row>
    <row r="505" spans="5:11" x14ac:dyDescent="0.25">
      <c r="E505" s="187" t="str">
        <f ca="1">'CÁLCULO FUNPRESP'!R508</f>
        <v/>
      </c>
      <c r="F505" s="170" t="str">
        <f ca="1">'CÁLCULO FUNPRESP'!S508</f>
        <v/>
      </c>
      <c r="G505" s="170" t="str">
        <f ca="1">'CÁLCULO FUNPRESP'!T508</f>
        <v/>
      </c>
      <c r="H505" s="170">
        <f ca="1">'CÁLCULO FUNPRESP'!U508</f>
        <v>0</v>
      </c>
      <c r="J505" s="187" t="str">
        <f ca="1">'CÁLCULO FUNPRESP'!W508</f>
        <v/>
      </c>
      <c r="K505" s="170">
        <f ca="1">'CÁLCULO FUNPRESP'!AA508</f>
        <v>0</v>
      </c>
    </row>
    <row r="506" spans="5:11" x14ac:dyDescent="0.25">
      <c r="E506" s="187" t="str">
        <f ca="1">'CÁLCULO FUNPRESP'!R509</f>
        <v/>
      </c>
      <c r="F506" s="170" t="str">
        <f ca="1">'CÁLCULO FUNPRESP'!S509</f>
        <v/>
      </c>
      <c r="G506" s="170" t="str">
        <f ca="1">'CÁLCULO FUNPRESP'!T509</f>
        <v/>
      </c>
      <c r="H506" s="170">
        <f ca="1">'CÁLCULO FUNPRESP'!U509</f>
        <v>0</v>
      </c>
      <c r="J506" s="187" t="str">
        <f ca="1">'CÁLCULO FUNPRESP'!W509</f>
        <v/>
      </c>
      <c r="K506" s="170">
        <f ca="1">'CÁLCULO FUNPRESP'!AA509</f>
        <v>0</v>
      </c>
    </row>
    <row r="507" spans="5:11" x14ac:dyDescent="0.25">
      <c r="E507" s="187" t="str">
        <f ca="1">'CÁLCULO FUNPRESP'!R510</f>
        <v/>
      </c>
      <c r="F507" s="170" t="str">
        <f ca="1">'CÁLCULO FUNPRESP'!S510</f>
        <v/>
      </c>
      <c r="G507" s="170" t="str">
        <f ca="1">'CÁLCULO FUNPRESP'!T510</f>
        <v/>
      </c>
      <c r="H507" s="170">
        <f ca="1">'CÁLCULO FUNPRESP'!U510</f>
        <v>0</v>
      </c>
      <c r="J507" s="187" t="str">
        <f ca="1">'CÁLCULO FUNPRESP'!W510</f>
        <v/>
      </c>
      <c r="K507" s="170">
        <f ca="1">'CÁLCULO FUNPRESP'!AA510</f>
        <v>0</v>
      </c>
    </row>
    <row r="508" spans="5:11" x14ac:dyDescent="0.25">
      <c r="E508" s="187" t="str">
        <f ca="1">'CÁLCULO FUNPRESP'!R511</f>
        <v/>
      </c>
      <c r="F508" s="170" t="str">
        <f ca="1">'CÁLCULO FUNPRESP'!S511</f>
        <v/>
      </c>
      <c r="G508" s="170" t="str">
        <f ca="1">'CÁLCULO FUNPRESP'!T511</f>
        <v/>
      </c>
      <c r="H508" s="170">
        <f ca="1">'CÁLCULO FUNPRESP'!U511</f>
        <v>0</v>
      </c>
      <c r="J508" s="187" t="str">
        <f ca="1">'CÁLCULO FUNPRESP'!W511</f>
        <v/>
      </c>
      <c r="K508" s="170">
        <f ca="1">'CÁLCULO FUNPRESP'!AA511</f>
        <v>0</v>
      </c>
    </row>
    <row r="509" spans="5:11" x14ac:dyDescent="0.25">
      <c r="E509" s="187" t="str">
        <f ca="1">'CÁLCULO FUNPRESP'!R512</f>
        <v/>
      </c>
      <c r="F509" s="170" t="str">
        <f ca="1">'CÁLCULO FUNPRESP'!S512</f>
        <v/>
      </c>
      <c r="G509" s="170" t="str">
        <f ca="1">'CÁLCULO FUNPRESP'!T512</f>
        <v/>
      </c>
      <c r="H509" s="170">
        <f ca="1">'CÁLCULO FUNPRESP'!U512</f>
        <v>0</v>
      </c>
      <c r="J509" s="187" t="str">
        <f ca="1">'CÁLCULO FUNPRESP'!W512</f>
        <v/>
      </c>
      <c r="K509" s="170">
        <f ca="1">'CÁLCULO FUNPRESP'!AA512</f>
        <v>0</v>
      </c>
    </row>
    <row r="510" spans="5:11" x14ac:dyDescent="0.25">
      <c r="E510" s="187" t="str">
        <f ca="1">'CÁLCULO FUNPRESP'!R513</f>
        <v/>
      </c>
      <c r="F510" s="170" t="str">
        <f ca="1">'CÁLCULO FUNPRESP'!S513</f>
        <v/>
      </c>
      <c r="G510" s="170" t="str">
        <f ca="1">'CÁLCULO FUNPRESP'!T513</f>
        <v/>
      </c>
      <c r="H510" s="170">
        <f ca="1">'CÁLCULO FUNPRESP'!U513</f>
        <v>0</v>
      </c>
      <c r="J510" s="187" t="str">
        <f ca="1">'CÁLCULO FUNPRESP'!W513</f>
        <v/>
      </c>
      <c r="K510" s="170">
        <f ca="1">'CÁLCULO FUNPRESP'!AA513</f>
        <v>0</v>
      </c>
    </row>
    <row r="511" spans="5:11" x14ac:dyDescent="0.25">
      <c r="E511" s="187" t="str">
        <f ca="1">'CÁLCULO FUNPRESP'!R514</f>
        <v/>
      </c>
      <c r="F511" s="170" t="str">
        <f ca="1">'CÁLCULO FUNPRESP'!S514</f>
        <v/>
      </c>
      <c r="G511" s="170" t="str">
        <f ca="1">'CÁLCULO FUNPRESP'!T514</f>
        <v/>
      </c>
      <c r="H511" s="170">
        <f ca="1">'CÁLCULO FUNPRESP'!U514</f>
        <v>0</v>
      </c>
      <c r="J511" s="187" t="str">
        <f ca="1">'CÁLCULO FUNPRESP'!W514</f>
        <v/>
      </c>
      <c r="K511" s="170">
        <f ca="1">'CÁLCULO FUNPRESP'!AA514</f>
        <v>0</v>
      </c>
    </row>
    <row r="512" spans="5:11" x14ac:dyDescent="0.25">
      <c r="E512" s="187" t="str">
        <f ca="1">'CÁLCULO FUNPRESP'!R515</f>
        <v/>
      </c>
      <c r="F512" s="170" t="str">
        <f ca="1">'CÁLCULO FUNPRESP'!S515</f>
        <v/>
      </c>
      <c r="G512" s="170" t="str">
        <f ca="1">'CÁLCULO FUNPRESP'!T515</f>
        <v/>
      </c>
      <c r="H512" s="170">
        <f ca="1">'CÁLCULO FUNPRESP'!U515</f>
        <v>0</v>
      </c>
      <c r="J512" s="187" t="str">
        <f ca="1">'CÁLCULO FUNPRESP'!W515</f>
        <v/>
      </c>
      <c r="K512" s="170">
        <f ca="1">'CÁLCULO FUNPRESP'!AA515</f>
        <v>0</v>
      </c>
    </row>
    <row r="513" spans="5:11" x14ac:dyDescent="0.25">
      <c r="E513" s="187" t="str">
        <f ca="1">'CÁLCULO FUNPRESP'!R516</f>
        <v/>
      </c>
      <c r="F513" s="170" t="str">
        <f ca="1">'CÁLCULO FUNPRESP'!S516</f>
        <v/>
      </c>
      <c r="G513" s="170" t="str">
        <f ca="1">'CÁLCULO FUNPRESP'!T516</f>
        <v/>
      </c>
      <c r="H513" s="170">
        <f ca="1">'CÁLCULO FUNPRESP'!U516</f>
        <v>0</v>
      </c>
      <c r="J513" s="187" t="str">
        <f ca="1">'CÁLCULO FUNPRESP'!W516</f>
        <v/>
      </c>
      <c r="K513" s="170">
        <f ca="1">'CÁLCULO FUNPRESP'!AA516</f>
        <v>0</v>
      </c>
    </row>
    <row r="514" spans="5:11" x14ac:dyDescent="0.25">
      <c r="E514" s="187" t="str">
        <f ca="1">'CÁLCULO FUNPRESP'!R517</f>
        <v/>
      </c>
      <c r="F514" s="170" t="str">
        <f ca="1">'CÁLCULO FUNPRESP'!S517</f>
        <v/>
      </c>
      <c r="G514" s="170" t="str">
        <f ca="1">'CÁLCULO FUNPRESP'!T517</f>
        <v/>
      </c>
      <c r="H514" s="170">
        <f ca="1">'CÁLCULO FUNPRESP'!U517</f>
        <v>0</v>
      </c>
      <c r="J514" s="187" t="str">
        <f ca="1">'CÁLCULO FUNPRESP'!W517</f>
        <v/>
      </c>
      <c r="K514" s="170">
        <f ca="1">'CÁLCULO FUNPRESP'!AA517</f>
        <v>0</v>
      </c>
    </row>
    <row r="515" spans="5:11" x14ac:dyDescent="0.25">
      <c r="E515" s="187" t="str">
        <f ca="1">'CÁLCULO FUNPRESP'!R518</f>
        <v/>
      </c>
      <c r="F515" s="170" t="str">
        <f ca="1">'CÁLCULO FUNPRESP'!S518</f>
        <v/>
      </c>
      <c r="G515" s="170" t="str">
        <f ca="1">'CÁLCULO FUNPRESP'!T518</f>
        <v/>
      </c>
      <c r="H515" s="170">
        <f ca="1">'CÁLCULO FUNPRESP'!U518</f>
        <v>0</v>
      </c>
      <c r="J515" s="187" t="str">
        <f ca="1">'CÁLCULO FUNPRESP'!W518</f>
        <v/>
      </c>
      <c r="K515" s="170">
        <f ca="1">'CÁLCULO FUNPRESP'!AA518</f>
        <v>0</v>
      </c>
    </row>
    <row r="516" spans="5:11" x14ac:dyDescent="0.25">
      <c r="E516" s="187" t="str">
        <f ca="1">'CÁLCULO FUNPRESP'!R519</f>
        <v/>
      </c>
      <c r="F516" s="170" t="str">
        <f ca="1">'CÁLCULO FUNPRESP'!S519</f>
        <v/>
      </c>
      <c r="G516" s="170" t="str">
        <f ca="1">'CÁLCULO FUNPRESP'!T519</f>
        <v/>
      </c>
      <c r="H516" s="170">
        <f ca="1">'CÁLCULO FUNPRESP'!U519</f>
        <v>0</v>
      </c>
      <c r="J516" s="187" t="str">
        <f ca="1">'CÁLCULO FUNPRESP'!W519</f>
        <v/>
      </c>
      <c r="K516" s="170">
        <f ca="1">'CÁLCULO FUNPRESP'!AA519</f>
        <v>0</v>
      </c>
    </row>
    <row r="517" spans="5:11" x14ac:dyDescent="0.25">
      <c r="E517" s="187" t="str">
        <f ca="1">'CÁLCULO FUNPRESP'!R520</f>
        <v/>
      </c>
      <c r="F517" s="170" t="str">
        <f ca="1">'CÁLCULO FUNPRESP'!S520</f>
        <v/>
      </c>
      <c r="G517" s="170" t="str">
        <f ca="1">'CÁLCULO FUNPRESP'!T520</f>
        <v/>
      </c>
      <c r="H517" s="170">
        <f ca="1">'CÁLCULO FUNPRESP'!U520</f>
        <v>0</v>
      </c>
      <c r="J517" s="187" t="str">
        <f ca="1">'CÁLCULO FUNPRESP'!W520</f>
        <v/>
      </c>
      <c r="K517" s="170">
        <f ca="1">'CÁLCULO FUNPRESP'!AA520</f>
        <v>0</v>
      </c>
    </row>
    <row r="518" spans="5:11" x14ac:dyDescent="0.25">
      <c r="E518" s="187" t="str">
        <f ca="1">'CÁLCULO FUNPRESP'!R521</f>
        <v/>
      </c>
      <c r="F518" s="170" t="str">
        <f ca="1">'CÁLCULO FUNPRESP'!S521</f>
        <v/>
      </c>
      <c r="G518" s="170" t="str">
        <f ca="1">'CÁLCULO FUNPRESP'!T521</f>
        <v/>
      </c>
      <c r="H518" s="170">
        <f ca="1">'CÁLCULO FUNPRESP'!U521</f>
        <v>0</v>
      </c>
      <c r="J518" s="187" t="str">
        <f ca="1">'CÁLCULO FUNPRESP'!W521</f>
        <v/>
      </c>
      <c r="K518" s="170">
        <f ca="1">'CÁLCULO FUNPRESP'!AA521</f>
        <v>0</v>
      </c>
    </row>
    <row r="519" spans="5:11" x14ac:dyDescent="0.25">
      <c r="E519" s="187" t="str">
        <f ca="1">'CÁLCULO FUNPRESP'!R522</f>
        <v/>
      </c>
      <c r="F519" s="170" t="str">
        <f ca="1">'CÁLCULO FUNPRESP'!S522</f>
        <v/>
      </c>
      <c r="G519" s="170" t="str">
        <f ca="1">'CÁLCULO FUNPRESP'!T522</f>
        <v/>
      </c>
      <c r="H519" s="170">
        <f ca="1">'CÁLCULO FUNPRESP'!U522</f>
        <v>0</v>
      </c>
      <c r="J519" s="187" t="str">
        <f ca="1">'CÁLCULO FUNPRESP'!W522</f>
        <v/>
      </c>
      <c r="K519" s="170">
        <f ca="1">'CÁLCULO FUNPRESP'!AA522</f>
        <v>0</v>
      </c>
    </row>
    <row r="520" spans="5:11" x14ac:dyDescent="0.25">
      <c r="E520" s="187" t="str">
        <f ca="1">'CÁLCULO FUNPRESP'!R523</f>
        <v/>
      </c>
      <c r="F520" s="170" t="str">
        <f ca="1">'CÁLCULO FUNPRESP'!S523</f>
        <v/>
      </c>
      <c r="G520" s="170" t="str">
        <f ca="1">'CÁLCULO FUNPRESP'!T523</f>
        <v/>
      </c>
      <c r="H520" s="170">
        <f ca="1">'CÁLCULO FUNPRESP'!U523</f>
        <v>0</v>
      </c>
      <c r="J520" s="187" t="str">
        <f ca="1">'CÁLCULO FUNPRESP'!W523</f>
        <v/>
      </c>
      <c r="K520" s="170">
        <f ca="1">'CÁLCULO FUNPRESP'!AA523</f>
        <v>0</v>
      </c>
    </row>
    <row r="521" spans="5:11" x14ac:dyDescent="0.25">
      <c r="E521" s="187" t="str">
        <f ca="1">'CÁLCULO FUNPRESP'!R524</f>
        <v/>
      </c>
      <c r="F521" s="170" t="str">
        <f ca="1">'CÁLCULO FUNPRESP'!S524</f>
        <v/>
      </c>
      <c r="G521" s="170" t="str">
        <f ca="1">'CÁLCULO FUNPRESP'!T524</f>
        <v/>
      </c>
      <c r="H521" s="170">
        <f ca="1">'CÁLCULO FUNPRESP'!U524</f>
        <v>0</v>
      </c>
      <c r="J521" s="187" t="str">
        <f ca="1">'CÁLCULO FUNPRESP'!W524</f>
        <v/>
      </c>
      <c r="K521" s="170">
        <f ca="1">'CÁLCULO FUNPRESP'!AA524</f>
        <v>0</v>
      </c>
    </row>
    <row r="522" spans="5:11" x14ac:dyDescent="0.25">
      <c r="E522" s="187" t="str">
        <f ca="1">'CÁLCULO FUNPRESP'!R525</f>
        <v/>
      </c>
      <c r="F522" s="170" t="str">
        <f ca="1">'CÁLCULO FUNPRESP'!S525</f>
        <v/>
      </c>
      <c r="G522" s="170" t="str">
        <f ca="1">'CÁLCULO FUNPRESP'!T525</f>
        <v/>
      </c>
      <c r="H522" s="170">
        <f ca="1">'CÁLCULO FUNPRESP'!U525</f>
        <v>0</v>
      </c>
      <c r="J522" s="187" t="str">
        <f ca="1">'CÁLCULO FUNPRESP'!W525</f>
        <v/>
      </c>
      <c r="K522" s="170">
        <f ca="1">'CÁLCULO FUNPRESP'!AA525</f>
        <v>0</v>
      </c>
    </row>
    <row r="523" spans="5:11" x14ac:dyDescent="0.25">
      <c r="E523" s="187" t="str">
        <f ca="1">'CÁLCULO FUNPRESP'!R526</f>
        <v/>
      </c>
      <c r="F523" s="170" t="str">
        <f ca="1">'CÁLCULO FUNPRESP'!S526</f>
        <v/>
      </c>
      <c r="G523" s="170" t="str">
        <f ca="1">'CÁLCULO FUNPRESP'!T526</f>
        <v/>
      </c>
      <c r="H523" s="170">
        <f ca="1">'CÁLCULO FUNPRESP'!U526</f>
        <v>0</v>
      </c>
      <c r="J523" s="187" t="str">
        <f ca="1">'CÁLCULO FUNPRESP'!W526</f>
        <v/>
      </c>
      <c r="K523" s="170">
        <f ca="1">'CÁLCULO FUNPRESP'!AA526</f>
        <v>0</v>
      </c>
    </row>
    <row r="524" spans="5:11" x14ac:dyDescent="0.25">
      <c r="E524" s="187" t="str">
        <f ca="1">'CÁLCULO FUNPRESP'!R527</f>
        <v/>
      </c>
      <c r="F524" s="170" t="str">
        <f ca="1">'CÁLCULO FUNPRESP'!S527</f>
        <v/>
      </c>
      <c r="G524" s="170" t="str">
        <f ca="1">'CÁLCULO FUNPRESP'!T527</f>
        <v/>
      </c>
      <c r="H524" s="170">
        <f ca="1">'CÁLCULO FUNPRESP'!U527</f>
        <v>0</v>
      </c>
      <c r="J524" s="187" t="str">
        <f ca="1">'CÁLCULO FUNPRESP'!W527</f>
        <v/>
      </c>
      <c r="K524" s="170">
        <f ca="1">'CÁLCULO FUNPRESP'!AA527</f>
        <v>0</v>
      </c>
    </row>
    <row r="525" spans="5:11" x14ac:dyDescent="0.25">
      <c r="E525" s="187" t="str">
        <f ca="1">'CÁLCULO FUNPRESP'!R528</f>
        <v/>
      </c>
      <c r="F525" s="170" t="str">
        <f ca="1">'CÁLCULO FUNPRESP'!S528</f>
        <v/>
      </c>
      <c r="G525" s="170" t="str">
        <f ca="1">'CÁLCULO FUNPRESP'!T528</f>
        <v/>
      </c>
      <c r="H525" s="170">
        <f ca="1">'CÁLCULO FUNPRESP'!U528</f>
        <v>0</v>
      </c>
      <c r="J525" s="187" t="str">
        <f ca="1">'CÁLCULO FUNPRESP'!W528</f>
        <v/>
      </c>
      <c r="K525" s="170">
        <f ca="1">'CÁLCULO FUNPRESP'!AA528</f>
        <v>0</v>
      </c>
    </row>
    <row r="526" spans="5:11" x14ac:dyDescent="0.25">
      <c r="E526" s="187" t="str">
        <f ca="1">'CÁLCULO FUNPRESP'!R529</f>
        <v/>
      </c>
      <c r="F526" s="170" t="str">
        <f ca="1">'CÁLCULO FUNPRESP'!S529</f>
        <v/>
      </c>
      <c r="G526" s="170" t="str">
        <f ca="1">'CÁLCULO FUNPRESP'!T529</f>
        <v/>
      </c>
      <c r="H526" s="170">
        <f ca="1">'CÁLCULO FUNPRESP'!U529</f>
        <v>0</v>
      </c>
      <c r="J526" s="187" t="str">
        <f ca="1">'CÁLCULO FUNPRESP'!W529</f>
        <v/>
      </c>
      <c r="K526" s="170">
        <f ca="1">'CÁLCULO FUNPRESP'!AA529</f>
        <v>0</v>
      </c>
    </row>
    <row r="527" spans="5:11" x14ac:dyDescent="0.25">
      <c r="E527" s="187" t="str">
        <f ca="1">'CÁLCULO FUNPRESP'!R530</f>
        <v/>
      </c>
      <c r="F527" s="170" t="str">
        <f ca="1">'CÁLCULO FUNPRESP'!S530</f>
        <v/>
      </c>
      <c r="G527" s="170" t="str">
        <f ca="1">'CÁLCULO FUNPRESP'!T530</f>
        <v/>
      </c>
      <c r="H527" s="170">
        <f ca="1">'CÁLCULO FUNPRESP'!U530</f>
        <v>0</v>
      </c>
      <c r="J527" s="187" t="str">
        <f ca="1">'CÁLCULO FUNPRESP'!W530</f>
        <v/>
      </c>
      <c r="K527" s="170">
        <f ca="1">'CÁLCULO FUNPRESP'!AA530</f>
        <v>0</v>
      </c>
    </row>
    <row r="528" spans="5:11" x14ac:dyDescent="0.25">
      <c r="E528" s="187" t="str">
        <f ca="1">'CÁLCULO FUNPRESP'!R531</f>
        <v/>
      </c>
      <c r="F528" s="170" t="str">
        <f ca="1">'CÁLCULO FUNPRESP'!S531</f>
        <v/>
      </c>
      <c r="G528" s="170" t="str">
        <f ca="1">'CÁLCULO FUNPRESP'!T531</f>
        <v/>
      </c>
      <c r="H528" s="170">
        <f ca="1">'CÁLCULO FUNPRESP'!U531</f>
        <v>0</v>
      </c>
      <c r="J528" s="187" t="str">
        <f ca="1">'CÁLCULO FUNPRESP'!W531</f>
        <v/>
      </c>
      <c r="K528" s="170">
        <f ca="1">'CÁLCULO FUNPRESP'!AA531</f>
        <v>0</v>
      </c>
    </row>
    <row r="529" spans="5:11" x14ac:dyDescent="0.25">
      <c r="E529" s="187" t="str">
        <f ca="1">'CÁLCULO FUNPRESP'!R532</f>
        <v/>
      </c>
      <c r="F529" s="170" t="str">
        <f ca="1">'CÁLCULO FUNPRESP'!S532</f>
        <v/>
      </c>
      <c r="G529" s="170" t="str">
        <f ca="1">'CÁLCULO FUNPRESP'!T532</f>
        <v/>
      </c>
      <c r="H529" s="170">
        <f ca="1">'CÁLCULO FUNPRESP'!U532</f>
        <v>0</v>
      </c>
      <c r="J529" s="187" t="str">
        <f ca="1">'CÁLCULO FUNPRESP'!W532</f>
        <v/>
      </c>
      <c r="K529" s="170">
        <f ca="1">'CÁLCULO FUNPRESP'!AA532</f>
        <v>0</v>
      </c>
    </row>
    <row r="530" spans="5:11" x14ac:dyDescent="0.25">
      <c r="E530" s="187" t="str">
        <f ca="1">'CÁLCULO FUNPRESP'!R533</f>
        <v/>
      </c>
      <c r="F530" s="170" t="str">
        <f ca="1">'CÁLCULO FUNPRESP'!S533</f>
        <v/>
      </c>
      <c r="G530" s="170" t="str">
        <f ca="1">'CÁLCULO FUNPRESP'!T533</f>
        <v/>
      </c>
      <c r="H530" s="170">
        <f ca="1">'CÁLCULO FUNPRESP'!U533</f>
        <v>0</v>
      </c>
      <c r="J530" s="187" t="str">
        <f ca="1">'CÁLCULO FUNPRESP'!W533</f>
        <v/>
      </c>
      <c r="K530" s="170">
        <f ca="1">'CÁLCULO FUNPRESP'!AA533</f>
        <v>0</v>
      </c>
    </row>
    <row r="531" spans="5:11" x14ac:dyDescent="0.25">
      <c r="E531" s="187" t="str">
        <f ca="1">'CÁLCULO FUNPRESP'!R534</f>
        <v/>
      </c>
      <c r="F531" s="170" t="str">
        <f ca="1">'CÁLCULO FUNPRESP'!S534</f>
        <v/>
      </c>
      <c r="G531" s="170" t="str">
        <f ca="1">'CÁLCULO FUNPRESP'!T534</f>
        <v/>
      </c>
      <c r="H531" s="170">
        <f ca="1">'CÁLCULO FUNPRESP'!U534</f>
        <v>0</v>
      </c>
      <c r="J531" s="187" t="str">
        <f ca="1">'CÁLCULO FUNPRESP'!W534</f>
        <v/>
      </c>
      <c r="K531" s="170">
        <f ca="1">'CÁLCULO FUNPRESP'!AA534</f>
        <v>0</v>
      </c>
    </row>
    <row r="532" spans="5:11" x14ac:dyDescent="0.25">
      <c r="E532" s="187" t="str">
        <f ca="1">'CÁLCULO FUNPRESP'!R535</f>
        <v/>
      </c>
      <c r="F532" s="170" t="str">
        <f ca="1">'CÁLCULO FUNPRESP'!S535</f>
        <v/>
      </c>
      <c r="G532" s="170" t="str">
        <f ca="1">'CÁLCULO FUNPRESP'!T535</f>
        <v/>
      </c>
      <c r="H532" s="170">
        <f ca="1">'CÁLCULO FUNPRESP'!U535</f>
        <v>0</v>
      </c>
      <c r="J532" s="187" t="str">
        <f ca="1">'CÁLCULO FUNPRESP'!W535</f>
        <v/>
      </c>
      <c r="K532" s="170">
        <f ca="1">'CÁLCULO FUNPRESP'!AA535</f>
        <v>0</v>
      </c>
    </row>
    <row r="533" spans="5:11" x14ac:dyDescent="0.25">
      <c r="E533" s="187" t="str">
        <f ca="1">'CÁLCULO FUNPRESP'!R536</f>
        <v/>
      </c>
      <c r="F533" s="170" t="str">
        <f ca="1">'CÁLCULO FUNPRESP'!S536</f>
        <v/>
      </c>
      <c r="G533" s="170" t="str">
        <f ca="1">'CÁLCULO FUNPRESP'!T536</f>
        <v/>
      </c>
      <c r="H533" s="170">
        <f ca="1">'CÁLCULO FUNPRESP'!U536</f>
        <v>0</v>
      </c>
      <c r="J533" s="187" t="str">
        <f ca="1">'CÁLCULO FUNPRESP'!W536</f>
        <v/>
      </c>
      <c r="K533" s="170">
        <f ca="1">'CÁLCULO FUNPRESP'!AA536</f>
        <v>0</v>
      </c>
    </row>
    <row r="534" spans="5:11" x14ac:dyDescent="0.25">
      <c r="E534" s="187" t="str">
        <f ca="1">'CÁLCULO FUNPRESP'!R537</f>
        <v/>
      </c>
      <c r="F534" s="170" t="str">
        <f ca="1">'CÁLCULO FUNPRESP'!S537</f>
        <v/>
      </c>
      <c r="G534" s="170" t="str">
        <f ca="1">'CÁLCULO FUNPRESP'!T537</f>
        <v/>
      </c>
      <c r="H534" s="170">
        <f ca="1">'CÁLCULO FUNPRESP'!U537</f>
        <v>0</v>
      </c>
      <c r="J534" s="187" t="str">
        <f ca="1">'CÁLCULO FUNPRESP'!W537</f>
        <v/>
      </c>
      <c r="K534" s="170">
        <f ca="1">'CÁLCULO FUNPRESP'!AA537</f>
        <v>0</v>
      </c>
    </row>
    <row r="535" spans="5:11" x14ac:dyDescent="0.25">
      <c r="E535" s="187" t="str">
        <f ca="1">'CÁLCULO FUNPRESP'!R538</f>
        <v/>
      </c>
      <c r="F535" s="170" t="str">
        <f ca="1">'CÁLCULO FUNPRESP'!S538</f>
        <v/>
      </c>
      <c r="G535" s="170" t="str">
        <f ca="1">'CÁLCULO FUNPRESP'!T538</f>
        <v/>
      </c>
      <c r="H535" s="170">
        <f ca="1">'CÁLCULO FUNPRESP'!U538</f>
        <v>0</v>
      </c>
      <c r="J535" s="187" t="str">
        <f ca="1">'CÁLCULO FUNPRESP'!W538</f>
        <v/>
      </c>
      <c r="K535" s="170">
        <f ca="1">'CÁLCULO FUNPRESP'!AA538</f>
        <v>0</v>
      </c>
    </row>
    <row r="536" spans="5:11" x14ac:dyDescent="0.25">
      <c r="E536" s="187" t="str">
        <f ca="1">'CÁLCULO FUNPRESP'!R539</f>
        <v/>
      </c>
      <c r="F536" s="170" t="str">
        <f ca="1">'CÁLCULO FUNPRESP'!S539</f>
        <v/>
      </c>
      <c r="G536" s="170" t="str">
        <f ca="1">'CÁLCULO FUNPRESP'!T539</f>
        <v/>
      </c>
      <c r="H536" s="170">
        <f ca="1">'CÁLCULO FUNPRESP'!U539</f>
        <v>0</v>
      </c>
      <c r="J536" s="187" t="str">
        <f ca="1">'CÁLCULO FUNPRESP'!W539</f>
        <v/>
      </c>
      <c r="K536" s="170">
        <f ca="1">'CÁLCULO FUNPRESP'!AA539</f>
        <v>0</v>
      </c>
    </row>
    <row r="537" spans="5:11" x14ac:dyDescent="0.25">
      <c r="E537" s="187" t="str">
        <f ca="1">'CÁLCULO FUNPRESP'!R540</f>
        <v/>
      </c>
      <c r="F537" s="170" t="str">
        <f ca="1">'CÁLCULO FUNPRESP'!S540</f>
        <v/>
      </c>
      <c r="G537" s="170" t="str">
        <f ca="1">'CÁLCULO FUNPRESP'!T540</f>
        <v/>
      </c>
      <c r="H537" s="170">
        <f ca="1">'CÁLCULO FUNPRESP'!U540</f>
        <v>0</v>
      </c>
      <c r="J537" s="187" t="str">
        <f ca="1">'CÁLCULO FUNPRESP'!W540</f>
        <v/>
      </c>
      <c r="K537" s="170">
        <f ca="1">'CÁLCULO FUNPRESP'!AA540</f>
        <v>0</v>
      </c>
    </row>
    <row r="538" spans="5:11" x14ac:dyDescent="0.25">
      <c r="E538" s="187" t="str">
        <f ca="1">'CÁLCULO FUNPRESP'!R541</f>
        <v/>
      </c>
      <c r="F538" s="170" t="str">
        <f ca="1">'CÁLCULO FUNPRESP'!S541</f>
        <v/>
      </c>
      <c r="G538" s="170" t="str">
        <f ca="1">'CÁLCULO FUNPRESP'!T541</f>
        <v/>
      </c>
      <c r="H538" s="170">
        <f ca="1">'CÁLCULO FUNPRESP'!U541</f>
        <v>0</v>
      </c>
      <c r="J538" s="187" t="str">
        <f ca="1">'CÁLCULO FUNPRESP'!W541</f>
        <v/>
      </c>
      <c r="K538" s="170">
        <f ca="1">'CÁLCULO FUNPRESP'!AA541</f>
        <v>0</v>
      </c>
    </row>
    <row r="539" spans="5:11" x14ac:dyDescent="0.25">
      <c r="E539" s="187" t="str">
        <f ca="1">'CÁLCULO FUNPRESP'!R542</f>
        <v/>
      </c>
      <c r="F539" s="170" t="str">
        <f ca="1">'CÁLCULO FUNPRESP'!S542</f>
        <v/>
      </c>
      <c r="G539" s="170" t="str">
        <f ca="1">'CÁLCULO FUNPRESP'!T542</f>
        <v/>
      </c>
      <c r="H539" s="170">
        <f ca="1">'CÁLCULO FUNPRESP'!U542</f>
        <v>0</v>
      </c>
      <c r="J539" s="187" t="str">
        <f ca="1">'CÁLCULO FUNPRESP'!W542</f>
        <v/>
      </c>
      <c r="K539" s="170">
        <f ca="1">'CÁLCULO FUNPRESP'!AA542</f>
        <v>0</v>
      </c>
    </row>
    <row r="540" spans="5:11" x14ac:dyDescent="0.25">
      <c r="E540" s="187" t="str">
        <f ca="1">'CÁLCULO FUNPRESP'!R543</f>
        <v/>
      </c>
      <c r="F540" s="170" t="str">
        <f ca="1">'CÁLCULO FUNPRESP'!S543</f>
        <v/>
      </c>
      <c r="G540" s="170" t="str">
        <f ca="1">'CÁLCULO FUNPRESP'!T543</f>
        <v/>
      </c>
      <c r="H540" s="170">
        <f ca="1">'CÁLCULO FUNPRESP'!U543</f>
        <v>0</v>
      </c>
      <c r="J540" s="187" t="str">
        <f ca="1">'CÁLCULO FUNPRESP'!W543</f>
        <v/>
      </c>
      <c r="K540" s="170">
        <f ca="1">'CÁLCULO FUNPRESP'!AA543</f>
        <v>0</v>
      </c>
    </row>
    <row r="541" spans="5:11" x14ac:dyDescent="0.25">
      <c r="E541" s="187" t="str">
        <f ca="1">'CÁLCULO FUNPRESP'!R544</f>
        <v/>
      </c>
      <c r="F541" s="170" t="str">
        <f ca="1">'CÁLCULO FUNPRESP'!S544</f>
        <v/>
      </c>
      <c r="G541" s="170" t="str">
        <f ca="1">'CÁLCULO FUNPRESP'!T544</f>
        <v/>
      </c>
      <c r="H541" s="170">
        <f ca="1">'CÁLCULO FUNPRESP'!U544</f>
        <v>0</v>
      </c>
      <c r="J541" s="187" t="str">
        <f ca="1">'CÁLCULO FUNPRESP'!W544</f>
        <v/>
      </c>
      <c r="K541" s="170">
        <f ca="1">'CÁLCULO FUNPRESP'!AA544</f>
        <v>0</v>
      </c>
    </row>
    <row r="542" spans="5:11" x14ac:dyDescent="0.25">
      <c r="E542" s="187" t="str">
        <f ca="1">'CÁLCULO FUNPRESP'!R545</f>
        <v/>
      </c>
      <c r="F542" s="170" t="str">
        <f ca="1">'CÁLCULO FUNPRESP'!S545</f>
        <v/>
      </c>
      <c r="G542" s="170" t="str">
        <f ca="1">'CÁLCULO FUNPRESP'!T545</f>
        <v/>
      </c>
      <c r="H542" s="170">
        <f ca="1">'CÁLCULO FUNPRESP'!U545</f>
        <v>0</v>
      </c>
      <c r="J542" s="187" t="str">
        <f ca="1">'CÁLCULO FUNPRESP'!W545</f>
        <v/>
      </c>
      <c r="K542" s="170">
        <f ca="1">'CÁLCULO FUNPRESP'!AA545</f>
        <v>0</v>
      </c>
    </row>
    <row r="543" spans="5:11" x14ac:dyDescent="0.25">
      <c r="E543" s="187" t="str">
        <f ca="1">'CÁLCULO FUNPRESP'!R546</f>
        <v/>
      </c>
      <c r="F543" s="170" t="str">
        <f ca="1">'CÁLCULO FUNPRESP'!S546</f>
        <v/>
      </c>
      <c r="G543" s="170" t="str">
        <f ca="1">'CÁLCULO FUNPRESP'!T546</f>
        <v/>
      </c>
      <c r="H543" s="170">
        <f ca="1">'CÁLCULO FUNPRESP'!U546</f>
        <v>0</v>
      </c>
      <c r="J543" s="187" t="str">
        <f ca="1">'CÁLCULO FUNPRESP'!W546</f>
        <v/>
      </c>
      <c r="K543" s="170">
        <f ca="1">'CÁLCULO FUNPRESP'!AA546</f>
        <v>0</v>
      </c>
    </row>
    <row r="544" spans="5:11" x14ac:dyDescent="0.25">
      <c r="E544" s="187" t="str">
        <f ca="1">'CÁLCULO FUNPRESP'!R547</f>
        <v/>
      </c>
      <c r="F544" s="170" t="str">
        <f ca="1">'CÁLCULO FUNPRESP'!S547</f>
        <v/>
      </c>
      <c r="G544" s="170" t="str">
        <f ca="1">'CÁLCULO FUNPRESP'!T547</f>
        <v/>
      </c>
      <c r="H544" s="170">
        <f ca="1">'CÁLCULO FUNPRESP'!U547</f>
        <v>0</v>
      </c>
      <c r="J544" s="187" t="str">
        <f ca="1">'CÁLCULO FUNPRESP'!W547</f>
        <v/>
      </c>
      <c r="K544" s="170">
        <f ca="1">'CÁLCULO FUNPRESP'!AA547</f>
        <v>0</v>
      </c>
    </row>
    <row r="545" spans="5:11" x14ac:dyDescent="0.25">
      <c r="E545" s="187" t="str">
        <f ca="1">'CÁLCULO FUNPRESP'!R548</f>
        <v/>
      </c>
      <c r="F545" s="170" t="str">
        <f ca="1">'CÁLCULO FUNPRESP'!S548</f>
        <v/>
      </c>
      <c r="G545" s="170" t="str">
        <f ca="1">'CÁLCULO FUNPRESP'!T548</f>
        <v/>
      </c>
      <c r="H545" s="170">
        <f ca="1">'CÁLCULO FUNPRESP'!U548</f>
        <v>0</v>
      </c>
      <c r="J545" s="187" t="str">
        <f ca="1">'CÁLCULO FUNPRESP'!W548</f>
        <v/>
      </c>
      <c r="K545" s="170">
        <f ca="1">'CÁLCULO FUNPRESP'!AA548</f>
        <v>0</v>
      </c>
    </row>
    <row r="546" spans="5:11" x14ac:dyDescent="0.25">
      <c r="E546" s="187" t="str">
        <f ca="1">'CÁLCULO FUNPRESP'!R549</f>
        <v/>
      </c>
      <c r="F546" s="170" t="str">
        <f ca="1">'CÁLCULO FUNPRESP'!S549</f>
        <v/>
      </c>
      <c r="G546" s="170" t="str">
        <f ca="1">'CÁLCULO FUNPRESP'!T549</f>
        <v/>
      </c>
      <c r="H546" s="170">
        <f ca="1">'CÁLCULO FUNPRESP'!U549</f>
        <v>0</v>
      </c>
      <c r="J546" s="187" t="str">
        <f ca="1">'CÁLCULO FUNPRESP'!W549</f>
        <v/>
      </c>
      <c r="K546" s="170">
        <f ca="1">'CÁLCULO FUNPRESP'!AA549</f>
        <v>0</v>
      </c>
    </row>
    <row r="547" spans="5:11" x14ac:dyDescent="0.25">
      <c r="E547" s="187" t="str">
        <f ca="1">'CÁLCULO FUNPRESP'!R550</f>
        <v/>
      </c>
      <c r="F547" s="170" t="str">
        <f ca="1">'CÁLCULO FUNPRESP'!S550</f>
        <v/>
      </c>
      <c r="G547" s="170" t="str">
        <f ca="1">'CÁLCULO FUNPRESP'!T550</f>
        <v/>
      </c>
      <c r="H547" s="170">
        <f ca="1">'CÁLCULO FUNPRESP'!U550</f>
        <v>0</v>
      </c>
      <c r="J547" s="187" t="str">
        <f ca="1">'CÁLCULO FUNPRESP'!W550</f>
        <v/>
      </c>
      <c r="K547" s="170">
        <f ca="1">'CÁLCULO FUNPRESP'!AA550</f>
        <v>0</v>
      </c>
    </row>
    <row r="548" spans="5:11" x14ac:dyDescent="0.25">
      <c r="E548" s="187" t="str">
        <f ca="1">'CÁLCULO FUNPRESP'!R551</f>
        <v/>
      </c>
      <c r="F548" s="170" t="str">
        <f ca="1">'CÁLCULO FUNPRESP'!S551</f>
        <v/>
      </c>
      <c r="G548" s="170" t="str">
        <f ca="1">'CÁLCULO FUNPRESP'!T551</f>
        <v/>
      </c>
      <c r="H548" s="170">
        <f ca="1">'CÁLCULO FUNPRESP'!U551</f>
        <v>0</v>
      </c>
      <c r="J548" s="187" t="str">
        <f ca="1">'CÁLCULO FUNPRESP'!W551</f>
        <v/>
      </c>
      <c r="K548" s="170">
        <f ca="1">'CÁLCULO FUNPRESP'!AA551</f>
        <v>0</v>
      </c>
    </row>
    <row r="549" spans="5:11" x14ac:dyDescent="0.25">
      <c r="E549" s="187" t="str">
        <f ca="1">'CÁLCULO FUNPRESP'!R552</f>
        <v/>
      </c>
      <c r="F549" s="170" t="str">
        <f ca="1">'CÁLCULO FUNPRESP'!S552</f>
        <v/>
      </c>
      <c r="G549" s="170" t="str">
        <f ca="1">'CÁLCULO FUNPRESP'!T552</f>
        <v/>
      </c>
      <c r="H549" s="170">
        <f ca="1">'CÁLCULO FUNPRESP'!U552</f>
        <v>0</v>
      </c>
      <c r="J549" s="187" t="str">
        <f ca="1">'CÁLCULO FUNPRESP'!W552</f>
        <v/>
      </c>
      <c r="K549" s="170">
        <f ca="1">'CÁLCULO FUNPRESP'!AA552</f>
        <v>0</v>
      </c>
    </row>
    <row r="550" spans="5:11" x14ac:dyDescent="0.25">
      <c r="E550" s="187" t="str">
        <f ca="1">'CÁLCULO FUNPRESP'!R553</f>
        <v/>
      </c>
      <c r="F550" s="170" t="str">
        <f ca="1">'CÁLCULO FUNPRESP'!S553</f>
        <v/>
      </c>
      <c r="G550" s="170" t="str">
        <f ca="1">'CÁLCULO FUNPRESP'!T553</f>
        <v/>
      </c>
      <c r="H550" s="170">
        <f ca="1">'CÁLCULO FUNPRESP'!U553</f>
        <v>0</v>
      </c>
      <c r="J550" s="187" t="str">
        <f ca="1">'CÁLCULO FUNPRESP'!W553</f>
        <v/>
      </c>
      <c r="K550" s="170">
        <f ca="1">'CÁLCULO FUNPRESP'!AA553</f>
        <v>0</v>
      </c>
    </row>
    <row r="551" spans="5:11" x14ac:dyDescent="0.25">
      <c r="E551" s="187" t="str">
        <f ca="1">'CÁLCULO FUNPRESP'!R554</f>
        <v/>
      </c>
      <c r="F551" s="170" t="str">
        <f ca="1">'CÁLCULO FUNPRESP'!S554</f>
        <v/>
      </c>
      <c r="G551" s="170" t="str">
        <f ca="1">'CÁLCULO FUNPRESP'!T554</f>
        <v/>
      </c>
      <c r="H551" s="170">
        <f ca="1">'CÁLCULO FUNPRESP'!U554</f>
        <v>0</v>
      </c>
      <c r="J551" s="187" t="str">
        <f ca="1">'CÁLCULO FUNPRESP'!W554</f>
        <v/>
      </c>
      <c r="K551" s="170">
        <f ca="1">'CÁLCULO FUNPRESP'!AA554</f>
        <v>0</v>
      </c>
    </row>
    <row r="552" spans="5:11" x14ac:dyDescent="0.25">
      <c r="E552" s="187" t="str">
        <f ca="1">'CÁLCULO FUNPRESP'!R555</f>
        <v/>
      </c>
      <c r="F552" s="170" t="str">
        <f ca="1">'CÁLCULO FUNPRESP'!S555</f>
        <v/>
      </c>
      <c r="G552" s="170" t="str">
        <f ca="1">'CÁLCULO FUNPRESP'!T555</f>
        <v/>
      </c>
      <c r="H552" s="170">
        <f ca="1">'CÁLCULO FUNPRESP'!U555</f>
        <v>0</v>
      </c>
      <c r="J552" s="187" t="str">
        <f ca="1">'CÁLCULO FUNPRESP'!W555</f>
        <v/>
      </c>
      <c r="K552" s="170">
        <f ca="1">'CÁLCULO FUNPRESP'!AA555</f>
        <v>0</v>
      </c>
    </row>
    <row r="553" spans="5:11" x14ac:dyDescent="0.25">
      <c r="E553" s="187" t="str">
        <f ca="1">'CÁLCULO FUNPRESP'!R556</f>
        <v/>
      </c>
      <c r="F553" s="170" t="str">
        <f ca="1">'CÁLCULO FUNPRESP'!S556</f>
        <v/>
      </c>
      <c r="G553" s="170" t="str">
        <f ca="1">'CÁLCULO FUNPRESP'!T556</f>
        <v/>
      </c>
      <c r="H553" s="170">
        <f ca="1">'CÁLCULO FUNPRESP'!U556</f>
        <v>0</v>
      </c>
      <c r="J553" s="187" t="str">
        <f ca="1">'CÁLCULO FUNPRESP'!W556</f>
        <v/>
      </c>
      <c r="K553" s="170">
        <f ca="1">'CÁLCULO FUNPRESP'!AA556</f>
        <v>0</v>
      </c>
    </row>
    <row r="554" spans="5:11" x14ac:dyDescent="0.25">
      <c r="E554" s="187" t="str">
        <f ca="1">'CÁLCULO FUNPRESP'!R557</f>
        <v/>
      </c>
      <c r="F554" s="170" t="str">
        <f ca="1">'CÁLCULO FUNPRESP'!S557</f>
        <v/>
      </c>
      <c r="G554" s="170" t="str">
        <f ca="1">'CÁLCULO FUNPRESP'!T557</f>
        <v/>
      </c>
      <c r="H554" s="170">
        <f ca="1">'CÁLCULO FUNPRESP'!U557</f>
        <v>0</v>
      </c>
      <c r="J554" s="187" t="str">
        <f ca="1">'CÁLCULO FUNPRESP'!W557</f>
        <v/>
      </c>
      <c r="K554" s="170">
        <f ca="1">'CÁLCULO FUNPRESP'!AA557</f>
        <v>0</v>
      </c>
    </row>
    <row r="555" spans="5:11" x14ac:dyDescent="0.25">
      <c r="E555" s="187" t="str">
        <f ca="1">'CÁLCULO FUNPRESP'!R558</f>
        <v/>
      </c>
      <c r="F555" s="170" t="str">
        <f ca="1">'CÁLCULO FUNPRESP'!S558</f>
        <v/>
      </c>
      <c r="G555" s="170" t="str">
        <f ca="1">'CÁLCULO FUNPRESP'!T558</f>
        <v/>
      </c>
      <c r="H555" s="170">
        <f ca="1">'CÁLCULO FUNPRESP'!U558</f>
        <v>0</v>
      </c>
      <c r="J555" s="187" t="str">
        <f ca="1">'CÁLCULO FUNPRESP'!W558</f>
        <v/>
      </c>
      <c r="K555" s="170">
        <f ca="1">'CÁLCULO FUNPRESP'!AA558</f>
        <v>0</v>
      </c>
    </row>
    <row r="556" spans="5:11" x14ac:dyDescent="0.25">
      <c r="E556" s="187" t="str">
        <f ca="1">'CÁLCULO FUNPRESP'!R559</f>
        <v/>
      </c>
      <c r="F556" s="170" t="str">
        <f ca="1">'CÁLCULO FUNPRESP'!S559</f>
        <v/>
      </c>
      <c r="G556" s="170" t="str">
        <f ca="1">'CÁLCULO FUNPRESP'!T559</f>
        <v/>
      </c>
      <c r="H556" s="170">
        <f ca="1">'CÁLCULO FUNPRESP'!U559</f>
        <v>0</v>
      </c>
      <c r="J556" s="187" t="str">
        <f ca="1">'CÁLCULO FUNPRESP'!W559</f>
        <v/>
      </c>
      <c r="K556" s="170">
        <f ca="1">'CÁLCULO FUNPRESP'!AA559</f>
        <v>0</v>
      </c>
    </row>
    <row r="557" spans="5:11" x14ac:dyDescent="0.25">
      <c r="E557" s="187" t="str">
        <f ca="1">'CÁLCULO FUNPRESP'!R560</f>
        <v/>
      </c>
      <c r="F557" s="170" t="str">
        <f ca="1">'CÁLCULO FUNPRESP'!S560</f>
        <v/>
      </c>
      <c r="G557" s="170" t="str">
        <f ca="1">'CÁLCULO FUNPRESP'!T560</f>
        <v/>
      </c>
      <c r="H557" s="170">
        <f ca="1">'CÁLCULO FUNPRESP'!U560</f>
        <v>0</v>
      </c>
      <c r="J557" s="187" t="str">
        <f ca="1">'CÁLCULO FUNPRESP'!W560</f>
        <v/>
      </c>
      <c r="K557" s="170">
        <f ca="1">'CÁLCULO FUNPRESP'!AA560</f>
        <v>0</v>
      </c>
    </row>
    <row r="558" spans="5:11" x14ac:dyDescent="0.25">
      <c r="E558" s="187" t="str">
        <f ca="1">'CÁLCULO FUNPRESP'!R561</f>
        <v/>
      </c>
      <c r="F558" s="170" t="str">
        <f ca="1">'CÁLCULO FUNPRESP'!S561</f>
        <v/>
      </c>
      <c r="G558" s="170" t="str">
        <f ca="1">'CÁLCULO FUNPRESP'!T561</f>
        <v/>
      </c>
      <c r="H558" s="170">
        <f ca="1">'CÁLCULO FUNPRESP'!U561</f>
        <v>0</v>
      </c>
      <c r="J558" s="187" t="str">
        <f ca="1">'CÁLCULO FUNPRESP'!W561</f>
        <v/>
      </c>
      <c r="K558" s="170">
        <f ca="1">'CÁLCULO FUNPRESP'!AA561</f>
        <v>0</v>
      </c>
    </row>
    <row r="559" spans="5:11" x14ac:dyDescent="0.25">
      <c r="E559" s="187" t="str">
        <f ca="1">'CÁLCULO FUNPRESP'!R562</f>
        <v/>
      </c>
      <c r="F559" s="170" t="str">
        <f ca="1">'CÁLCULO FUNPRESP'!S562</f>
        <v/>
      </c>
      <c r="G559" s="170" t="str">
        <f ca="1">'CÁLCULO FUNPRESP'!T562</f>
        <v/>
      </c>
      <c r="H559" s="170">
        <f ca="1">'CÁLCULO FUNPRESP'!U562</f>
        <v>0</v>
      </c>
      <c r="J559" s="187" t="str">
        <f ca="1">'CÁLCULO FUNPRESP'!W562</f>
        <v/>
      </c>
      <c r="K559" s="170">
        <f ca="1">'CÁLCULO FUNPRESP'!AA562</f>
        <v>0</v>
      </c>
    </row>
    <row r="560" spans="5:11" x14ac:dyDescent="0.25">
      <c r="E560" s="187" t="str">
        <f ca="1">'CÁLCULO FUNPRESP'!R563</f>
        <v/>
      </c>
      <c r="F560" s="170" t="str">
        <f ca="1">'CÁLCULO FUNPRESP'!S563</f>
        <v/>
      </c>
      <c r="G560" s="170" t="str">
        <f ca="1">'CÁLCULO FUNPRESP'!T563</f>
        <v/>
      </c>
      <c r="H560" s="170">
        <f ca="1">'CÁLCULO FUNPRESP'!U563</f>
        <v>0</v>
      </c>
      <c r="J560" s="187" t="str">
        <f ca="1">'CÁLCULO FUNPRESP'!W563</f>
        <v/>
      </c>
      <c r="K560" s="170">
        <f ca="1">'CÁLCULO FUNPRESP'!AA563</f>
        <v>0</v>
      </c>
    </row>
    <row r="561" spans="5:11" x14ac:dyDescent="0.25">
      <c r="E561" s="187" t="str">
        <f ca="1">'CÁLCULO FUNPRESP'!R564</f>
        <v/>
      </c>
      <c r="F561" s="170" t="str">
        <f ca="1">'CÁLCULO FUNPRESP'!S564</f>
        <v/>
      </c>
      <c r="G561" s="170" t="str">
        <f ca="1">'CÁLCULO FUNPRESP'!T564</f>
        <v/>
      </c>
      <c r="H561" s="170">
        <f ca="1">'CÁLCULO FUNPRESP'!U564</f>
        <v>0</v>
      </c>
      <c r="J561" s="187" t="str">
        <f ca="1">'CÁLCULO FUNPRESP'!W564</f>
        <v/>
      </c>
      <c r="K561" s="170">
        <f ca="1">'CÁLCULO FUNPRESP'!AA564</f>
        <v>0</v>
      </c>
    </row>
    <row r="562" spans="5:11" x14ac:dyDescent="0.25">
      <c r="E562" s="187" t="str">
        <f ca="1">'CÁLCULO FUNPRESP'!R565</f>
        <v/>
      </c>
      <c r="F562" s="170" t="str">
        <f ca="1">'CÁLCULO FUNPRESP'!S565</f>
        <v/>
      </c>
      <c r="G562" s="170" t="str">
        <f ca="1">'CÁLCULO FUNPRESP'!T565</f>
        <v/>
      </c>
      <c r="H562" s="170">
        <f ca="1">'CÁLCULO FUNPRESP'!U565</f>
        <v>0</v>
      </c>
      <c r="J562" s="187" t="str">
        <f ca="1">'CÁLCULO FUNPRESP'!W565</f>
        <v/>
      </c>
      <c r="K562" s="170">
        <f ca="1">'CÁLCULO FUNPRESP'!AA565</f>
        <v>0</v>
      </c>
    </row>
    <row r="563" spans="5:11" x14ac:dyDescent="0.25">
      <c r="E563" s="187" t="str">
        <f ca="1">'CÁLCULO FUNPRESP'!R566</f>
        <v/>
      </c>
      <c r="F563" s="170" t="str">
        <f ca="1">'CÁLCULO FUNPRESP'!S566</f>
        <v/>
      </c>
      <c r="G563" s="170" t="str">
        <f ca="1">'CÁLCULO FUNPRESP'!T566</f>
        <v/>
      </c>
      <c r="H563" s="170">
        <f ca="1">'CÁLCULO FUNPRESP'!U566</f>
        <v>0</v>
      </c>
      <c r="J563" s="187" t="str">
        <f ca="1">'CÁLCULO FUNPRESP'!W566</f>
        <v/>
      </c>
      <c r="K563" s="170">
        <f ca="1">'CÁLCULO FUNPRESP'!AA566</f>
        <v>0</v>
      </c>
    </row>
    <row r="564" spans="5:11" x14ac:dyDescent="0.25">
      <c r="E564" s="187" t="str">
        <f ca="1">'CÁLCULO FUNPRESP'!R567</f>
        <v/>
      </c>
      <c r="F564" s="170" t="str">
        <f ca="1">'CÁLCULO FUNPRESP'!S567</f>
        <v/>
      </c>
      <c r="G564" s="170" t="str">
        <f ca="1">'CÁLCULO FUNPRESP'!T567</f>
        <v/>
      </c>
      <c r="H564" s="170">
        <f ca="1">'CÁLCULO FUNPRESP'!U567</f>
        <v>0</v>
      </c>
      <c r="J564" s="187" t="str">
        <f ca="1">'CÁLCULO FUNPRESP'!W567</f>
        <v/>
      </c>
      <c r="K564" s="170">
        <f ca="1">'CÁLCULO FUNPRESP'!AA567</f>
        <v>0</v>
      </c>
    </row>
    <row r="565" spans="5:11" x14ac:dyDescent="0.25">
      <c r="E565" s="187" t="str">
        <f ca="1">'CÁLCULO FUNPRESP'!R568</f>
        <v/>
      </c>
      <c r="F565" s="170" t="str">
        <f ca="1">'CÁLCULO FUNPRESP'!S568</f>
        <v/>
      </c>
      <c r="G565" s="170" t="str">
        <f ca="1">'CÁLCULO FUNPRESP'!T568</f>
        <v/>
      </c>
      <c r="H565" s="170">
        <f ca="1">'CÁLCULO FUNPRESP'!U568</f>
        <v>0</v>
      </c>
      <c r="J565" s="187" t="str">
        <f ca="1">'CÁLCULO FUNPRESP'!W568</f>
        <v/>
      </c>
      <c r="K565" s="170">
        <f ca="1">'CÁLCULO FUNPRESP'!AA568</f>
        <v>0</v>
      </c>
    </row>
    <row r="566" spans="5:11" x14ac:dyDescent="0.25">
      <c r="E566" s="187" t="str">
        <f ca="1">'CÁLCULO FUNPRESP'!R569</f>
        <v/>
      </c>
      <c r="F566" s="170" t="str">
        <f ca="1">'CÁLCULO FUNPRESP'!S569</f>
        <v/>
      </c>
      <c r="G566" s="170" t="str">
        <f ca="1">'CÁLCULO FUNPRESP'!T569</f>
        <v/>
      </c>
      <c r="H566" s="170">
        <f ca="1">'CÁLCULO FUNPRESP'!U569</f>
        <v>0</v>
      </c>
      <c r="J566" s="187" t="str">
        <f ca="1">'CÁLCULO FUNPRESP'!W569</f>
        <v/>
      </c>
      <c r="K566" s="170">
        <f ca="1">'CÁLCULO FUNPRESP'!AA569</f>
        <v>0</v>
      </c>
    </row>
    <row r="567" spans="5:11" x14ac:dyDescent="0.25">
      <c r="E567" s="187" t="str">
        <f ca="1">'CÁLCULO FUNPRESP'!R570</f>
        <v/>
      </c>
      <c r="F567" s="170" t="str">
        <f ca="1">'CÁLCULO FUNPRESP'!S570</f>
        <v/>
      </c>
      <c r="G567" s="170" t="str">
        <f ca="1">'CÁLCULO FUNPRESP'!T570</f>
        <v/>
      </c>
      <c r="H567" s="170">
        <f ca="1">'CÁLCULO FUNPRESP'!U570</f>
        <v>0</v>
      </c>
      <c r="J567" s="187" t="str">
        <f ca="1">'CÁLCULO FUNPRESP'!W570</f>
        <v/>
      </c>
      <c r="K567" s="170">
        <f ca="1">'CÁLCULO FUNPRESP'!AA570</f>
        <v>0</v>
      </c>
    </row>
    <row r="568" spans="5:11" x14ac:dyDescent="0.25">
      <c r="E568" s="187" t="str">
        <f ca="1">'CÁLCULO FUNPRESP'!R571</f>
        <v/>
      </c>
      <c r="F568" s="170" t="str">
        <f ca="1">'CÁLCULO FUNPRESP'!S571</f>
        <v/>
      </c>
      <c r="G568" s="170" t="str">
        <f ca="1">'CÁLCULO FUNPRESP'!T571</f>
        <v/>
      </c>
      <c r="H568" s="170">
        <f ca="1">'CÁLCULO FUNPRESP'!U571</f>
        <v>0</v>
      </c>
      <c r="J568" s="187" t="str">
        <f ca="1">'CÁLCULO FUNPRESP'!W571</f>
        <v/>
      </c>
      <c r="K568" s="170">
        <f ca="1">'CÁLCULO FUNPRESP'!AA571</f>
        <v>0</v>
      </c>
    </row>
    <row r="569" spans="5:11" x14ac:dyDescent="0.25">
      <c r="E569" s="187" t="str">
        <f ca="1">'CÁLCULO FUNPRESP'!R572</f>
        <v/>
      </c>
      <c r="F569" s="170" t="str">
        <f ca="1">'CÁLCULO FUNPRESP'!S572</f>
        <v/>
      </c>
      <c r="G569" s="170" t="str">
        <f ca="1">'CÁLCULO FUNPRESP'!T572</f>
        <v/>
      </c>
      <c r="H569" s="170">
        <f ca="1">'CÁLCULO FUNPRESP'!U572</f>
        <v>0</v>
      </c>
      <c r="J569" s="187" t="str">
        <f ca="1">'CÁLCULO FUNPRESP'!W572</f>
        <v/>
      </c>
      <c r="K569" s="170">
        <f ca="1">'CÁLCULO FUNPRESP'!AA572</f>
        <v>0</v>
      </c>
    </row>
    <row r="570" spans="5:11" x14ac:dyDescent="0.25">
      <c r="E570" s="187" t="str">
        <f ca="1">'CÁLCULO FUNPRESP'!R573</f>
        <v/>
      </c>
      <c r="F570" s="170" t="str">
        <f ca="1">'CÁLCULO FUNPRESP'!S573</f>
        <v/>
      </c>
      <c r="G570" s="170" t="str">
        <f ca="1">'CÁLCULO FUNPRESP'!T573</f>
        <v/>
      </c>
      <c r="H570" s="170">
        <f ca="1">'CÁLCULO FUNPRESP'!U573</f>
        <v>0</v>
      </c>
      <c r="J570" s="187" t="str">
        <f ca="1">'CÁLCULO FUNPRESP'!W573</f>
        <v/>
      </c>
      <c r="K570" s="170">
        <f ca="1">'CÁLCULO FUNPRESP'!AA573</f>
        <v>0</v>
      </c>
    </row>
    <row r="571" spans="5:11" x14ac:dyDescent="0.25">
      <c r="E571" s="187" t="str">
        <f ca="1">'CÁLCULO FUNPRESP'!R574</f>
        <v/>
      </c>
      <c r="F571" s="170" t="str">
        <f ca="1">'CÁLCULO FUNPRESP'!S574</f>
        <v/>
      </c>
      <c r="G571" s="170" t="str">
        <f ca="1">'CÁLCULO FUNPRESP'!T574</f>
        <v/>
      </c>
      <c r="H571" s="170">
        <f ca="1">'CÁLCULO FUNPRESP'!U574</f>
        <v>0</v>
      </c>
      <c r="J571" s="187" t="str">
        <f ca="1">'CÁLCULO FUNPRESP'!W574</f>
        <v/>
      </c>
      <c r="K571" s="170">
        <f ca="1">'CÁLCULO FUNPRESP'!AA574</f>
        <v>0</v>
      </c>
    </row>
    <row r="572" spans="5:11" x14ac:dyDescent="0.25">
      <c r="E572" s="187" t="str">
        <f ca="1">'CÁLCULO FUNPRESP'!R575</f>
        <v/>
      </c>
      <c r="F572" s="170" t="str">
        <f ca="1">'CÁLCULO FUNPRESP'!S575</f>
        <v/>
      </c>
      <c r="G572" s="170" t="str">
        <f ca="1">'CÁLCULO FUNPRESP'!T575</f>
        <v/>
      </c>
      <c r="H572" s="170">
        <f ca="1">'CÁLCULO FUNPRESP'!U575</f>
        <v>0</v>
      </c>
      <c r="J572" s="187" t="str">
        <f ca="1">'CÁLCULO FUNPRESP'!W575</f>
        <v/>
      </c>
      <c r="K572" s="170">
        <f ca="1">'CÁLCULO FUNPRESP'!AA575</f>
        <v>0</v>
      </c>
    </row>
    <row r="573" spans="5:11" x14ac:dyDescent="0.25">
      <c r="E573" s="187" t="str">
        <f ca="1">'CÁLCULO FUNPRESP'!R576</f>
        <v/>
      </c>
      <c r="F573" s="170" t="str">
        <f ca="1">'CÁLCULO FUNPRESP'!S576</f>
        <v/>
      </c>
      <c r="G573" s="170" t="str">
        <f ca="1">'CÁLCULO FUNPRESP'!T576</f>
        <v/>
      </c>
      <c r="H573" s="170">
        <f ca="1">'CÁLCULO FUNPRESP'!U576</f>
        <v>0</v>
      </c>
      <c r="J573" s="187" t="str">
        <f ca="1">'CÁLCULO FUNPRESP'!W576</f>
        <v/>
      </c>
      <c r="K573" s="170">
        <f ca="1">'CÁLCULO FUNPRESP'!AA576</f>
        <v>0</v>
      </c>
    </row>
    <row r="574" spans="5:11" x14ac:dyDescent="0.25">
      <c r="E574" s="187" t="str">
        <f ca="1">'CÁLCULO FUNPRESP'!R577</f>
        <v/>
      </c>
      <c r="F574" s="170" t="str">
        <f ca="1">'CÁLCULO FUNPRESP'!S577</f>
        <v/>
      </c>
      <c r="G574" s="170" t="str">
        <f ca="1">'CÁLCULO FUNPRESP'!T577</f>
        <v/>
      </c>
      <c r="H574" s="170">
        <f ca="1">'CÁLCULO FUNPRESP'!U577</f>
        <v>0</v>
      </c>
      <c r="J574" s="187" t="str">
        <f ca="1">'CÁLCULO FUNPRESP'!W577</f>
        <v/>
      </c>
      <c r="K574" s="170">
        <f ca="1">'CÁLCULO FUNPRESP'!AA577</f>
        <v>0</v>
      </c>
    </row>
    <row r="575" spans="5:11" x14ac:dyDescent="0.25">
      <c r="E575" s="187" t="str">
        <f ca="1">'CÁLCULO FUNPRESP'!R578</f>
        <v/>
      </c>
      <c r="F575" s="170" t="str">
        <f ca="1">'CÁLCULO FUNPRESP'!S578</f>
        <v/>
      </c>
      <c r="G575" s="170" t="str">
        <f ca="1">'CÁLCULO FUNPRESP'!T578</f>
        <v/>
      </c>
      <c r="H575" s="170">
        <f ca="1">'CÁLCULO FUNPRESP'!U578</f>
        <v>0</v>
      </c>
      <c r="J575" s="187" t="str">
        <f ca="1">'CÁLCULO FUNPRESP'!W578</f>
        <v/>
      </c>
      <c r="K575" s="170">
        <f ca="1">'CÁLCULO FUNPRESP'!AA578</f>
        <v>0</v>
      </c>
    </row>
    <row r="576" spans="5:11" x14ac:dyDescent="0.25">
      <c r="E576" s="187" t="str">
        <f ca="1">'CÁLCULO FUNPRESP'!R579</f>
        <v/>
      </c>
      <c r="F576" s="170" t="str">
        <f ca="1">'CÁLCULO FUNPRESP'!S579</f>
        <v/>
      </c>
      <c r="G576" s="170" t="str">
        <f ca="1">'CÁLCULO FUNPRESP'!T579</f>
        <v/>
      </c>
      <c r="H576" s="170">
        <f ca="1">'CÁLCULO FUNPRESP'!U579</f>
        <v>0</v>
      </c>
      <c r="J576" s="187" t="str">
        <f ca="1">'CÁLCULO FUNPRESP'!W579</f>
        <v/>
      </c>
      <c r="K576" s="170">
        <f ca="1">'CÁLCULO FUNPRESP'!AA579</f>
        <v>0</v>
      </c>
    </row>
    <row r="577" spans="5:11" x14ac:dyDescent="0.25">
      <c r="E577" s="187" t="str">
        <f ca="1">'CÁLCULO FUNPRESP'!R580</f>
        <v/>
      </c>
      <c r="F577" s="170" t="str">
        <f ca="1">'CÁLCULO FUNPRESP'!S580</f>
        <v/>
      </c>
      <c r="G577" s="170" t="str">
        <f ca="1">'CÁLCULO FUNPRESP'!T580</f>
        <v/>
      </c>
      <c r="H577" s="170">
        <f ca="1">'CÁLCULO FUNPRESP'!U580</f>
        <v>0</v>
      </c>
      <c r="J577" s="187" t="str">
        <f ca="1">'CÁLCULO FUNPRESP'!W580</f>
        <v/>
      </c>
      <c r="K577" s="170">
        <f ca="1">'CÁLCULO FUNPRESP'!AA580</f>
        <v>0</v>
      </c>
    </row>
    <row r="578" spans="5:11" x14ac:dyDescent="0.25">
      <c r="E578" s="187" t="str">
        <f ca="1">'CÁLCULO FUNPRESP'!R581</f>
        <v/>
      </c>
      <c r="F578" s="170" t="str">
        <f ca="1">'CÁLCULO FUNPRESP'!S581</f>
        <v/>
      </c>
      <c r="G578" s="170" t="str">
        <f ca="1">'CÁLCULO FUNPRESP'!T581</f>
        <v/>
      </c>
      <c r="H578" s="170">
        <f ca="1">'CÁLCULO FUNPRESP'!U581</f>
        <v>0</v>
      </c>
      <c r="J578" s="187" t="str">
        <f ca="1">'CÁLCULO FUNPRESP'!W581</f>
        <v/>
      </c>
      <c r="K578" s="170">
        <f ca="1">'CÁLCULO FUNPRESP'!AA581</f>
        <v>0</v>
      </c>
    </row>
    <row r="579" spans="5:11" x14ac:dyDescent="0.25">
      <c r="E579" s="187" t="str">
        <f ca="1">'CÁLCULO FUNPRESP'!R582</f>
        <v/>
      </c>
      <c r="F579" s="170" t="str">
        <f ca="1">'CÁLCULO FUNPRESP'!S582</f>
        <v/>
      </c>
      <c r="G579" s="170" t="str">
        <f ca="1">'CÁLCULO FUNPRESP'!T582</f>
        <v/>
      </c>
      <c r="H579" s="170">
        <f ca="1">'CÁLCULO FUNPRESP'!U582</f>
        <v>0</v>
      </c>
      <c r="J579" s="187" t="str">
        <f ca="1">'CÁLCULO FUNPRESP'!W582</f>
        <v/>
      </c>
      <c r="K579" s="170">
        <f ca="1">'CÁLCULO FUNPRESP'!AA582</f>
        <v>0</v>
      </c>
    </row>
    <row r="580" spans="5:11" x14ac:dyDescent="0.25">
      <c r="E580" s="187" t="str">
        <f ca="1">'CÁLCULO FUNPRESP'!R583</f>
        <v/>
      </c>
      <c r="F580" s="170" t="str">
        <f ca="1">'CÁLCULO FUNPRESP'!S583</f>
        <v/>
      </c>
      <c r="G580" s="170" t="str">
        <f ca="1">'CÁLCULO FUNPRESP'!T583</f>
        <v/>
      </c>
      <c r="H580" s="170">
        <f ca="1">'CÁLCULO FUNPRESP'!U583</f>
        <v>0</v>
      </c>
      <c r="J580" s="187" t="str">
        <f ca="1">'CÁLCULO FUNPRESP'!W583</f>
        <v/>
      </c>
      <c r="K580" s="170">
        <f ca="1">'CÁLCULO FUNPRESP'!AA583</f>
        <v>0</v>
      </c>
    </row>
    <row r="581" spans="5:11" x14ac:dyDescent="0.25">
      <c r="E581" s="187" t="str">
        <f ca="1">'CÁLCULO FUNPRESP'!R584</f>
        <v/>
      </c>
      <c r="F581" s="170" t="str">
        <f ca="1">'CÁLCULO FUNPRESP'!S584</f>
        <v/>
      </c>
      <c r="G581" s="170" t="str">
        <f ca="1">'CÁLCULO FUNPRESP'!T584</f>
        <v/>
      </c>
      <c r="H581" s="170">
        <f ca="1">'CÁLCULO FUNPRESP'!U584</f>
        <v>0</v>
      </c>
      <c r="J581" s="187" t="str">
        <f ca="1">'CÁLCULO FUNPRESP'!W584</f>
        <v/>
      </c>
      <c r="K581" s="170">
        <f ca="1">'CÁLCULO FUNPRESP'!AA584</f>
        <v>0</v>
      </c>
    </row>
    <row r="582" spans="5:11" x14ac:dyDescent="0.25">
      <c r="E582" s="187" t="str">
        <f ca="1">'CÁLCULO FUNPRESP'!R585</f>
        <v/>
      </c>
      <c r="F582" s="170" t="str">
        <f ca="1">'CÁLCULO FUNPRESP'!S585</f>
        <v/>
      </c>
      <c r="G582" s="170" t="str">
        <f ca="1">'CÁLCULO FUNPRESP'!T585</f>
        <v/>
      </c>
      <c r="H582" s="170">
        <f ca="1">'CÁLCULO FUNPRESP'!U585</f>
        <v>0</v>
      </c>
      <c r="J582" s="187" t="str">
        <f ca="1">'CÁLCULO FUNPRESP'!W585</f>
        <v/>
      </c>
      <c r="K582" s="170">
        <f ca="1">'CÁLCULO FUNPRESP'!AA585</f>
        <v>0</v>
      </c>
    </row>
    <row r="583" spans="5:11" x14ac:dyDescent="0.25">
      <c r="E583" s="187" t="str">
        <f ca="1">'CÁLCULO FUNPRESP'!R586</f>
        <v/>
      </c>
      <c r="F583" s="170" t="str">
        <f ca="1">'CÁLCULO FUNPRESP'!S586</f>
        <v/>
      </c>
      <c r="G583" s="170" t="str">
        <f ca="1">'CÁLCULO FUNPRESP'!T586</f>
        <v/>
      </c>
      <c r="H583" s="170">
        <f ca="1">'CÁLCULO FUNPRESP'!U586</f>
        <v>0</v>
      </c>
      <c r="J583" s="187" t="str">
        <f ca="1">'CÁLCULO FUNPRESP'!W586</f>
        <v/>
      </c>
      <c r="K583" s="170">
        <f ca="1">'CÁLCULO FUNPRESP'!AA586</f>
        <v>0</v>
      </c>
    </row>
    <row r="584" spans="5:11" x14ac:dyDescent="0.25">
      <c r="E584" s="187" t="str">
        <f ca="1">'CÁLCULO FUNPRESP'!R587</f>
        <v/>
      </c>
      <c r="F584" s="170" t="str">
        <f ca="1">'CÁLCULO FUNPRESP'!S587</f>
        <v/>
      </c>
      <c r="G584" s="170" t="str">
        <f ca="1">'CÁLCULO FUNPRESP'!T587</f>
        <v/>
      </c>
      <c r="H584" s="170">
        <f ca="1">'CÁLCULO FUNPRESP'!U587</f>
        <v>0</v>
      </c>
      <c r="J584" s="187" t="str">
        <f ca="1">'CÁLCULO FUNPRESP'!W587</f>
        <v/>
      </c>
      <c r="K584" s="170">
        <f ca="1">'CÁLCULO FUNPRESP'!AA587</f>
        <v>0</v>
      </c>
    </row>
    <row r="585" spans="5:11" x14ac:dyDescent="0.25">
      <c r="E585" s="187" t="str">
        <f ca="1">'CÁLCULO FUNPRESP'!R588</f>
        <v/>
      </c>
      <c r="F585" s="170" t="str">
        <f ca="1">'CÁLCULO FUNPRESP'!S588</f>
        <v/>
      </c>
      <c r="G585" s="170" t="str">
        <f ca="1">'CÁLCULO FUNPRESP'!T588</f>
        <v/>
      </c>
      <c r="H585" s="170">
        <f ca="1">'CÁLCULO FUNPRESP'!U588</f>
        <v>0</v>
      </c>
      <c r="J585" s="187" t="str">
        <f ca="1">'CÁLCULO FUNPRESP'!W588</f>
        <v/>
      </c>
      <c r="K585" s="170">
        <f ca="1">'CÁLCULO FUNPRESP'!AA588</f>
        <v>0</v>
      </c>
    </row>
    <row r="586" spans="5:11" x14ac:dyDescent="0.25">
      <c r="E586" s="187" t="str">
        <f ca="1">'CÁLCULO FUNPRESP'!R589</f>
        <v/>
      </c>
      <c r="F586" s="170" t="str">
        <f ca="1">'CÁLCULO FUNPRESP'!S589</f>
        <v/>
      </c>
      <c r="G586" s="170" t="str">
        <f ca="1">'CÁLCULO FUNPRESP'!T589</f>
        <v/>
      </c>
      <c r="H586" s="170">
        <f ca="1">'CÁLCULO FUNPRESP'!U589</f>
        <v>0</v>
      </c>
      <c r="J586" s="187" t="str">
        <f ca="1">'CÁLCULO FUNPRESP'!W589</f>
        <v/>
      </c>
      <c r="K586" s="170">
        <f ca="1">'CÁLCULO FUNPRESP'!AA589</f>
        <v>0</v>
      </c>
    </row>
    <row r="587" spans="5:11" x14ac:dyDescent="0.25">
      <c r="E587" s="187" t="str">
        <f ca="1">'CÁLCULO FUNPRESP'!R590</f>
        <v/>
      </c>
      <c r="F587" s="170" t="str">
        <f ca="1">'CÁLCULO FUNPRESP'!S590</f>
        <v/>
      </c>
      <c r="G587" s="170" t="str">
        <f ca="1">'CÁLCULO FUNPRESP'!T590</f>
        <v/>
      </c>
      <c r="H587" s="170">
        <f ca="1">'CÁLCULO FUNPRESP'!U590</f>
        <v>0</v>
      </c>
      <c r="J587" s="187" t="str">
        <f ca="1">'CÁLCULO FUNPRESP'!W590</f>
        <v/>
      </c>
      <c r="K587" s="170">
        <f ca="1">'CÁLCULO FUNPRESP'!AA590</f>
        <v>0</v>
      </c>
    </row>
    <row r="588" spans="5:11" x14ac:dyDescent="0.25">
      <c r="E588" s="187" t="str">
        <f ca="1">'CÁLCULO FUNPRESP'!R591</f>
        <v/>
      </c>
      <c r="F588" s="170" t="str">
        <f ca="1">'CÁLCULO FUNPRESP'!S591</f>
        <v/>
      </c>
      <c r="G588" s="170" t="str">
        <f ca="1">'CÁLCULO FUNPRESP'!T591</f>
        <v/>
      </c>
      <c r="H588" s="170">
        <f ca="1">'CÁLCULO FUNPRESP'!U591</f>
        <v>0</v>
      </c>
      <c r="J588" s="187" t="str">
        <f ca="1">'CÁLCULO FUNPRESP'!W591</f>
        <v/>
      </c>
      <c r="K588" s="170">
        <f ca="1">'CÁLCULO FUNPRESP'!AA591</f>
        <v>0</v>
      </c>
    </row>
    <row r="589" spans="5:11" x14ac:dyDescent="0.25">
      <c r="E589" s="187" t="str">
        <f ca="1">'CÁLCULO FUNPRESP'!R592</f>
        <v/>
      </c>
      <c r="F589" s="170" t="str">
        <f ca="1">'CÁLCULO FUNPRESP'!S592</f>
        <v/>
      </c>
      <c r="G589" s="170" t="str">
        <f ca="1">'CÁLCULO FUNPRESP'!T592</f>
        <v/>
      </c>
      <c r="H589" s="170">
        <f ca="1">'CÁLCULO FUNPRESP'!U592</f>
        <v>0</v>
      </c>
      <c r="J589" s="187" t="str">
        <f ca="1">'CÁLCULO FUNPRESP'!W592</f>
        <v/>
      </c>
      <c r="K589" s="170">
        <f ca="1">'CÁLCULO FUNPRESP'!AA592</f>
        <v>0</v>
      </c>
    </row>
    <row r="590" spans="5:11" x14ac:dyDescent="0.25">
      <c r="E590" s="187" t="str">
        <f ca="1">'CÁLCULO FUNPRESP'!R593</f>
        <v/>
      </c>
      <c r="F590" s="170" t="str">
        <f ca="1">'CÁLCULO FUNPRESP'!S593</f>
        <v/>
      </c>
      <c r="G590" s="170" t="str">
        <f ca="1">'CÁLCULO FUNPRESP'!T593</f>
        <v/>
      </c>
      <c r="H590" s="170">
        <f ca="1">'CÁLCULO FUNPRESP'!U593</f>
        <v>0</v>
      </c>
      <c r="J590" s="187" t="str">
        <f ca="1">'CÁLCULO FUNPRESP'!W593</f>
        <v/>
      </c>
      <c r="K590" s="170">
        <f ca="1">'CÁLCULO FUNPRESP'!AA593</f>
        <v>0</v>
      </c>
    </row>
    <row r="591" spans="5:11" x14ac:dyDescent="0.25">
      <c r="E591" s="187" t="str">
        <f ca="1">'CÁLCULO FUNPRESP'!R594</f>
        <v/>
      </c>
      <c r="F591" s="170" t="str">
        <f ca="1">'CÁLCULO FUNPRESP'!S594</f>
        <v/>
      </c>
      <c r="G591" s="170" t="str">
        <f ca="1">'CÁLCULO FUNPRESP'!T594</f>
        <v/>
      </c>
      <c r="H591" s="170">
        <f ca="1">'CÁLCULO FUNPRESP'!U594</f>
        <v>0</v>
      </c>
      <c r="J591" s="187" t="str">
        <f ca="1">'CÁLCULO FUNPRESP'!W594</f>
        <v/>
      </c>
      <c r="K591" s="170">
        <f ca="1">'CÁLCULO FUNPRESP'!AA594</f>
        <v>0</v>
      </c>
    </row>
    <row r="592" spans="5:11" x14ac:dyDescent="0.25">
      <c r="E592" s="187" t="str">
        <f ca="1">'CÁLCULO FUNPRESP'!R595</f>
        <v/>
      </c>
      <c r="F592" s="170" t="str">
        <f ca="1">'CÁLCULO FUNPRESP'!S595</f>
        <v/>
      </c>
      <c r="G592" s="170" t="str">
        <f ca="1">'CÁLCULO FUNPRESP'!T595</f>
        <v/>
      </c>
      <c r="H592" s="170">
        <f ca="1">'CÁLCULO FUNPRESP'!U595</f>
        <v>0</v>
      </c>
      <c r="J592" s="187" t="str">
        <f ca="1">'CÁLCULO FUNPRESP'!W595</f>
        <v/>
      </c>
      <c r="K592" s="170">
        <f ca="1">'CÁLCULO FUNPRESP'!AA595</f>
        <v>0</v>
      </c>
    </row>
    <row r="593" spans="5:11" x14ac:dyDescent="0.25">
      <c r="E593" s="187" t="str">
        <f ca="1">'CÁLCULO FUNPRESP'!R596</f>
        <v/>
      </c>
      <c r="F593" s="170" t="str">
        <f ca="1">'CÁLCULO FUNPRESP'!S596</f>
        <v/>
      </c>
      <c r="G593" s="170" t="str">
        <f ca="1">'CÁLCULO FUNPRESP'!T596</f>
        <v/>
      </c>
      <c r="H593" s="170">
        <f ca="1">'CÁLCULO FUNPRESP'!U596</f>
        <v>0</v>
      </c>
      <c r="J593" s="187" t="str">
        <f ca="1">'CÁLCULO FUNPRESP'!W596</f>
        <v/>
      </c>
      <c r="K593" s="170">
        <f ca="1">'CÁLCULO FUNPRESP'!AA596</f>
        <v>0</v>
      </c>
    </row>
    <row r="594" spans="5:11" x14ac:dyDescent="0.25">
      <c r="E594" s="187" t="str">
        <f ca="1">'CÁLCULO FUNPRESP'!R597</f>
        <v/>
      </c>
      <c r="F594" s="170" t="str">
        <f ca="1">'CÁLCULO FUNPRESP'!S597</f>
        <v/>
      </c>
      <c r="G594" s="170" t="str">
        <f ca="1">'CÁLCULO FUNPRESP'!T597</f>
        <v/>
      </c>
      <c r="H594" s="170">
        <f ca="1">'CÁLCULO FUNPRESP'!U597</f>
        <v>0</v>
      </c>
      <c r="J594" s="187" t="str">
        <f ca="1">'CÁLCULO FUNPRESP'!W597</f>
        <v/>
      </c>
      <c r="K594" s="170">
        <f ca="1">'CÁLCULO FUNPRESP'!AA597</f>
        <v>0</v>
      </c>
    </row>
    <row r="595" spans="5:11" x14ac:dyDescent="0.25">
      <c r="E595" s="187" t="str">
        <f ca="1">'CÁLCULO FUNPRESP'!R598</f>
        <v/>
      </c>
      <c r="F595" s="170" t="str">
        <f ca="1">'CÁLCULO FUNPRESP'!S598</f>
        <v/>
      </c>
      <c r="G595" s="170" t="str">
        <f ca="1">'CÁLCULO FUNPRESP'!T598</f>
        <v/>
      </c>
      <c r="H595" s="170">
        <f ca="1">'CÁLCULO FUNPRESP'!U598</f>
        <v>0</v>
      </c>
      <c r="J595" s="187" t="str">
        <f ca="1">'CÁLCULO FUNPRESP'!W598</f>
        <v/>
      </c>
      <c r="K595" s="170">
        <f ca="1">'CÁLCULO FUNPRESP'!AA598</f>
        <v>0</v>
      </c>
    </row>
    <row r="596" spans="5:11" x14ac:dyDescent="0.25">
      <c r="E596" s="187" t="str">
        <f ca="1">'CÁLCULO FUNPRESP'!R599</f>
        <v/>
      </c>
      <c r="F596" s="170" t="str">
        <f ca="1">'CÁLCULO FUNPRESP'!S599</f>
        <v/>
      </c>
      <c r="G596" s="170" t="str">
        <f ca="1">'CÁLCULO FUNPRESP'!T599</f>
        <v/>
      </c>
      <c r="H596" s="170">
        <f ca="1">'CÁLCULO FUNPRESP'!U599</f>
        <v>0</v>
      </c>
      <c r="J596" s="187" t="str">
        <f ca="1">'CÁLCULO FUNPRESP'!W599</f>
        <v/>
      </c>
      <c r="K596" s="170">
        <f ca="1">'CÁLCULO FUNPRESP'!AA599</f>
        <v>0</v>
      </c>
    </row>
    <row r="597" spans="5:11" x14ac:dyDescent="0.25">
      <c r="E597" s="187" t="str">
        <f ca="1">'CÁLCULO FUNPRESP'!R600</f>
        <v/>
      </c>
      <c r="F597" s="170" t="str">
        <f ca="1">'CÁLCULO FUNPRESP'!S600</f>
        <v/>
      </c>
      <c r="G597" s="170" t="str">
        <f ca="1">'CÁLCULO FUNPRESP'!T600</f>
        <v/>
      </c>
      <c r="H597" s="170">
        <f ca="1">'CÁLCULO FUNPRESP'!U600</f>
        <v>0</v>
      </c>
      <c r="J597" s="187" t="str">
        <f ca="1">'CÁLCULO FUNPRESP'!W600</f>
        <v/>
      </c>
      <c r="K597" s="170">
        <f ca="1">'CÁLCULO FUNPRESP'!AA600</f>
        <v>0</v>
      </c>
    </row>
    <row r="598" spans="5:11" x14ac:dyDescent="0.25">
      <c r="E598" s="187" t="str">
        <f ca="1">'CÁLCULO FUNPRESP'!R601</f>
        <v/>
      </c>
      <c r="F598" s="170" t="str">
        <f ca="1">'CÁLCULO FUNPRESP'!S601</f>
        <v/>
      </c>
      <c r="G598" s="170" t="str">
        <f ca="1">'CÁLCULO FUNPRESP'!T601</f>
        <v/>
      </c>
      <c r="H598" s="170">
        <f ca="1">'CÁLCULO FUNPRESP'!U601</f>
        <v>0</v>
      </c>
      <c r="J598" s="187" t="str">
        <f ca="1">'CÁLCULO FUNPRESP'!W601</f>
        <v/>
      </c>
      <c r="K598" s="170">
        <f ca="1">'CÁLCULO FUNPRESP'!AA601</f>
        <v>0</v>
      </c>
    </row>
    <row r="599" spans="5:11" x14ac:dyDescent="0.25">
      <c r="E599" s="187" t="str">
        <f ca="1">'CÁLCULO FUNPRESP'!R602</f>
        <v/>
      </c>
      <c r="F599" s="170" t="str">
        <f ca="1">'CÁLCULO FUNPRESP'!S602</f>
        <v/>
      </c>
      <c r="G599" s="170" t="str">
        <f ca="1">'CÁLCULO FUNPRESP'!T602</f>
        <v/>
      </c>
      <c r="H599" s="170">
        <f ca="1">'CÁLCULO FUNPRESP'!U602</f>
        <v>0</v>
      </c>
      <c r="J599" s="187" t="str">
        <f ca="1">'CÁLCULO FUNPRESP'!W602</f>
        <v/>
      </c>
      <c r="K599" s="170">
        <f ca="1">'CÁLCULO FUNPRESP'!AA602</f>
        <v>0</v>
      </c>
    </row>
    <row r="600" spans="5:11" x14ac:dyDescent="0.25">
      <c r="E600" s="187" t="str">
        <f ca="1">'CÁLCULO FUNPRESP'!R603</f>
        <v/>
      </c>
      <c r="F600" s="170" t="str">
        <f ca="1">'CÁLCULO FUNPRESP'!S603</f>
        <v/>
      </c>
      <c r="G600" s="170" t="str">
        <f ca="1">'CÁLCULO FUNPRESP'!T603</f>
        <v/>
      </c>
      <c r="H600" s="170">
        <f ca="1">'CÁLCULO FUNPRESP'!U603</f>
        <v>0</v>
      </c>
      <c r="J600" s="187" t="str">
        <f ca="1">'CÁLCULO FUNPRESP'!W603</f>
        <v/>
      </c>
      <c r="K600" s="170">
        <f ca="1">'CÁLCULO FUNPRESP'!AA603</f>
        <v>0</v>
      </c>
    </row>
    <row r="601" spans="5:11" x14ac:dyDescent="0.25">
      <c r="E601" s="187" t="str">
        <f ca="1">'CÁLCULO FUNPRESP'!R604</f>
        <v/>
      </c>
      <c r="F601" s="170" t="str">
        <f ca="1">'CÁLCULO FUNPRESP'!S604</f>
        <v/>
      </c>
      <c r="G601" s="170" t="str">
        <f ca="1">'CÁLCULO FUNPRESP'!T604</f>
        <v/>
      </c>
      <c r="H601" s="170">
        <f ca="1">'CÁLCULO FUNPRESP'!U604</f>
        <v>0</v>
      </c>
      <c r="J601" s="187" t="str">
        <f ca="1">'CÁLCULO FUNPRESP'!W604</f>
        <v/>
      </c>
      <c r="K601" s="170">
        <f ca="1">'CÁLCULO FUNPRESP'!AA604</f>
        <v>0</v>
      </c>
    </row>
    <row r="602" spans="5:11" x14ac:dyDescent="0.25">
      <c r="E602" s="187" t="str">
        <f ca="1">'CÁLCULO FUNPRESP'!R605</f>
        <v/>
      </c>
      <c r="F602" s="170" t="str">
        <f ca="1">'CÁLCULO FUNPRESP'!S605</f>
        <v/>
      </c>
      <c r="G602" s="170" t="str">
        <f ca="1">'CÁLCULO FUNPRESP'!T605</f>
        <v/>
      </c>
      <c r="H602" s="170">
        <f ca="1">'CÁLCULO FUNPRESP'!U605</f>
        <v>0</v>
      </c>
      <c r="J602" s="187" t="str">
        <f ca="1">'CÁLCULO FUNPRESP'!W605</f>
        <v/>
      </c>
      <c r="K602" s="170">
        <f ca="1">'CÁLCULO FUNPRESP'!AA605</f>
        <v>0</v>
      </c>
    </row>
    <row r="603" spans="5:11" x14ac:dyDescent="0.25">
      <c r="E603" s="187" t="str">
        <f ca="1">'CÁLCULO FUNPRESP'!R606</f>
        <v/>
      </c>
      <c r="F603" s="170" t="str">
        <f ca="1">'CÁLCULO FUNPRESP'!S606</f>
        <v/>
      </c>
      <c r="G603" s="170" t="str">
        <f ca="1">'CÁLCULO FUNPRESP'!T606</f>
        <v/>
      </c>
      <c r="H603" s="170">
        <f ca="1">'CÁLCULO FUNPRESP'!U606</f>
        <v>0</v>
      </c>
      <c r="J603" s="187" t="str">
        <f ca="1">'CÁLCULO FUNPRESP'!W606</f>
        <v/>
      </c>
      <c r="K603" s="170">
        <f ca="1">'CÁLCULO FUNPRESP'!AA606</f>
        <v>0</v>
      </c>
    </row>
    <row r="604" spans="5:11" x14ac:dyDescent="0.25">
      <c r="E604" s="187" t="str">
        <f ca="1">'CÁLCULO FUNPRESP'!R607</f>
        <v/>
      </c>
      <c r="F604" s="170" t="str">
        <f ca="1">'CÁLCULO FUNPRESP'!S607</f>
        <v/>
      </c>
      <c r="G604" s="170" t="str">
        <f ca="1">'CÁLCULO FUNPRESP'!T607</f>
        <v/>
      </c>
      <c r="H604" s="170">
        <f ca="1">'CÁLCULO FUNPRESP'!U607</f>
        <v>0</v>
      </c>
      <c r="J604" s="187" t="str">
        <f ca="1">'CÁLCULO FUNPRESP'!W607</f>
        <v/>
      </c>
      <c r="K604" s="170">
        <f ca="1">'CÁLCULO FUNPRESP'!AA607</f>
        <v>0</v>
      </c>
    </row>
    <row r="605" spans="5:11" x14ac:dyDescent="0.25">
      <c r="E605" s="187" t="str">
        <f ca="1">'CÁLCULO FUNPRESP'!R608</f>
        <v/>
      </c>
      <c r="F605" s="170" t="str">
        <f ca="1">'CÁLCULO FUNPRESP'!S608</f>
        <v/>
      </c>
      <c r="G605" s="170" t="str">
        <f ca="1">'CÁLCULO FUNPRESP'!T608</f>
        <v/>
      </c>
      <c r="H605" s="170">
        <f ca="1">'CÁLCULO FUNPRESP'!U608</f>
        <v>0</v>
      </c>
      <c r="J605" s="187" t="str">
        <f ca="1">'CÁLCULO FUNPRESP'!W608</f>
        <v/>
      </c>
      <c r="K605" s="170">
        <f ca="1">'CÁLCULO FUNPRESP'!AA608</f>
        <v>0</v>
      </c>
    </row>
    <row r="606" spans="5:11" x14ac:dyDescent="0.25">
      <c r="E606" s="187" t="str">
        <f ca="1">'CÁLCULO FUNPRESP'!R609</f>
        <v/>
      </c>
      <c r="F606" s="170" t="str">
        <f ca="1">'CÁLCULO FUNPRESP'!S609</f>
        <v/>
      </c>
      <c r="G606" s="170" t="str">
        <f ca="1">'CÁLCULO FUNPRESP'!T609</f>
        <v/>
      </c>
      <c r="H606" s="170">
        <f ca="1">'CÁLCULO FUNPRESP'!U609</f>
        <v>0</v>
      </c>
      <c r="J606" s="187" t="str">
        <f ca="1">'CÁLCULO FUNPRESP'!W609</f>
        <v/>
      </c>
      <c r="K606" s="170">
        <f ca="1">'CÁLCULO FUNPRESP'!AA609</f>
        <v>0</v>
      </c>
    </row>
    <row r="607" spans="5:11" x14ac:dyDescent="0.25">
      <c r="E607" s="187" t="str">
        <f ca="1">'CÁLCULO FUNPRESP'!R610</f>
        <v/>
      </c>
      <c r="F607" s="170" t="str">
        <f ca="1">'CÁLCULO FUNPRESP'!S610</f>
        <v/>
      </c>
      <c r="G607" s="170" t="str">
        <f ca="1">'CÁLCULO FUNPRESP'!T610</f>
        <v/>
      </c>
      <c r="H607" s="170">
        <f ca="1">'CÁLCULO FUNPRESP'!U610</f>
        <v>0</v>
      </c>
      <c r="J607" s="187" t="str">
        <f ca="1">'CÁLCULO FUNPRESP'!W610</f>
        <v/>
      </c>
      <c r="K607" s="170">
        <f ca="1">'CÁLCULO FUNPRESP'!AA610</f>
        <v>0</v>
      </c>
    </row>
    <row r="608" spans="5:11" x14ac:dyDescent="0.25">
      <c r="E608" s="187" t="str">
        <f ca="1">'CÁLCULO FUNPRESP'!R611</f>
        <v/>
      </c>
      <c r="F608" s="170" t="str">
        <f ca="1">'CÁLCULO FUNPRESP'!S611</f>
        <v/>
      </c>
      <c r="G608" s="170" t="str">
        <f ca="1">'CÁLCULO FUNPRESP'!T611</f>
        <v/>
      </c>
      <c r="H608" s="170">
        <f ca="1">'CÁLCULO FUNPRESP'!U611</f>
        <v>0</v>
      </c>
      <c r="J608" s="187" t="str">
        <f ca="1">'CÁLCULO FUNPRESP'!W611</f>
        <v/>
      </c>
      <c r="K608" s="170">
        <f ca="1">'CÁLCULO FUNPRESP'!AA611</f>
        <v>0</v>
      </c>
    </row>
    <row r="609" spans="5:11" x14ac:dyDescent="0.25">
      <c r="E609" s="187" t="str">
        <f ca="1">'CÁLCULO FUNPRESP'!R612</f>
        <v/>
      </c>
      <c r="F609" s="170" t="str">
        <f ca="1">'CÁLCULO FUNPRESP'!S612</f>
        <v/>
      </c>
      <c r="G609" s="170" t="str">
        <f ca="1">'CÁLCULO FUNPRESP'!T612</f>
        <v/>
      </c>
      <c r="H609" s="170">
        <f ca="1">'CÁLCULO FUNPRESP'!U612</f>
        <v>0</v>
      </c>
      <c r="J609" s="187" t="str">
        <f ca="1">'CÁLCULO FUNPRESP'!W612</f>
        <v/>
      </c>
      <c r="K609" s="170">
        <f ca="1">'CÁLCULO FUNPRESP'!AA612</f>
        <v>0</v>
      </c>
    </row>
    <row r="610" spans="5:11" x14ac:dyDescent="0.25">
      <c r="E610" s="187" t="str">
        <f ca="1">'CÁLCULO FUNPRESP'!R613</f>
        <v/>
      </c>
      <c r="F610" s="170" t="str">
        <f ca="1">'CÁLCULO FUNPRESP'!S613</f>
        <v/>
      </c>
      <c r="G610" s="170" t="str">
        <f ca="1">'CÁLCULO FUNPRESP'!T613</f>
        <v/>
      </c>
      <c r="H610" s="170">
        <f ca="1">'CÁLCULO FUNPRESP'!U613</f>
        <v>0</v>
      </c>
      <c r="J610" s="187" t="str">
        <f ca="1">'CÁLCULO FUNPRESP'!W613</f>
        <v/>
      </c>
      <c r="K610" s="170">
        <f ca="1">'CÁLCULO FUNPRESP'!AA613</f>
        <v>0</v>
      </c>
    </row>
    <row r="611" spans="5:11" x14ac:dyDescent="0.25">
      <c r="E611" s="187" t="str">
        <f ca="1">'CÁLCULO FUNPRESP'!R614</f>
        <v/>
      </c>
      <c r="F611" s="170" t="str">
        <f ca="1">'CÁLCULO FUNPRESP'!S614</f>
        <v/>
      </c>
      <c r="G611" s="170" t="str">
        <f ca="1">'CÁLCULO FUNPRESP'!T614</f>
        <v/>
      </c>
      <c r="H611" s="170">
        <f ca="1">'CÁLCULO FUNPRESP'!U614</f>
        <v>0</v>
      </c>
      <c r="J611" s="187" t="str">
        <f ca="1">'CÁLCULO FUNPRESP'!W614</f>
        <v/>
      </c>
      <c r="K611" s="170">
        <f ca="1">'CÁLCULO FUNPRESP'!AA614</f>
        <v>0</v>
      </c>
    </row>
    <row r="612" spans="5:11" x14ac:dyDescent="0.25">
      <c r="E612" s="187" t="str">
        <f ca="1">'CÁLCULO FUNPRESP'!R615</f>
        <v/>
      </c>
      <c r="F612" s="170" t="str">
        <f ca="1">'CÁLCULO FUNPRESP'!S615</f>
        <v/>
      </c>
      <c r="G612" s="170" t="str">
        <f ca="1">'CÁLCULO FUNPRESP'!T615</f>
        <v/>
      </c>
      <c r="H612" s="170">
        <f ca="1">'CÁLCULO FUNPRESP'!U615</f>
        <v>0</v>
      </c>
      <c r="J612" s="187" t="str">
        <f ca="1">'CÁLCULO FUNPRESP'!W615</f>
        <v/>
      </c>
      <c r="K612" s="170">
        <f ca="1">'CÁLCULO FUNPRESP'!AA615</f>
        <v>0</v>
      </c>
    </row>
    <row r="613" spans="5:11" x14ac:dyDescent="0.25">
      <c r="E613" s="187" t="str">
        <f ca="1">'CÁLCULO FUNPRESP'!R616</f>
        <v/>
      </c>
      <c r="F613" s="170" t="str">
        <f ca="1">'CÁLCULO FUNPRESP'!S616</f>
        <v/>
      </c>
      <c r="G613" s="170" t="str">
        <f ca="1">'CÁLCULO FUNPRESP'!T616</f>
        <v/>
      </c>
      <c r="H613" s="170">
        <f ca="1">'CÁLCULO FUNPRESP'!U616</f>
        <v>0</v>
      </c>
      <c r="J613" s="187" t="str">
        <f ca="1">'CÁLCULO FUNPRESP'!W616</f>
        <v/>
      </c>
      <c r="K613" s="170">
        <f ca="1">'CÁLCULO FUNPRESP'!AA616</f>
        <v>0</v>
      </c>
    </row>
    <row r="614" spans="5:11" x14ac:dyDescent="0.25">
      <c r="E614" s="187" t="str">
        <f ca="1">'CÁLCULO FUNPRESP'!R617</f>
        <v/>
      </c>
      <c r="F614" s="170" t="str">
        <f ca="1">'CÁLCULO FUNPRESP'!S617</f>
        <v/>
      </c>
      <c r="G614" s="170" t="str">
        <f ca="1">'CÁLCULO FUNPRESP'!T617</f>
        <v/>
      </c>
      <c r="H614" s="170">
        <f ca="1">'CÁLCULO FUNPRESP'!U617</f>
        <v>0</v>
      </c>
      <c r="J614" s="187" t="str">
        <f ca="1">'CÁLCULO FUNPRESP'!W617</f>
        <v/>
      </c>
      <c r="K614" s="170">
        <f ca="1">'CÁLCULO FUNPRESP'!AA617</f>
        <v>0</v>
      </c>
    </row>
    <row r="615" spans="5:11" x14ac:dyDescent="0.25">
      <c r="E615" s="187" t="str">
        <f ca="1">'CÁLCULO FUNPRESP'!R618</f>
        <v/>
      </c>
      <c r="F615" s="170" t="str">
        <f ca="1">'CÁLCULO FUNPRESP'!S618</f>
        <v/>
      </c>
      <c r="G615" s="170" t="str">
        <f ca="1">'CÁLCULO FUNPRESP'!T618</f>
        <v/>
      </c>
      <c r="H615" s="170">
        <f ca="1">'CÁLCULO FUNPRESP'!U618</f>
        <v>0</v>
      </c>
      <c r="J615" s="187" t="str">
        <f ca="1">'CÁLCULO FUNPRESP'!W618</f>
        <v/>
      </c>
      <c r="K615" s="170">
        <f ca="1">'CÁLCULO FUNPRESP'!AA618</f>
        <v>0</v>
      </c>
    </row>
    <row r="616" spans="5:11" x14ac:dyDescent="0.25">
      <c r="E616" s="187" t="str">
        <f ca="1">'CÁLCULO FUNPRESP'!R619</f>
        <v/>
      </c>
      <c r="F616" s="170" t="str">
        <f ca="1">'CÁLCULO FUNPRESP'!S619</f>
        <v/>
      </c>
      <c r="G616" s="170" t="str">
        <f ca="1">'CÁLCULO FUNPRESP'!T619</f>
        <v/>
      </c>
      <c r="H616" s="170">
        <f ca="1">'CÁLCULO FUNPRESP'!U619</f>
        <v>0</v>
      </c>
      <c r="J616" s="187" t="str">
        <f ca="1">'CÁLCULO FUNPRESP'!W619</f>
        <v/>
      </c>
      <c r="K616" s="170">
        <f ca="1">'CÁLCULO FUNPRESP'!AA619</f>
        <v>0</v>
      </c>
    </row>
    <row r="617" spans="5:11" x14ac:dyDescent="0.25">
      <c r="E617" s="187" t="str">
        <f ca="1">'CÁLCULO FUNPRESP'!R620</f>
        <v/>
      </c>
      <c r="F617" s="170" t="str">
        <f ca="1">'CÁLCULO FUNPRESP'!S620</f>
        <v/>
      </c>
      <c r="G617" s="170" t="str">
        <f ca="1">'CÁLCULO FUNPRESP'!T620</f>
        <v/>
      </c>
      <c r="H617" s="170">
        <f ca="1">'CÁLCULO FUNPRESP'!U620</f>
        <v>0</v>
      </c>
      <c r="J617" s="187" t="str">
        <f ca="1">'CÁLCULO FUNPRESP'!W620</f>
        <v/>
      </c>
      <c r="K617" s="170">
        <f ca="1">'CÁLCULO FUNPRESP'!AA620</f>
        <v>0</v>
      </c>
    </row>
    <row r="618" spans="5:11" x14ac:dyDescent="0.25">
      <c r="E618" s="187" t="str">
        <f ca="1">'CÁLCULO FUNPRESP'!R621</f>
        <v/>
      </c>
      <c r="F618" s="170" t="str">
        <f ca="1">'CÁLCULO FUNPRESP'!S621</f>
        <v/>
      </c>
      <c r="G618" s="170" t="str">
        <f ca="1">'CÁLCULO FUNPRESP'!T621</f>
        <v/>
      </c>
      <c r="H618" s="170">
        <f ca="1">'CÁLCULO FUNPRESP'!U621</f>
        <v>0</v>
      </c>
      <c r="J618" s="187" t="str">
        <f ca="1">'CÁLCULO FUNPRESP'!W621</f>
        <v/>
      </c>
      <c r="K618" s="170">
        <f ca="1">'CÁLCULO FUNPRESP'!AA621</f>
        <v>0</v>
      </c>
    </row>
    <row r="619" spans="5:11" x14ac:dyDescent="0.25">
      <c r="E619" s="187" t="str">
        <f ca="1">'CÁLCULO FUNPRESP'!R622</f>
        <v/>
      </c>
      <c r="F619" s="170" t="str">
        <f ca="1">'CÁLCULO FUNPRESP'!S622</f>
        <v/>
      </c>
      <c r="G619" s="170" t="str">
        <f ca="1">'CÁLCULO FUNPRESP'!T622</f>
        <v/>
      </c>
      <c r="H619" s="170">
        <f ca="1">'CÁLCULO FUNPRESP'!U622</f>
        <v>0</v>
      </c>
      <c r="J619" s="187" t="str">
        <f ca="1">'CÁLCULO FUNPRESP'!W622</f>
        <v/>
      </c>
      <c r="K619" s="170">
        <f ca="1">'CÁLCULO FUNPRESP'!AA622</f>
        <v>0</v>
      </c>
    </row>
    <row r="620" spans="5:11" x14ac:dyDescent="0.25">
      <c r="E620" s="187" t="str">
        <f ca="1">'CÁLCULO FUNPRESP'!R623</f>
        <v/>
      </c>
      <c r="F620" s="170" t="str">
        <f ca="1">'CÁLCULO FUNPRESP'!S623</f>
        <v/>
      </c>
      <c r="G620" s="170" t="str">
        <f ca="1">'CÁLCULO FUNPRESP'!T623</f>
        <v/>
      </c>
      <c r="H620" s="170">
        <f ca="1">'CÁLCULO FUNPRESP'!U623</f>
        <v>0</v>
      </c>
      <c r="J620" s="187" t="str">
        <f ca="1">'CÁLCULO FUNPRESP'!W623</f>
        <v/>
      </c>
      <c r="K620" s="170">
        <f ca="1">'CÁLCULO FUNPRESP'!AA623</f>
        <v>0</v>
      </c>
    </row>
    <row r="621" spans="5:11" x14ac:dyDescent="0.25">
      <c r="E621" s="187" t="str">
        <f ca="1">'CÁLCULO FUNPRESP'!R624</f>
        <v/>
      </c>
      <c r="F621" s="170" t="str">
        <f ca="1">'CÁLCULO FUNPRESP'!S624</f>
        <v/>
      </c>
      <c r="G621" s="170" t="str">
        <f ca="1">'CÁLCULO FUNPRESP'!T624</f>
        <v/>
      </c>
      <c r="H621" s="170">
        <f ca="1">'CÁLCULO FUNPRESP'!U624</f>
        <v>0</v>
      </c>
      <c r="J621" s="187" t="str">
        <f ca="1">'CÁLCULO FUNPRESP'!W624</f>
        <v/>
      </c>
      <c r="K621" s="170">
        <f ca="1">'CÁLCULO FUNPRESP'!AA624</f>
        <v>0</v>
      </c>
    </row>
    <row r="622" spans="5:11" x14ac:dyDescent="0.25">
      <c r="E622" s="187" t="str">
        <f ca="1">'CÁLCULO FUNPRESP'!R625</f>
        <v/>
      </c>
      <c r="F622" s="170" t="str">
        <f ca="1">'CÁLCULO FUNPRESP'!S625</f>
        <v/>
      </c>
      <c r="G622" s="170" t="str">
        <f ca="1">'CÁLCULO FUNPRESP'!T625</f>
        <v/>
      </c>
      <c r="H622" s="170">
        <f ca="1">'CÁLCULO FUNPRESP'!U625</f>
        <v>0</v>
      </c>
      <c r="J622" s="187" t="str">
        <f ca="1">'CÁLCULO FUNPRESP'!W625</f>
        <v/>
      </c>
      <c r="K622" s="170">
        <f ca="1">'CÁLCULO FUNPRESP'!AA625</f>
        <v>0</v>
      </c>
    </row>
    <row r="623" spans="5:11" x14ac:dyDescent="0.25">
      <c r="E623" s="187" t="str">
        <f ca="1">'CÁLCULO FUNPRESP'!R626</f>
        <v/>
      </c>
      <c r="F623" s="170" t="str">
        <f ca="1">'CÁLCULO FUNPRESP'!S626</f>
        <v/>
      </c>
      <c r="G623" s="170" t="str">
        <f ca="1">'CÁLCULO FUNPRESP'!T626</f>
        <v/>
      </c>
      <c r="H623" s="170">
        <f ca="1">'CÁLCULO FUNPRESP'!U626</f>
        <v>0</v>
      </c>
      <c r="J623" s="187" t="str">
        <f ca="1">'CÁLCULO FUNPRESP'!W626</f>
        <v/>
      </c>
      <c r="K623" s="170">
        <f ca="1">'CÁLCULO FUNPRESP'!AA626</f>
        <v>0</v>
      </c>
    </row>
    <row r="624" spans="5:11" x14ac:dyDescent="0.25">
      <c r="E624" s="187" t="str">
        <f ca="1">'CÁLCULO FUNPRESP'!R627</f>
        <v/>
      </c>
      <c r="F624" s="170" t="str">
        <f ca="1">'CÁLCULO FUNPRESP'!S627</f>
        <v/>
      </c>
      <c r="G624" s="170" t="str">
        <f ca="1">'CÁLCULO FUNPRESP'!T627</f>
        <v/>
      </c>
      <c r="H624" s="170">
        <f ca="1">'CÁLCULO FUNPRESP'!U627</f>
        <v>0</v>
      </c>
      <c r="J624" s="187" t="str">
        <f ca="1">'CÁLCULO FUNPRESP'!W627</f>
        <v/>
      </c>
      <c r="K624" s="170">
        <f ca="1">'CÁLCULO FUNPRESP'!AA627</f>
        <v>0</v>
      </c>
    </row>
    <row r="625" spans="5:11" x14ac:dyDescent="0.25">
      <c r="E625" s="187" t="str">
        <f ca="1">'CÁLCULO FUNPRESP'!R628</f>
        <v/>
      </c>
      <c r="F625" s="170" t="str">
        <f ca="1">'CÁLCULO FUNPRESP'!S628</f>
        <v/>
      </c>
      <c r="G625" s="170" t="str">
        <f ca="1">'CÁLCULO FUNPRESP'!T628</f>
        <v/>
      </c>
      <c r="H625" s="170">
        <f ca="1">'CÁLCULO FUNPRESP'!U628</f>
        <v>0</v>
      </c>
      <c r="J625" s="187" t="str">
        <f ca="1">'CÁLCULO FUNPRESP'!W628</f>
        <v/>
      </c>
      <c r="K625" s="170">
        <f ca="1">'CÁLCULO FUNPRESP'!AA628</f>
        <v>0</v>
      </c>
    </row>
    <row r="626" spans="5:11" x14ac:dyDescent="0.25">
      <c r="E626" s="187" t="str">
        <f ca="1">'CÁLCULO FUNPRESP'!R629</f>
        <v/>
      </c>
      <c r="F626" s="170" t="str">
        <f ca="1">'CÁLCULO FUNPRESP'!S629</f>
        <v/>
      </c>
      <c r="G626" s="170" t="str">
        <f ca="1">'CÁLCULO FUNPRESP'!T629</f>
        <v/>
      </c>
      <c r="H626" s="170">
        <f ca="1">'CÁLCULO FUNPRESP'!U629</f>
        <v>0</v>
      </c>
      <c r="J626" s="187" t="str">
        <f ca="1">'CÁLCULO FUNPRESP'!W629</f>
        <v/>
      </c>
      <c r="K626" s="170">
        <f ca="1">'CÁLCULO FUNPRESP'!AA629</f>
        <v>0</v>
      </c>
    </row>
    <row r="627" spans="5:11" x14ac:dyDescent="0.25">
      <c r="E627" s="187" t="str">
        <f ca="1">'CÁLCULO FUNPRESP'!R630</f>
        <v/>
      </c>
      <c r="F627" s="170" t="str">
        <f ca="1">'CÁLCULO FUNPRESP'!S630</f>
        <v/>
      </c>
      <c r="G627" s="170" t="str">
        <f ca="1">'CÁLCULO FUNPRESP'!T630</f>
        <v/>
      </c>
      <c r="H627" s="170">
        <f ca="1">'CÁLCULO FUNPRESP'!U630</f>
        <v>0</v>
      </c>
      <c r="J627" s="187" t="str">
        <f ca="1">'CÁLCULO FUNPRESP'!W630</f>
        <v/>
      </c>
      <c r="K627" s="170">
        <f ca="1">'CÁLCULO FUNPRESP'!AA630</f>
        <v>0</v>
      </c>
    </row>
    <row r="628" spans="5:11" x14ac:dyDescent="0.25">
      <c r="E628" s="187" t="str">
        <f ca="1">'CÁLCULO FUNPRESP'!R631</f>
        <v/>
      </c>
      <c r="F628" s="170" t="str">
        <f ca="1">'CÁLCULO FUNPRESP'!S631</f>
        <v/>
      </c>
      <c r="G628" s="170" t="str">
        <f ca="1">'CÁLCULO FUNPRESP'!T631</f>
        <v/>
      </c>
      <c r="H628" s="170">
        <f ca="1">'CÁLCULO FUNPRESP'!U631</f>
        <v>0</v>
      </c>
      <c r="J628" s="187" t="str">
        <f ca="1">'CÁLCULO FUNPRESP'!W631</f>
        <v/>
      </c>
      <c r="K628" s="170">
        <f ca="1">'CÁLCULO FUNPRESP'!AA631</f>
        <v>0</v>
      </c>
    </row>
    <row r="629" spans="5:11" x14ac:dyDescent="0.25">
      <c r="E629" s="187" t="str">
        <f ca="1">'CÁLCULO FUNPRESP'!R632</f>
        <v/>
      </c>
      <c r="F629" s="170" t="str">
        <f ca="1">'CÁLCULO FUNPRESP'!S632</f>
        <v/>
      </c>
      <c r="G629" s="170" t="str">
        <f ca="1">'CÁLCULO FUNPRESP'!T632</f>
        <v/>
      </c>
      <c r="H629" s="170">
        <f ca="1">'CÁLCULO FUNPRESP'!U632</f>
        <v>0</v>
      </c>
      <c r="J629" s="187" t="str">
        <f ca="1">'CÁLCULO FUNPRESP'!W632</f>
        <v/>
      </c>
      <c r="K629" s="170">
        <f ca="1">'CÁLCULO FUNPRESP'!AA632</f>
        <v>0</v>
      </c>
    </row>
    <row r="630" spans="5:11" x14ac:dyDescent="0.25">
      <c r="E630" s="187" t="str">
        <f ca="1">'CÁLCULO FUNPRESP'!R633</f>
        <v/>
      </c>
      <c r="F630" s="170" t="str">
        <f ca="1">'CÁLCULO FUNPRESP'!S633</f>
        <v/>
      </c>
      <c r="G630" s="170" t="str">
        <f ca="1">'CÁLCULO FUNPRESP'!T633</f>
        <v/>
      </c>
      <c r="H630" s="170">
        <f ca="1">'CÁLCULO FUNPRESP'!U633</f>
        <v>0</v>
      </c>
      <c r="J630" s="187" t="str">
        <f ca="1">'CÁLCULO FUNPRESP'!W633</f>
        <v/>
      </c>
      <c r="K630" s="170">
        <f ca="1">'CÁLCULO FUNPRESP'!AA633</f>
        <v>0</v>
      </c>
    </row>
    <row r="631" spans="5:11" x14ac:dyDescent="0.25">
      <c r="E631" s="187" t="str">
        <f ca="1">'CÁLCULO FUNPRESP'!R634</f>
        <v/>
      </c>
      <c r="F631" s="170" t="str">
        <f ca="1">'CÁLCULO FUNPRESP'!S634</f>
        <v/>
      </c>
      <c r="G631" s="170" t="str">
        <f ca="1">'CÁLCULO FUNPRESP'!T634</f>
        <v/>
      </c>
      <c r="H631" s="170">
        <f ca="1">'CÁLCULO FUNPRESP'!U634</f>
        <v>0</v>
      </c>
      <c r="J631" s="187" t="str">
        <f ca="1">'CÁLCULO FUNPRESP'!W634</f>
        <v/>
      </c>
      <c r="K631" s="170">
        <f ca="1">'CÁLCULO FUNPRESP'!AA634</f>
        <v>0</v>
      </c>
    </row>
    <row r="632" spans="5:11" x14ac:dyDescent="0.25">
      <c r="E632" s="187" t="str">
        <f ca="1">'CÁLCULO FUNPRESP'!R635</f>
        <v/>
      </c>
      <c r="F632" s="170" t="str">
        <f ca="1">'CÁLCULO FUNPRESP'!S635</f>
        <v/>
      </c>
      <c r="G632" s="170" t="str">
        <f ca="1">'CÁLCULO FUNPRESP'!T635</f>
        <v/>
      </c>
      <c r="H632" s="170">
        <f ca="1">'CÁLCULO FUNPRESP'!U635</f>
        <v>0</v>
      </c>
      <c r="J632" s="187" t="str">
        <f ca="1">'CÁLCULO FUNPRESP'!W635</f>
        <v/>
      </c>
      <c r="K632" s="170">
        <f ca="1">'CÁLCULO FUNPRESP'!AA635</f>
        <v>0</v>
      </c>
    </row>
    <row r="633" spans="5:11" x14ac:dyDescent="0.25">
      <c r="E633" s="187" t="str">
        <f ca="1">'CÁLCULO FUNPRESP'!R636</f>
        <v/>
      </c>
      <c r="F633" s="170" t="str">
        <f ca="1">'CÁLCULO FUNPRESP'!S636</f>
        <v/>
      </c>
      <c r="G633" s="170" t="str">
        <f ca="1">'CÁLCULO FUNPRESP'!T636</f>
        <v/>
      </c>
      <c r="H633" s="170">
        <f ca="1">'CÁLCULO FUNPRESP'!U636</f>
        <v>0</v>
      </c>
      <c r="J633" s="187" t="str">
        <f ca="1">'CÁLCULO FUNPRESP'!W636</f>
        <v/>
      </c>
      <c r="K633" s="170">
        <f ca="1">'CÁLCULO FUNPRESP'!AA636</f>
        <v>0</v>
      </c>
    </row>
    <row r="634" spans="5:11" x14ac:dyDescent="0.25">
      <c r="E634" s="187" t="str">
        <f ca="1">'CÁLCULO FUNPRESP'!R637</f>
        <v/>
      </c>
      <c r="F634" s="170" t="str">
        <f ca="1">'CÁLCULO FUNPRESP'!S637</f>
        <v/>
      </c>
      <c r="G634" s="170" t="str">
        <f ca="1">'CÁLCULO FUNPRESP'!T637</f>
        <v/>
      </c>
      <c r="H634" s="170">
        <f ca="1">'CÁLCULO FUNPRESP'!U637</f>
        <v>0</v>
      </c>
      <c r="J634" s="187" t="str">
        <f ca="1">'CÁLCULO FUNPRESP'!W637</f>
        <v/>
      </c>
      <c r="K634" s="170">
        <f ca="1">'CÁLCULO FUNPRESP'!AA637</f>
        <v>0</v>
      </c>
    </row>
    <row r="635" spans="5:11" x14ac:dyDescent="0.25">
      <c r="E635" s="187" t="str">
        <f ca="1">'CÁLCULO FUNPRESP'!R638</f>
        <v/>
      </c>
      <c r="F635" s="170" t="str">
        <f ca="1">'CÁLCULO FUNPRESP'!S638</f>
        <v/>
      </c>
      <c r="G635" s="170" t="str">
        <f ca="1">'CÁLCULO FUNPRESP'!T638</f>
        <v/>
      </c>
      <c r="H635" s="170">
        <f ca="1">'CÁLCULO FUNPRESP'!U638</f>
        <v>0</v>
      </c>
      <c r="J635" s="187" t="str">
        <f ca="1">'CÁLCULO FUNPRESP'!W638</f>
        <v/>
      </c>
      <c r="K635" s="170">
        <f ca="1">'CÁLCULO FUNPRESP'!AA638</f>
        <v>0</v>
      </c>
    </row>
    <row r="636" spans="5:11" x14ac:dyDescent="0.25">
      <c r="E636" s="187" t="str">
        <f ca="1">'CÁLCULO FUNPRESP'!R639</f>
        <v/>
      </c>
      <c r="F636" s="170" t="str">
        <f ca="1">'CÁLCULO FUNPRESP'!S639</f>
        <v/>
      </c>
      <c r="G636" s="170" t="str">
        <f ca="1">'CÁLCULO FUNPRESP'!T639</f>
        <v/>
      </c>
      <c r="H636" s="170">
        <f ca="1">'CÁLCULO FUNPRESP'!U639</f>
        <v>0</v>
      </c>
      <c r="J636" s="187" t="str">
        <f ca="1">'CÁLCULO FUNPRESP'!W639</f>
        <v/>
      </c>
      <c r="K636" s="170">
        <f ca="1">'CÁLCULO FUNPRESP'!AA639</f>
        <v>0</v>
      </c>
    </row>
    <row r="637" spans="5:11" x14ac:dyDescent="0.25">
      <c r="E637" s="187" t="str">
        <f ca="1">'CÁLCULO FUNPRESP'!R640</f>
        <v/>
      </c>
      <c r="F637" s="170" t="str">
        <f ca="1">'CÁLCULO FUNPRESP'!S640</f>
        <v/>
      </c>
      <c r="G637" s="170" t="str">
        <f ca="1">'CÁLCULO FUNPRESP'!T640</f>
        <v/>
      </c>
      <c r="H637" s="170">
        <f ca="1">'CÁLCULO FUNPRESP'!U640</f>
        <v>0</v>
      </c>
      <c r="J637" s="187" t="str">
        <f ca="1">'CÁLCULO FUNPRESP'!W640</f>
        <v/>
      </c>
      <c r="K637" s="170">
        <f ca="1">'CÁLCULO FUNPRESP'!AA640</f>
        <v>0</v>
      </c>
    </row>
    <row r="638" spans="5:11" x14ac:dyDescent="0.25">
      <c r="E638" s="187" t="str">
        <f ca="1">'CÁLCULO FUNPRESP'!R641</f>
        <v/>
      </c>
      <c r="F638" s="170" t="str">
        <f ca="1">'CÁLCULO FUNPRESP'!S641</f>
        <v/>
      </c>
      <c r="G638" s="170" t="str">
        <f ca="1">'CÁLCULO FUNPRESP'!T641</f>
        <v/>
      </c>
      <c r="H638" s="170">
        <f ca="1">'CÁLCULO FUNPRESP'!U641</f>
        <v>0</v>
      </c>
      <c r="J638" s="187" t="str">
        <f ca="1">'CÁLCULO FUNPRESP'!W641</f>
        <v/>
      </c>
      <c r="K638" s="170">
        <f ca="1">'CÁLCULO FUNPRESP'!AA641</f>
        <v>0</v>
      </c>
    </row>
    <row r="639" spans="5:11" x14ac:dyDescent="0.25">
      <c r="E639" s="187" t="str">
        <f ca="1">'CÁLCULO FUNPRESP'!R642</f>
        <v/>
      </c>
      <c r="F639" s="170" t="str">
        <f ca="1">'CÁLCULO FUNPRESP'!S642</f>
        <v/>
      </c>
      <c r="G639" s="170" t="str">
        <f ca="1">'CÁLCULO FUNPRESP'!T642</f>
        <v/>
      </c>
      <c r="H639" s="170">
        <f ca="1">'CÁLCULO FUNPRESP'!U642</f>
        <v>0</v>
      </c>
      <c r="J639" s="187" t="str">
        <f ca="1">'CÁLCULO FUNPRESP'!W642</f>
        <v/>
      </c>
      <c r="K639" s="170">
        <f ca="1">'CÁLCULO FUNPRESP'!AA642</f>
        <v>0</v>
      </c>
    </row>
    <row r="640" spans="5:11" x14ac:dyDescent="0.25">
      <c r="E640" s="187" t="str">
        <f ca="1">'CÁLCULO FUNPRESP'!R643</f>
        <v/>
      </c>
      <c r="F640" s="170" t="str">
        <f ca="1">'CÁLCULO FUNPRESP'!S643</f>
        <v/>
      </c>
      <c r="G640" s="170" t="str">
        <f ca="1">'CÁLCULO FUNPRESP'!T643</f>
        <v/>
      </c>
      <c r="H640" s="170">
        <f ca="1">'CÁLCULO FUNPRESP'!U643</f>
        <v>0</v>
      </c>
      <c r="J640" s="187" t="str">
        <f ca="1">'CÁLCULO FUNPRESP'!W643</f>
        <v/>
      </c>
      <c r="K640" s="170">
        <f ca="1">'CÁLCULO FUNPRESP'!AA643</f>
        <v>0</v>
      </c>
    </row>
    <row r="641" spans="5:11" x14ac:dyDescent="0.25">
      <c r="E641" s="187" t="str">
        <f ca="1">'CÁLCULO FUNPRESP'!R644</f>
        <v/>
      </c>
      <c r="F641" s="170" t="str">
        <f ca="1">'CÁLCULO FUNPRESP'!S644</f>
        <v/>
      </c>
      <c r="G641" s="170" t="str">
        <f ca="1">'CÁLCULO FUNPRESP'!T644</f>
        <v/>
      </c>
      <c r="H641" s="170">
        <f ca="1">'CÁLCULO FUNPRESP'!U644</f>
        <v>0</v>
      </c>
      <c r="J641" s="187" t="str">
        <f ca="1">'CÁLCULO FUNPRESP'!W644</f>
        <v/>
      </c>
      <c r="K641" s="170">
        <f ca="1">'CÁLCULO FUNPRESP'!AA644</f>
        <v>0</v>
      </c>
    </row>
    <row r="642" spans="5:11" x14ac:dyDescent="0.25">
      <c r="E642" s="187" t="str">
        <f ca="1">'CÁLCULO FUNPRESP'!R645</f>
        <v/>
      </c>
      <c r="F642" s="170" t="str">
        <f ca="1">'CÁLCULO FUNPRESP'!S645</f>
        <v/>
      </c>
      <c r="G642" s="170" t="str">
        <f ca="1">'CÁLCULO FUNPRESP'!T645</f>
        <v/>
      </c>
      <c r="H642" s="170">
        <f ca="1">'CÁLCULO FUNPRESP'!U645</f>
        <v>0</v>
      </c>
      <c r="J642" s="187" t="str">
        <f ca="1">'CÁLCULO FUNPRESP'!W645</f>
        <v/>
      </c>
      <c r="K642" s="170">
        <f ca="1">'CÁLCULO FUNPRESP'!AA645</f>
        <v>0</v>
      </c>
    </row>
    <row r="643" spans="5:11" x14ac:dyDescent="0.25">
      <c r="E643" s="187" t="str">
        <f ca="1">'CÁLCULO FUNPRESP'!R646</f>
        <v/>
      </c>
      <c r="F643" s="170" t="str">
        <f ca="1">'CÁLCULO FUNPRESP'!S646</f>
        <v/>
      </c>
      <c r="G643" s="170" t="str">
        <f ca="1">'CÁLCULO FUNPRESP'!T646</f>
        <v/>
      </c>
      <c r="H643" s="170">
        <f ca="1">'CÁLCULO FUNPRESP'!U646</f>
        <v>0</v>
      </c>
      <c r="J643" s="187" t="str">
        <f ca="1">'CÁLCULO FUNPRESP'!W646</f>
        <v/>
      </c>
      <c r="K643" s="170">
        <f ca="1">'CÁLCULO FUNPRESP'!AA646</f>
        <v>0</v>
      </c>
    </row>
    <row r="644" spans="5:11" x14ac:dyDescent="0.25">
      <c r="E644" s="187" t="str">
        <f ca="1">'CÁLCULO FUNPRESP'!R647</f>
        <v/>
      </c>
      <c r="F644" s="170" t="str">
        <f ca="1">'CÁLCULO FUNPRESP'!S647</f>
        <v/>
      </c>
      <c r="G644" s="170" t="str">
        <f ca="1">'CÁLCULO FUNPRESP'!T647</f>
        <v/>
      </c>
      <c r="H644" s="170">
        <f ca="1">'CÁLCULO FUNPRESP'!U647</f>
        <v>0</v>
      </c>
      <c r="J644" s="187" t="str">
        <f ca="1">'CÁLCULO FUNPRESP'!W647</f>
        <v/>
      </c>
      <c r="K644" s="170">
        <f ca="1">'CÁLCULO FUNPRESP'!AA647</f>
        <v>0</v>
      </c>
    </row>
    <row r="645" spans="5:11" x14ac:dyDescent="0.25">
      <c r="E645" s="187" t="str">
        <f ca="1">'CÁLCULO FUNPRESP'!R648</f>
        <v/>
      </c>
      <c r="F645" s="170" t="str">
        <f ca="1">'CÁLCULO FUNPRESP'!S648</f>
        <v/>
      </c>
      <c r="G645" s="170" t="str">
        <f ca="1">'CÁLCULO FUNPRESP'!T648</f>
        <v/>
      </c>
      <c r="H645" s="170">
        <f ca="1">'CÁLCULO FUNPRESP'!U648</f>
        <v>0</v>
      </c>
      <c r="J645" s="187" t="str">
        <f ca="1">'CÁLCULO FUNPRESP'!W648</f>
        <v/>
      </c>
      <c r="K645" s="170">
        <f ca="1">'CÁLCULO FUNPRESP'!AA648</f>
        <v>0</v>
      </c>
    </row>
    <row r="646" spans="5:11" x14ac:dyDescent="0.25">
      <c r="E646" s="187" t="str">
        <f ca="1">'CÁLCULO FUNPRESP'!R649</f>
        <v/>
      </c>
      <c r="F646" s="170" t="str">
        <f ca="1">'CÁLCULO FUNPRESP'!S649</f>
        <v/>
      </c>
      <c r="G646" s="170" t="str">
        <f ca="1">'CÁLCULO FUNPRESP'!T649</f>
        <v/>
      </c>
      <c r="H646" s="170">
        <f ca="1">'CÁLCULO FUNPRESP'!U649</f>
        <v>0</v>
      </c>
      <c r="J646" s="187" t="str">
        <f ca="1">'CÁLCULO FUNPRESP'!W649</f>
        <v/>
      </c>
      <c r="K646" s="170">
        <f ca="1">'CÁLCULO FUNPRESP'!AA649</f>
        <v>0</v>
      </c>
    </row>
    <row r="647" spans="5:11" x14ac:dyDescent="0.25">
      <c r="E647" s="187" t="str">
        <f ca="1">'CÁLCULO FUNPRESP'!R650</f>
        <v/>
      </c>
      <c r="F647" s="170" t="str">
        <f ca="1">'CÁLCULO FUNPRESP'!S650</f>
        <v/>
      </c>
      <c r="G647" s="170" t="str">
        <f ca="1">'CÁLCULO FUNPRESP'!T650</f>
        <v/>
      </c>
      <c r="H647" s="170">
        <f ca="1">'CÁLCULO FUNPRESP'!U650</f>
        <v>0</v>
      </c>
      <c r="J647" s="187" t="str">
        <f ca="1">'CÁLCULO FUNPRESP'!W650</f>
        <v/>
      </c>
      <c r="K647" s="170">
        <f ca="1">'CÁLCULO FUNPRESP'!AA650</f>
        <v>0</v>
      </c>
    </row>
    <row r="648" spans="5:11" x14ac:dyDescent="0.25">
      <c r="E648" s="187" t="str">
        <f ca="1">'CÁLCULO FUNPRESP'!R651</f>
        <v/>
      </c>
      <c r="F648" s="170" t="str">
        <f ca="1">'CÁLCULO FUNPRESP'!S651</f>
        <v/>
      </c>
      <c r="G648" s="170" t="str">
        <f ca="1">'CÁLCULO FUNPRESP'!T651</f>
        <v/>
      </c>
      <c r="H648" s="170">
        <f ca="1">'CÁLCULO FUNPRESP'!U651</f>
        <v>0</v>
      </c>
      <c r="J648" s="187" t="str">
        <f ca="1">'CÁLCULO FUNPRESP'!W651</f>
        <v/>
      </c>
      <c r="K648" s="170">
        <f ca="1">'CÁLCULO FUNPRESP'!AA651</f>
        <v>0</v>
      </c>
    </row>
    <row r="649" spans="5:11" x14ac:dyDescent="0.25">
      <c r="E649" s="187" t="str">
        <f ca="1">'CÁLCULO FUNPRESP'!R652</f>
        <v/>
      </c>
      <c r="F649" s="170" t="str">
        <f ca="1">'CÁLCULO FUNPRESP'!S652</f>
        <v/>
      </c>
      <c r="G649" s="170" t="str">
        <f ca="1">'CÁLCULO FUNPRESP'!T652</f>
        <v/>
      </c>
      <c r="H649" s="170">
        <f ca="1">'CÁLCULO FUNPRESP'!U652</f>
        <v>0</v>
      </c>
      <c r="J649" s="187" t="str">
        <f ca="1">'CÁLCULO FUNPRESP'!W652</f>
        <v/>
      </c>
      <c r="K649" s="170">
        <f ca="1">'CÁLCULO FUNPRESP'!AA652</f>
        <v>0</v>
      </c>
    </row>
    <row r="650" spans="5:11" x14ac:dyDescent="0.25">
      <c r="E650" s="187" t="str">
        <f ca="1">'CÁLCULO FUNPRESP'!R653</f>
        <v/>
      </c>
      <c r="F650" s="170" t="str">
        <f ca="1">'CÁLCULO FUNPRESP'!S653</f>
        <v/>
      </c>
      <c r="G650" s="170" t="str">
        <f ca="1">'CÁLCULO FUNPRESP'!T653</f>
        <v/>
      </c>
      <c r="H650" s="170">
        <f ca="1">'CÁLCULO FUNPRESP'!U653</f>
        <v>0</v>
      </c>
      <c r="J650" s="187" t="str">
        <f ca="1">'CÁLCULO FUNPRESP'!W653</f>
        <v/>
      </c>
      <c r="K650" s="170">
        <f ca="1">'CÁLCULO FUNPRESP'!AA653</f>
        <v>0</v>
      </c>
    </row>
    <row r="651" spans="5:11" x14ac:dyDescent="0.25">
      <c r="E651" s="187" t="str">
        <f ca="1">'CÁLCULO FUNPRESP'!R654</f>
        <v/>
      </c>
      <c r="F651" s="170" t="str">
        <f ca="1">'CÁLCULO FUNPRESP'!S654</f>
        <v/>
      </c>
      <c r="G651" s="170" t="str">
        <f ca="1">'CÁLCULO FUNPRESP'!T654</f>
        <v/>
      </c>
      <c r="H651" s="170">
        <f ca="1">'CÁLCULO FUNPRESP'!U654</f>
        <v>0</v>
      </c>
      <c r="J651" s="187" t="str">
        <f ca="1">'CÁLCULO FUNPRESP'!W654</f>
        <v/>
      </c>
      <c r="K651" s="170">
        <f ca="1">'CÁLCULO FUNPRESP'!AA654</f>
        <v>0</v>
      </c>
    </row>
    <row r="652" spans="5:11" x14ac:dyDescent="0.25">
      <c r="E652" s="187" t="str">
        <f ca="1">'CÁLCULO FUNPRESP'!R655</f>
        <v/>
      </c>
      <c r="F652" s="170" t="str">
        <f ca="1">'CÁLCULO FUNPRESP'!S655</f>
        <v/>
      </c>
      <c r="G652" s="170" t="str">
        <f ca="1">'CÁLCULO FUNPRESP'!T655</f>
        <v/>
      </c>
      <c r="H652" s="170">
        <f ca="1">'CÁLCULO FUNPRESP'!U655</f>
        <v>0</v>
      </c>
      <c r="J652" s="187" t="str">
        <f ca="1">'CÁLCULO FUNPRESP'!W655</f>
        <v/>
      </c>
      <c r="K652" s="170">
        <f ca="1">'CÁLCULO FUNPRESP'!AA655</f>
        <v>0</v>
      </c>
    </row>
    <row r="653" spans="5:11" x14ac:dyDescent="0.25">
      <c r="E653" s="187" t="str">
        <f ca="1">'CÁLCULO FUNPRESP'!R656</f>
        <v/>
      </c>
      <c r="F653" s="170" t="str">
        <f ca="1">'CÁLCULO FUNPRESP'!S656</f>
        <v/>
      </c>
      <c r="G653" s="170" t="str">
        <f ca="1">'CÁLCULO FUNPRESP'!T656</f>
        <v/>
      </c>
      <c r="H653" s="170">
        <f ca="1">'CÁLCULO FUNPRESP'!U656</f>
        <v>0</v>
      </c>
      <c r="J653" s="187" t="str">
        <f ca="1">'CÁLCULO FUNPRESP'!W656</f>
        <v/>
      </c>
      <c r="K653" s="170">
        <f ca="1">'CÁLCULO FUNPRESP'!AA656</f>
        <v>0</v>
      </c>
    </row>
    <row r="654" spans="5:11" x14ac:dyDescent="0.25">
      <c r="E654" s="187" t="str">
        <f ca="1">'CÁLCULO FUNPRESP'!R657</f>
        <v/>
      </c>
      <c r="F654" s="170" t="str">
        <f ca="1">'CÁLCULO FUNPRESP'!S657</f>
        <v/>
      </c>
      <c r="G654" s="170" t="str">
        <f ca="1">'CÁLCULO FUNPRESP'!T657</f>
        <v/>
      </c>
      <c r="H654" s="170">
        <f ca="1">'CÁLCULO FUNPRESP'!U657</f>
        <v>0</v>
      </c>
      <c r="J654" s="187" t="str">
        <f ca="1">'CÁLCULO FUNPRESP'!W657</f>
        <v/>
      </c>
      <c r="K654" s="170">
        <f ca="1">'CÁLCULO FUNPRESP'!AA657</f>
        <v>0</v>
      </c>
    </row>
    <row r="655" spans="5:11" x14ac:dyDescent="0.25">
      <c r="E655" s="187" t="str">
        <f ca="1">'CÁLCULO FUNPRESP'!R658</f>
        <v/>
      </c>
      <c r="F655" s="170" t="str">
        <f ca="1">'CÁLCULO FUNPRESP'!S658</f>
        <v/>
      </c>
      <c r="G655" s="170" t="str">
        <f ca="1">'CÁLCULO FUNPRESP'!T658</f>
        <v/>
      </c>
      <c r="H655" s="170">
        <f ca="1">'CÁLCULO FUNPRESP'!U658</f>
        <v>0</v>
      </c>
      <c r="J655" s="187" t="str">
        <f ca="1">'CÁLCULO FUNPRESP'!W658</f>
        <v/>
      </c>
      <c r="K655" s="170">
        <f ca="1">'CÁLCULO FUNPRESP'!AA658</f>
        <v>0</v>
      </c>
    </row>
    <row r="656" spans="5:11" x14ac:dyDescent="0.25">
      <c r="E656" s="187" t="str">
        <f ca="1">'CÁLCULO FUNPRESP'!R659</f>
        <v/>
      </c>
      <c r="F656" s="170" t="str">
        <f ca="1">'CÁLCULO FUNPRESP'!S659</f>
        <v/>
      </c>
      <c r="G656" s="170" t="str">
        <f ca="1">'CÁLCULO FUNPRESP'!T659</f>
        <v/>
      </c>
      <c r="H656" s="170">
        <f ca="1">'CÁLCULO FUNPRESP'!U659</f>
        <v>0</v>
      </c>
      <c r="J656" s="187" t="str">
        <f ca="1">'CÁLCULO FUNPRESP'!W659</f>
        <v/>
      </c>
      <c r="K656" s="170">
        <f ca="1">'CÁLCULO FUNPRESP'!AA659</f>
        <v>0</v>
      </c>
    </row>
    <row r="657" spans="5:11" x14ac:dyDescent="0.25">
      <c r="E657" s="187" t="str">
        <f ca="1">'CÁLCULO FUNPRESP'!R660</f>
        <v/>
      </c>
      <c r="F657" s="170" t="str">
        <f ca="1">'CÁLCULO FUNPRESP'!S660</f>
        <v/>
      </c>
      <c r="G657" s="170" t="str">
        <f ca="1">'CÁLCULO FUNPRESP'!T660</f>
        <v/>
      </c>
      <c r="H657" s="170">
        <f ca="1">'CÁLCULO FUNPRESP'!U660</f>
        <v>0</v>
      </c>
      <c r="J657" s="187" t="str">
        <f ca="1">'CÁLCULO FUNPRESP'!W660</f>
        <v/>
      </c>
      <c r="K657" s="170">
        <f ca="1">'CÁLCULO FUNPRESP'!AA660</f>
        <v>0</v>
      </c>
    </row>
    <row r="658" spans="5:11" x14ac:dyDescent="0.25">
      <c r="E658" s="187" t="str">
        <f ca="1">'CÁLCULO FUNPRESP'!R661</f>
        <v/>
      </c>
      <c r="F658" s="170" t="str">
        <f ca="1">'CÁLCULO FUNPRESP'!S661</f>
        <v/>
      </c>
      <c r="G658" s="170" t="str">
        <f ca="1">'CÁLCULO FUNPRESP'!T661</f>
        <v/>
      </c>
      <c r="H658" s="170">
        <f ca="1">'CÁLCULO FUNPRESP'!U661</f>
        <v>0</v>
      </c>
      <c r="J658" s="187" t="str">
        <f ca="1">'CÁLCULO FUNPRESP'!W661</f>
        <v/>
      </c>
      <c r="K658" s="170">
        <f ca="1">'CÁLCULO FUNPRESP'!AA661</f>
        <v>0</v>
      </c>
    </row>
    <row r="659" spans="5:11" x14ac:dyDescent="0.25">
      <c r="E659" s="187" t="str">
        <f ca="1">'CÁLCULO FUNPRESP'!R662</f>
        <v/>
      </c>
      <c r="F659" s="170" t="str">
        <f ca="1">'CÁLCULO FUNPRESP'!S662</f>
        <v/>
      </c>
      <c r="G659" s="170" t="str">
        <f ca="1">'CÁLCULO FUNPRESP'!T662</f>
        <v/>
      </c>
      <c r="H659" s="170">
        <f ca="1">'CÁLCULO FUNPRESP'!U662</f>
        <v>0</v>
      </c>
      <c r="J659" s="187" t="str">
        <f ca="1">'CÁLCULO FUNPRESP'!W662</f>
        <v/>
      </c>
      <c r="K659" s="170">
        <f ca="1">'CÁLCULO FUNPRESP'!AA662</f>
        <v>0</v>
      </c>
    </row>
    <row r="660" spans="5:11" x14ac:dyDescent="0.25">
      <c r="E660" s="187" t="str">
        <f ca="1">'CÁLCULO FUNPRESP'!R663</f>
        <v/>
      </c>
      <c r="F660" s="170" t="str">
        <f ca="1">'CÁLCULO FUNPRESP'!S663</f>
        <v/>
      </c>
      <c r="G660" s="170" t="str">
        <f ca="1">'CÁLCULO FUNPRESP'!T663</f>
        <v/>
      </c>
      <c r="H660" s="170">
        <f ca="1">'CÁLCULO FUNPRESP'!U663</f>
        <v>0</v>
      </c>
      <c r="J660" s="187" t="str">
        <f ca="1">'CÁLCULO FUNPRESP'!W663</f>
        <v/>
      </c>
      <c r="K660" s="170">
        <f ca="1">'CÁLCULO FUNPRESP'!AA663</f>
        <v>0</v>
      </c>
    </row>
    <row r="661" spans="5:11" x14ac:dyDescent="0.25">
      <c r="E661" s="187" t="str">
        <f ca="1">'CÁLCULO FUNPRESP'!R664</f>
        <v/>
      </c>
      <c r="F661" s="170" t="str">
        <f ca="1">'CÁLCULO FUNPRESP'!S664</f>
        <v/>
      </c>
      <c r="G661" s="170" t="str">
        <f ca="1">'CÁLCULO FUNPRESP'!T664</f>
        <v/>
      </c>
      <c r="H661" s="170">
        <f ca="1">'CÁLCULO FUNPRESP'!U664</f>
        <v>0</v>
      </c>
      <c r="J661" s="187" t="str">
        <f ca="1">'CÁLCULO FUNPRESP'!W664</f>
        <v/>
      </c>
      <c r="K661" s="170">
        <f ca="1">'CÁLCULO FUNPRESP'!AA664</f>
        <v>0</v>
      </c>
    </row>
    <row r="662" spans="5:11" x14ac:dyDescent="0.25">
      <c r="E662" s="187" t="str">
        <f ca="1">'CÁLCULO FUNPRESP'!R665</f>
        <v/>
      </c>
      <c r="F662" s="170" t="str">
        <f ca="1">'CÁLCULO FUNPRESP'!S665</f>
        <v/>
      </c>
      <c r="G662" s="170" t="str">
        <f ca="1">'CÁLCULO FUNPRESP'!T665</f>
        <v/>
      </c>
      <c r="H662" s="170">
        <f ca="1">'CÁLCULO FUNPRESP'!U665</f>
        <v>0</v>
      </c>
      <c r="J662" s="187" t="str">
        <f ca="1">'CÁLCULO FUNPRESP'!W665</f>
        <v/>
      </c>
      <c r="K662" s="170">
        <f ca="1">'CÁLCULO FUNPRESP'!AA665</f>
        <v>0</v>
      </c>
    </row>
    <row r="663" spans="5:11" x14ac:dyDescent="0.25">
      <c r="E663" s="187" t="str">
        <f ca="1">'CÁLCULO FUNPRESP'!R666</f>
        <v/>
      </c>
      <c r="F663" s="170" t="str">
        <f ca="1">'CÁLCULO FUNPRESP'!S666</f>
        <v/>
      </c>
      <c r="G663" s="170" t="str">
        <f ca="1">'CÁLCULO FUNPRESP'!T666</f>
        <v/>
      </c>
      <c r="H663" s="170">
        <f ca="1">'CÁLCULO FUNPRESP'!U666</f>
        <v>0</v>
      </c>
      <c r="J663" s="187" t="str">
        <f ca="1">'CÁLCULO FUNPRESP'!W666</f>
        <v/>
      </c>
      <c r="K663" s="170">
        <f ca="1">'CÁLCULO FUNPRESP'!AA666</f>
        <v>0</v>
      </c>
    </row>
    <row r="664" spans="5:11" x14ac:dyDescent="0.25">
      <c r="E664" s="187" t="str">
        <f ca="1">'CÁLCULO FUNPRESP'!R667</f>
        <v/>
      </c>
      <c r="F664" s="170" t="str">
        <f ca="1">'CÁLCULO FUNPRESP'!S667</f>
        <v/>
      </c>
      <c r="G664" s="170" t="str">
        <f ca="1">'CÁLCULO FUNPRESP'!T667</f>
        <v/>
      </c>
      <c r="H664" s="170">
        <f ca="1">'CÁLCULO FUNPRESP'!U667</f>
        <v>0</v>
      </c>
      <c r="J664" s="187" t="str">
        <f ca="1">'CÁLCULO FUNPRESP'!W667</f>
        <v/>
      </c>
      <c r="K664" s="170">
        <f ca="1">'CÁLCULO FUNPRESP'!AA667</f>
        <v>0</v>
      </c>
    </row>
    <row r="665" spans="5:11" x14ac:dyDescent="0.25">
      <c r="E665" s="187" t="str">
        <f ca="1">'CÁLCULO FUNPRESP'!R668</f>
        <v/>
      </c>
      <c r="F665" s="170" t="str">
        <f ca="1">'CÁLCULO FUNPRESP'!S668</f>
        <v/>
      </c>
      <c r="G665" s="170" t="str">
        <f ca="1">'CÁLCULO FUNPRESP'!T668</f>
        <v/>
      </c>
      <c r="H665" s="170">
        <f ca="1">'CÁLCULO FUNPRESP'!U668</f>
        <v>0</v>
      </c>
      <c r="J665" s="187" t="str">
        <f ca="1">'CÁLCULO FUNPRESP'!W668</f>
        <v/>
      </c>
      <c r="K665" s="170">
        <f ca="1">'CÁLCULO FUNPRESP'!AA668</f>
        <v>0</v>
      </c>
    </row>
    <row r="666" spans="5:11" x14ac:dyDescent="0.25">
      <c r="E666" s="187" t="str">
        <f ca="1">'CÁLCULO FUNPRESP'!R669</f>
        <v/>
      </c>
      <c r="F666" s="170" t="str">
        <f ca="1">'CÁLCULO FUNPRESP'!S669</f>
        <v/>
      </c>
      <c r="G666" s="170" t="str">
        <f ca="1">'CÁLCULO FUNPRESP'!T669</f>
        <v/>
      </c>
      <c r="H666" s="170">
        <f ca="1">'CÁLCULO FUNPRESP'!U669</f>
        <v>0</v>
      </c>
      <c r="J666" s="187" t="str">
        <f ca="1">'CÁLCULO FUNPRESP'!W669</f>
        <v/>
      </c>
      <c r="K666" s="170">
        <f ca="1">'CÁLCULO FUNPRESP'!AA669</f>
        <v>0</v>
      </c>
    </row>
    <row r="667" spans="5:11" x14ac:dyDescent="0.25">
      <c r="E667" s="187" t="str">
        <f ca="1">'CÁLCULO FUNPRESP'!R670</f>
        <v/>
      </c>
      <c r="F667" s="170" t="str">
        <f ca="1">'CÁLCULO FUNPRESP'!S670</f>
        <v/>
      </c>
      <c r="G667" s="170" t="str">
        <f ca="1">'CÁLCULO FUNPRESP'!T670</f>
        <v/>
      </c>
      <c r="H667" s="170">
        <f ca="1">'CÁLCULO FUNPRESP'!U670</f>
        <v>0</v>
      </c>
      <c r="J667" s="187" t="str">
        <f ca="1">'CÁLCULO FUNPRESP'!W670</f>
        <v/>
      </c>
      <c r="K667" s="170">
        <f ca="1">'CÁLCULO FUNPRESP'!AA670</f>
        <v>0</v>
      </c>
    </row>
    <row r="668" spans="5:11" x14ac:dyDescent="0.25">
      <c r="E668" s="187" t="str">
        <f ca="1">'CÁLCULO FUNPRESP'!R671</f>
        <v/>
      </c>
      <c r="F668" s="170" t="str">
        <f ca="1">'CÁLCULO FUNPRESP'!S671</f>
        <v/>
      </c>
      <c r="G668" s="170" t="str">
        <f ca="1">'CÁLCULO FUNPRESP'!T671</f>
        <v/>
      </c>
      <c r="H668" s="170">
        <f ca="1">'CÁLCULO FUNPRESP'!U671</f>
        <v>0</v>
      </c>
      <c r="J668" s="187" t="str">
        <f ca="1">'CÁLCULO FUNPRESP'!W671</f>
        <v/>
      </c>
      <c r="K668" s="170">
        <f ca="1">'CÁLCULO FUNPRESP'!AA671</f>
        <v>0</v>
      </c>
    </row>
    <row r="669" spans="5:11" x14ac:dyDescent="0.25">
      <c r="E669" s="187" t="str">
        <f ca="1">'CÁLCULO FUNPRESP'!R672</f>
        <v/>
      </c>
      <c r="F669" s="170" t="str">
        <f ca="1">'CÁLCULO FUNPRESP'!S672</f>
        <v/>
      </c>
      <c r="G669" s="170" t="str">
        <f ca="1">'CÁLCULO FUNPRESP'!T672</f>
        <v/>
      </c>
      <c r="H669" s="170">
        <f ca="1">'CÁLCULO FUNPRESP'!U672</f>
        <v>0</v>
      </c>
      <c r="J669" s="187" t="str">
        <f ca="1">'CÁLCULO FUNPRESP'!W672</f>
        <v/>
      </c>
      <c r="K669" s="170">
        <f ca="1">'CÁLCULO FUNPRESP'!AA672</f>
        <v>0</v>
      </c>
    </row>
    <row r="670" spans="5:11" x14ac:dyDescent="0.25">
      <c r="E670" s="187" t="str">
        <f ca="1">'CÁLCULO FUNPRESP'!R673</f>
        <v/>
      </c>
      <c r="F670" s="170" t="str">
        <f ca="1">'CÁLCULO FUNPRESP'!S673</f>
        <v/>
      </c>
      <c r="G670" s="170" t="str">
        <f ca="1">'CÁLCULO FUNPRESP'!T673</f>
        <v/>
      </c>
      <c r="H670" s="170">
        <f ca="1">'CÁLCULO FUNPRESP'!U673</f>
        <v>0</v>
      </c>
      <c r="J670" s="187" t="str">
        <f ca="1">'CÁLCULO FUNPRESP'!W673</f>
        <v/>
      </c>
      <c r="K670" s="170">
        <f ca="1">'CÁLCULO FUNPRESP'!AA673</f>
        <v>0</v>
      </c>
    </row>
    <row r="671" spans="5:11" x14ac:dyDescent="0.25">
      <c r="E671" s="187" t="str">
        <f ca="1">'CÁLCULO FUNPRESP'!R674</f>
        <v/>
      </c>
      <c r="F671" s="170" t="str">
        <f ca="1">'CÁLCULO FUNPRESP'!S674</f>
        <v/>
      </c>
      <c r="G671" s="170" t="str">
        <f ca="1">'CÁLCULO FUNPRESP'!T674</f>
        <v/>
      </c>
      <c r="H671" s="170">
        <f ca="1">'CÁLCULO FUNPRESP'!U674</f>
        <v>0</v>
      </c>
      <c r="J671" s="187" t="str">
        <f ca="1">'CÁLCULO FUNPRESP'!W674</f>
        <v/>
      </c>
      <c r="K671" s="170">
        <f ca="1">'CÁLCULO FUNPRESP'!AA674</f>
        <v>0</v>
      </c>
    </row>
    <row r="672" spans="5:11" x14ac:dyDescent="0.25">
      <c r="E672" s="187" t="str">
        <f ca="1">'CÁLCULO FUNPRESP'!R675</f>
        <v/>
      </c>
      <c r="F672" s="170" t="str">
        <f ca="1">'CÁLCULO FUNPRESP'!S675</f>
        <v/>
      </c>
      <c r="G672" s="170" t="str">
        <f ca="1">'CÁLCULO FUNPRESP'!T675</f>
        <v/>
      </c>
      <c r="H672" s="170">
        <f ca="1">'CÁLCULO FUNPRESP'!U675</f>
        <v>0</v>
      </c>
      <c r="J672" s="187" t="str">
        <f ca="1">'CÁLCULO FUNPRESP'!W675</f>
        <v/>
      </c>
      <c r="K672" s="170">
        <f ca="1">'CÁLCULO FUNPRESP'!AA675</f>
        <v>0</v>
      </c>
    </row>
    <row r="673" spans="5:11" x14ac:dyDescent="0.25">
      <c r="E673" s="187" t="str">
        <f ca="1">'CÁLCULO FUNPRESP'!R676</f>
        <v/>
      </c>
      <c r="F673" s="170" t="str">
        <f ca="1">'CÁLCULO FUNPRESP'!S676</f>
        <v/>
      </c>
      <c r="G673" s="170" t="str">
        <f ca="1">'CÁLCULO FUNPRESP'!T676</f>
        <v/>
      </c>
      <c r="H673" s="170">
        <f ca="1">'CÁLCULO FUNPRESP'!U676</f>
        <v>0</v>
      </c>
      <c r="J673" s="187" t="str">
        <f ca="1">'CÁLCULO FUNPRESP'!W676</f>
        <v/>
      </c>
      <c r="K673" s="170">
        <f ca="1">'CÁLCULO FUNPRESP'!AA676</f>
        <v>0</v>
      </c>
    </row>
    <row r="674" spans="5:11" x14ac:dyDescent="0.25">
      <c r="E674" s="187" t="str">
        <f ca="1">'CÁLCULO FUNPRESP'!R677</f>
        <v/>
      </c>
      <c r="F674" s="170" t="str">
        <f ca="1">'CÁLCULO FUNPRESP'!S677</f>
        <v/>
      </c>
      <c r="G674" s="170" t="str">
        <f ca="1">'CÁLCULO FUNPRESP'!T677</f>
        <v/>
      </c>
      <c r="H674" s="170">
        <f ca="1">'CÁLCULO FUNPRESP'!U677</f>
        <v>0</v>
      </c>
      <c r="J674" s="187" t="str">
        <f ca="1">'CÁLCULO FUNPRESP'!W677</f>
        <v/>
      </c>
      <c r="K674" s="170">
        <f ca="1">'CÁLCULO FUNPRESP'!AA677</f>
        <v>0</v>
      </c>
    </row>
    <row r="675" spans="5:11" x14ac:dyDescent="0.25">
      <c r="E675" s="187" t="str">
        <f ca="1">'CÁLCULO FUNPRESP'!R678</f>
        <v/>
      </c>
      <c r="F675" s="170" t="str">
        <f ca="1">'CÁLCULO FUNPRESP'!S678</f>
        <v/>
      </c>
      <c r="G675" s="170" t="str">
        <f ca="1">'CÁLCULO FUNPRESP'!T678</f>
        <v/>
      </c>
      <c r="H675" s="170">
        <f ca="1">'CÁLCULO FUNPRESP'!U678</f>
        <v>0</v>
      </c>
      <c r="J675" s="187" t="str">
        <f ca="1">'CÁLCULO FUNPRESP'!W678</f>
        <v/>
      </c>
      <c r="K675" s="170">
        <f ca="1">'CÁLCULO FUNPRESP'!AA678</f>
        <v>0</v>
      </c>
    </row>
    <row r="676" spans="5:11" x14ac:dyDescent="0.25">
      <c r="E676" s="187" t="str">
        <f ca="1">'CÁLCULO FUNPRESP'!R679</f>
        <v/>
      </c>
      <c r="F676" s="170" t="str">
        <f ca="1">'CÁLCULO FUNPRESP'!S679</f>
        <v/>
      </c>
      <c r="G676" s="170" t="str">
        <f ca="1">'CÁLCULO FUNPRESP'!T679</f>
        <v/>
      </c>
      <c r="H676" s="170">
        <f ca="1">'CÁLCULO FUNPRESP'!U679</f>
        <v>0</v>
      </c>
      <c r="J676" s="187" t="str">
        <f ca="1">'CÁLCULO FUNPRESP'!W679</f>
        <v/>
      </c>
      <c r="K676" s="170">
        <f ca="1">'CÁLCULO FUNPRESP'!AA679</f>
        <v>0</v>
      </c>
    </row>
    <row r="677" spans="5:11" x14ac:dyDescent="0.25">
      <c r="E677" s="187" t="str">
        <f ca="1">'CÁLCULO FUNPRESP'!R680</f>
        <v/>
      </c>
      <c r="F677" s="170" t="str">
        <f ca="1">'CÁLCULO FUNPRESP'!S680</f>
        <v/>
      </c>
      <c r="G677" s="170" t="str">
        <f ca="1">'CÁLCULO FUNPRESP'!T680</f>
        <v/>
      </c>
      <c r="H677" s="170">
        <f ca="1">'CÁLCULO FUNPRESP'!U680</f>
        <v>0</v>
      </c>
      <c r="J677" s="187" t="str">
        <f ca="1">'CÁLCULO FUNPRESP'!W680</f>
        <v/>
      </c>
      <c r="K677" s="170">
        <f ca="1">'CÁLCULO FUNPRESP'!AA680</f>
        <v>0</v>
      </c>
    </row>
    <row r="678" spans="5:11" x14ac:dyDescent="0.25">
      <c r="E678" s="187" t="str">
        <f ca="1">'CÁLCULO FUNPRESP'!R681</f>
        <v/>
      </c>
      <c r="F678" s="170" t="str">
        <f ca="1">'CÁLCULO FUNPRESP'!S681</f>
        <v/>
      </c>
      <c r="G678" s="170" t="str">
        <f ca="1">'CÁLCULO FUNPRESP'!T681</f>
        <v/>
      </c>
      <c r="H678" s="170">
        <f ca="1">'CÁLCULO FUNPRESP'!U681</f>
        <v>0</v>
      </c>
      <c r="J678" s="187" t="str">
        <f ca="1">'CÁLCULO FUNPRESP'!W681</f>
        <v/>
      </c>
      <c r="K678" s="170">
        <f ca="1">'CÁLCULO FUNPRESP'!AA681</f>
        <v>0</v>
      </c>
    </row>
    <row r="679" spans="5:11" x14ac:dyDescent="0.25">
      <c r="E679" s="187" t="str">
        <f ca="1">'CÁLCULO FUNPRESP'!R682</f>
        <v/>
      </c>
      <c r="F679" s="170" t="str">
        <f ca="1">'CÁLCULO FUNPRESP'!S682</f>
        <v/>
      </c>
      <c r="G679" s="170" t="str">
        <f ca="1">'CÁLCULO FUNPRESP'!T682</f>
        <v/>
      </c>
      <c r="H679" s="170">
        <f ca="1">'CÁLCULO FUNPRESP'!U682</f>
        <v>0</v>
      </c>
      <c r="J679" s="187" t="str">
        <f ca="1">'CÁLCULO FUNPRESP'!W682</f>
        <v/>
      </c>
      <c r="K679" s="170">
        <f ca="1">'CÁLCULO FUNPRESP'!AA682</f>
        <v>0</v>
      </c>
    </row>
    <row r="680" spans="5:11" x14ac:dyDescent="0.25">
      <c r="E680" s="187" t="str">
        <f ca="1">'CÁLCULO FUNPRESP'!R683</f>
        <v/>
      </c>
      <c r="F680" s="170" t="str">
        <f ca="1">'CÁLCULO FUNPRESP'!S683</f>
        <v/>
      </c>
      <c r="G680" s="170" t="str">
        <f ca="1">'CÁLCULO FUNPRESP'!T683</f>
        <v/>
      </c>
      <c r="H680" s="170">
        <f ca="1">'CÁLCULO FUNPRESP'!U683</f>
        <v>0</v>
      </c>
      <c r="J680" s="187" t="str">
        <f ca="1">'CÁLCULO FUNPRESP'!W683</f>
        <v/>
      </c>
      <c r="K680" s="170">
        <f ca="1">'CÁLCULO FUNPRESP'!AA683</f>
        <v>0</v>
      </c>
    </row>
    <row r="681" spans="5:11" x14ac:dyDescent="0.25">
      <c r="E681" s="187" t="str">
        <f ca="1">'CÁLCULO FUNPRESP'!R684</f>
        <v/>
      </c>
      <c r="F681" s="170" t="str">
        <f ca="1">'CÁLCULO FUNPRESP'!S684</f>
        <v/>
      </c>
      <c r="G681" s="170" t="str">
        <f ca="1">'CÁLCULO FUNPRESP'!T684</f>
        <v/>
      </c>
      <c r="H681" s="170">
        <f ca="1">'CÁLCULO FUNPRESP'!U684</f>
        <v>0</v>
      </c>
      <c r="J681" s="187" t="str">
        <f ca="1">'CÁLCULO FUNPRESP'!W684</f>
        <v/>
      </c>
      <c r="K681" s="170">
        <f ca="1">'CÁLCULO FUNPRESP'!AA684</f>
        <v>0</v>
      </c>
    </row>
    <row r="682" spans="5:11" x14ac:dyDescent="0.25">
      <c r="E682" s="187" t="str">
        <f ca="1">'CÁLCULO FUNPRESP'!R685</f>
        <v/>
      </c>
      <c r="F682" s="170" t="str">
        <f ca="1">'CÁLCULO FUNPRESP'!S685</f>
        <v/>
      </c>
      <c r="G682" s="170" t="str">
        <f ca="1">'CÁLCULO FUNPRESP'!T685</f>
        <v/>
      </c>
      <c r="H682" s="170">
        <f ca="1">'CÁLCULO FUNPRESP'!U685</f>
        <v>0</v>
      </c>
      <c r="J682" s="187" t="str">
        <f ca="1">'CÁLCULO FUNPRESP'!W685</f>
        <v/>
      </c>
      <c r="K682" s="170">
        <f ca="1">'CÁLCULO FUNPRESP'!AA685</f>
        <v>0</v>
      </c>
    </row>
    <row r="683" spans="5:11" x14ac:dyDescent="0.25">
      <c r="E683" s="187" t="str">
        <f ca="1">'CÁLCULO FUNPRESP'!R686</f>
        <v/>
      </c>
      <c r="F683" s="170" t="str">
        <f ca="1">'CÁLCULO FUNPRESP'!S686</f>
        <v/>
      </c>
      <c r="G683" s="170" t="str">
        <f ca="1">'CÁLCULO FUNPRESP'!T686</f>
        <v/>
      </c>
      <c r="H683" s="170">
        <f ca="1">'CÁLCULO FUNPRESP'!U686</f>
        <v>0</v>
      </c>
      <c r="J683" s="187" t="str">
        <f ca="1">'CÁLCULO FUNPRESP'!W686</f>
        <v/>
      </c>
      <c r="K683" s="170">
        <f ca="1">'CÁLCULO FUNPRESP'!AA686</f>
        <v>0</v>
      </c>
    </row>
    <row r="684" spans="5:11" x14ac:dyDescent="0.25">
      <c r="E684" s="187" t="str">
        <f ca="1">'CÁLCULO FUNPRESP'!R687</f>
        <v/>
      </c>
      <c r="F684" s="170" t="str">
        <f ca="1">'CÁLCULO FUNPRESP'!S687</f>
        <v/>
      </c>
      <c r="G684" s="170" t="str">
        <f ca="1">'CÁLCULO FUNPRESP'!T687</f>
        <v/>
      </c>
      <c r="H684" s="170">
        <f ca="1">'CÁLCULO FUNPRESP'!U687</f>
        <v>0</v>
      </c>
      <c r="J684" s="187" t="str">
        <f ca="1">'CÁLCULO FUNPRESP'!W687</f>
        <v/>
      </c>
      <c r="K684" s="170">
        <f ca="1">'CÁLCULO FUNPRESP'!AA687</f>
        <v>0</v>
      </c>
    </row>
    <row r="685" spans="5:11" x14ac:dyDescent="0.25">
      <c r="E685" s="187" t="str">
        <f ca="1">'CÁLCULO FUNPRESP'!R688</f>
        <v/>
      </c>
      <c r="F685" s="170" t="str">
        <f ca="1">'CÁLCULO FUNPRESP'!S688</f>
        <v/>
      </c>
      <c r="G685" s="170" t="str">
        <f ca="1">'CÁLCULO FUNPRESP'!T688</f>
        <v/>
      </c>
      <c r="H685" s="170">
        <f ca="1">'CÁLCULO FUNPRESP'!U688</f>
        <v>0</v>
      </c>
      <c r="J685" s="187" t="str">
        <f ca="1">'CÁLCULO FUNPRESP'!W688</f>
        <v/>
      </c>
      <c r="K685" s="170">
        <f ca="1">'CÁLCULO FUNPRESP'!AA688</f>
        <v>0</v>
      </c>
    </row>
    <row r="686" spans="5:11" x14ac:dyDescent="0.25">
      <c r="E686" s="187" t="str">
        <f ca="1">'CÁLCULO FUNPRESP'!R689</f>
        <v/>
      </c>
      <c r="F686" s="170" t="str">
        <f ca="1">'CÁLCULO FUNPRESP'!S689</f>
        <v/>
      </c>
      <c r="G686" s="170" t="str">
        <f ca="1">'CÁLCULO FUNPRESP'!T689</f>
        <v/>
      </c>
      <c r="H686" s="170">
        <f ca="1">'CÁLCULO FUNPRESP'!U689</f>
        <v>0</v>
      </c>
      <c r="J686" s="187" t="str">
        <f ca="1">'CÁLCULO FUNPRESP'!W689</f>
        <v/>
      </c>
      <c r="K686" s="170">
        <f ca="1">'CÁLCULO FUNPRESP'!AA689</f>
        <v>0</v>
      </c>
    </row>
    <row r="687" spans="5:11" x14ac:dyDescent="0.25">
      <c r="E687" s="187" t="str">
        <f ca="1">'CÁLCULO FUNPRESP'!R690</f>
        <v/>
      </c>
      <c r="F687" s="170" t="str">
        <f ca="1">'CÁLCULO FUNPRESP'!S690</f>
        <v/>
      </c>
      <c r="G687" s="170" t="str">
        <f ca="1">'CÁLCULO FUNPRESP'!T690</f>
        <v/>
      </c>
      <c r="H687" s="170">
        <f ca="1">'CÁLCULO FUNPRESP'!U690</f>
        <v>0</v>
      </c>
      <c r="J687" s="187" t="str">
        <f ca="1">'CÁLCULO FUNPRESP'!W690</f>
        <v/>
      </c>
      <c r="K687" s="170">
        <f ca="1">'CÁLCULO FUNPRESP'!AA690</f>
        <v>0</v>
      </c>
    </row>
    <row r="688" spans="5:11" x14ac:dyDescent="0.25">
      <c r="E688" s="187" t="str">
        <f ca="1">'CÁLCULO FUNPRESP'!R691</f>
        <v/>
      </c>
      <c r="F688" s="170" t="str">
        <f ca="1">'CÁLCULO FUNPRESP'!S691</f>
        <v/>
      </c>
      <c r="G688" s="170" t="str">
        <f ca="1">'CÁLCULO FUNPRESP'!T691</f>
        <v/>
      </c>
      <c r="H688" s="170">
        <f ca="1">'CÁLCULO FUNPRESP'!U691</f>
        <v>0</v>
      </c>
      <c r="J688" s="187" t="str">
        <f ca="1">'CÁLCULO FUNPRESP'!W691</f>
        <v/>
      </c>
      <c r="K688" s="170">
        <f ca="1">'CÁLCULO FUNPRESP'!AA691</f>
        <v>0</v>
      </c>
    </row>
    <row r="689" spans="5:11" x14ac:dyDescent="0.25">
      <c r="E689" s="187" t="str">
        <f ca="1">'CÁLCULO FUNPRESP'!R692</f>
        <v/>
      </c>
      <c r="F689" s="170" t="str">
        <f ca="1">'CÁLCULO FUNPRESP'!S692</f>
        <v/>
      </c>
      <c r="G689" s="170" t="str">
        <f ca="1">'CÁLCULO FUNPRESP'!T692</f>
        <v/>
      </c>
      <c r="H689" s="170">
        <f ca="1">'CÁLCULO FUNPRESP'!U692</f>
        <v>0</v>
      </c>
      <c r="J689" s="187" t="str">
        <f ca="1">'CÁLCULO FUNPRESP'!W692</f>
        <v/>
      </c>
      <c r="K689" s="170">
        <f ca="1">'CÁLCULO FUNPRESP'!AA692</f>
        <v>0</v>
      </c>
    </row>
    <row r="690" spans="5:11" x14ac:dyDescent="0.25">
      <c r="E690" s="187" t="str">
        <f ca="1">'CÁLCULO FUNPRESP'!R693</f>
        <v/>
      </c>
      <c r="F690" s="170" t="str">
        <f ca="1">'CÁLCULO FUNPRESP'!S693</f>
        <v/>
      </c>
      <c r="G690" s="170" t="str">
        <f ca="1">'CÁLCULO FUNPRESP'!T693</f>
        <v/>
      </c>
      <c r="H690" s="170">
        <f ca="1">'CÁLCULO FUNPRESP'!U693</f>
        <v>0</v>
      </c>
      <c r="J690" s="187" t="str">
        <f ca="1">'CÁLCULO FUNPRESP'!W693</f>
        <v/>
      </c>
      <c r="K690" s="170">
        <f ca="1">'CÁLCULO FUNPRESP'!AA693</f>
        <v>0</v>
      </c>
    </row>
    <row r="691" spans="5:11" x14ac:dyDescent="0.25">
      <c r="E691" s="187" t="str">
        <f ca="1">'CÁLCULO FUNPRESP'!R694</f>
        <v/>
      </c>
      <c r="F691" s="170" t="str">
        <f ca="1">'CÁLCULO FUNPRESP'!S694</f>
        <v/>
      </c>
      <c r="G691" s="170" t="str">
        <f ca="1">'CÁLCULO FUNPRESP'!T694</f>
        <v/>
      </c>
      <c r="H691" s="170">
        <f ca="1">'CÁLCULO FUNPRESP'!U694</f>
        <v>0</v>
      </c>
      <c r="J691" s="187" t="str">
        <f ca="1">'CÁLCULO FUNPRESP'!W694</f>
        <v/>
      </c>
      <c r="K691" s="170">
        <f ca="1">'CÁLCULO FUNPRESP'!AA694</f>
        <v>0</v>
      </c>
    </row>
    <row r="692" spans="5:11" x14ac:dyDescent="0.25">
      <c r="E692" s="187" t="str">
        <f ca="1">'CÁLCULO FUNPRESP'!R695</f>
        <v/>
      </c>
      <c r="F692" s="170" t="str">
        <f ca="1">'CÁLCULO FUNPRESP'!S695</f>
        <v/>
      </c>
      <c r="G692" s="170" t="str">
        <f ca="1">'CÁLCULO FUNPRESP'!T695</f>
        <v/>
      </c>
      <c r="H692" s="170">
        <f ca="1">'CÁLCULO FUNPRESP'!U695</f>
        <v>0</v>
      </c>
      <c r="J692" s="187" t="str">
        <f ca="1">'CÁLCULO FUNPRESP'!W695</f>
        <v/>
      </c>
      <c r="K692" s="170">
        <f ca="1">'CÁLCULO FUNPRESP'!AA695</f>
        <v>0</v>
      </c>
    </row>
    <row r="693" spans="5:11" x14ac:dyDescent="0.25">
      <c r="E693" s="187" t="str">
        <f ca="1">'CÁLCULO FUNPRESP'!R696</f>
        <v/>
      </c>
      <c r="F693" s="170" t="str">
        <f ca="1">'CÁLCULO FUNPRESP'!S696</f>
        <v/>
      </c>
      <c r="G693" s="170" t="str">
        <f ca="1">'CÁLCULO FUNPRESP'!T696</f>
        <v/>
      </c>
      <c r="H693" s="170">
        <f ca="1">'CÁLCULO FUNPRESP'!U696</f>
        <v>0</v>
      </c>
      <c r="J693" s="187" t="str">
        <f ca="1">'CÁLCULO FUNPRESP'!W696</f>
        <v/>
      </c>
      <c r="K693" s="170">
        <f ca="1">'CÁLCULO FUNPRESP'!AA696</f>
        <v>0</v>
      </c>
    </row>
    <row r="694" spans="5:11" x14ac:dyDescent="0.25">
      <c r="E694" s="187" t="str">
        <f ca="1">'CÁLCULO FUNPRESP'!R697</f>
        <v/>
      </c>
      <c r="F694" s="170" t="str">
        <f ca="1">'CÁLCULO FUNPRESP'!S697</f>
        <v/>
      </c>
      <c r="G694" s="170" t="str">
        <f ca="1">'CÁLCULO FUNPRESP'!T697</f>
        <v/>
      </c>
      <c r="H694" s="170">
        <f ca="1">'CÁLCULO FUNPRESP'!U697</f>
        <v>0</v>
      </c>
      <c r="J694" s="187" t="str">
        <f ca="1">'CÁLCULO FUNPRESP'!W697</f>
        <v/>
      </c>
      <c r="K694" s="170">
        <f ca="1">'CÁLCULO FUNPRESP'!AA697</f>
        <v>0</v>
      </c>
    </row>
    <row r="695" spans="5:11" x14ac:dyDescent="0.25">
      <c r="E695" s="187" t="str">
        <f ca="1">'CÁLCULO FUNPRESP'!R698</f>
        <v/>
      </c>
      <c r="F695" s="170" t="str">
        <f ca="1">'CÁLCULO FUNPRESP'!S698</f>
        <v/>
      </c>
      <c r="G695" s="170" t="str">
        <f ca="1">'CÁLCULO FUNPRESP'!T698</f>
        <v/>
      </c>
      <c r="H695" s="170">
        <f ca="1">'CÁLCULO FUNPRESP'!U698</f>
        <v>0</v>
      </c>
      <c r="J695" s="187" t="str">
        <f ca="1">'CÁLCULO FUNPRESP'!W698</f>
        <v/>
      </c>
      <c r="K695" s="170">
        <f ca="1">'CÁLCULO FUNPRESP'!AA698</f>
        <v>0</v>
      </c>
    </row>
    <row r="696" spans="5:11" x14ac:dyDescent="0.25">
      <c r="E696" s="187" t="str">
        <f ca="1">'CÁLCULO FUNPRESP'!R699</f>
        <v/>
      </c>
      <c r="F696" s="170" t="str">
        <f ca="1">'CÁLCULO FUNPRESP'!S699</f>
        <v/>
      </c>
      <c r="G696" s="170" t="str">
        <f ca="1">'CÁLCULO FUNPRESP'!T699</f>
        <v/>
      </c>
      <c r="H696" s="170">
        <f ca="1">'CÁLCULO FUNPRESP'!U699</f>
        <v>0</v>
      </c>
      <c r="J696" s="187" t="str">
        <f ca="1">'CÁLCULO FUNPRESP'!W699</f>
        <v/>
      </c>
      <c r="K696" s="170">
        <f ca="1">'CÁLCULO FUNPRESP'!AA699</f>
        <v>0</v>
      </c>
    </row>
    <row r="697" spans="5:11" x14ac:dyDescent="0.25">
      <c r="E697" s="187" t="str">
        <f ca="1">'CÁLCULO FUNPRESP'!R700</f>
        <v/>
      </c>
      <c r="F697" s="170" t="str">
        <f ca="1">'CÁLCULO FUNPRESP'!S700</f>
        <v/>
      </c>
      <c r="G697" s="170" t="str">
        <f ca="1">'CÁLCULO FUNPRESP'!T700</f>
        <v/>
      </c>
      <c r="H697" s="170">
        <f ca="1">'CÁLCULO FUNPRESP'!U700</f>
        <v>0</v>
      </c>
      <c r="J697" s="187" t="str">
        <f ca="1">'CÁLCULO FUNPRESP'!W700</f>
        <v/>
      </c>
      <c r="K697" s="170">
        <f ca="1">'CÁLCULO FUNPRESP'!AA700</f>
        <v>0</v>
      </c>
    </row>
    <row r="698" spans="5:11" x14ac:dyDescent="0.25">
      <c r="E698" s="187" t="str">
        <f ca="1">'CÁLCULO FUNPRESP'!R701</f>
        <v/>
      </c>
      <c r="F698" s="170" t="str">
        <f ca="1">'CÁLCULO FUNPRESP'!S701</f>
        <v/>
      </c>
      <c r="G698" s="170" t="str">
        <f ca="1">'CÁLCULO FUNPRESP'!T701</f>
        <v/>
      </c>
      <c r="H698" s="170">
        <f ca="1">'CÁLCULO FUNPRESP'!U701</f>
        <v>0</v>
      </c>
      <c r="J698" s="187" t="str">
        <f ca="1">'CÁLCULO FUNPRESP'!W701</f>
        <v/>
      </c>
      <c r="K698" s="170">
        <f ca="1">'CÁLCULO FUNPRESP'!AA701</f>
        <v>0</v>
      </c>
    </row>
    <row r="699" spans="5:11" x14ac:dyDescent="0.25">
      <c r="E699" s="187" t="str">
        <f ca="1">'CÁLCULO FUNPRESP'!R702</f>
        <v/>
      </c>
      <c r="F699" s="170" t="str">
        <f ca="1">'CÁLCULO FUNPRESP'!S702</f>
        <v/>
      </c>
      <c r="G699" s="170" t="str">
        <f ca="1">'CÁLCULO FUNPRESP'!T702</f>
        <v/>
      </c>
      <c r="H699" s="170">
        <f ca="1">'CÁLCULO FUNPRESP'!U702</f>
        <v>0</v>
      </c>
      <c r="J699" s="187" t="str">
        <f ca="1">'CÁLCULO FUNPRESP'!W702</f>
        <v/>
      </c>
      <c r="K699" s="170">
        <f ca="1">'CÁLCULO FUNPRESP'!AA702</f>
        <v>0</v>
      </c>
    </row>
    <row r="700" spans="5:11" x14ac:dyDescent="0.25">
      <c r="E700" s="187" t="str">
        <f ca="1">'CÁLCULO FUNPRESP'!R703</f>
        <v/>
      </c>
      <c r="F700" s="170" t="str">
        <f ca="1">'CÁLCULO FUNPRESP'!S703</f>
        <v/>
      </c>
      <c r="G700" s="170" t="str">
        <f ca="1">'CÁLCULO FUNPRESP'!T703</f>
        <v/>
      </c>
      <c r="H700" s="170">
        <f ca="1">'CÁLCULO FUNPRESP'!U703</f>
        <v>0</v>
      </c>
      <c r="J700" s="187" t="str">
        <f ca="1">'CÁLCULO FUNPRESP'!W703</f>
        <v/>
      </c>
      <c r="K700" s="170">
        <f ca="1">'CÁLCULO FUNPRESP'!AA703</f>
        <v>0</v>
      </c>
    </row>
  </sheetData>
  <mergeCells count="2">
    <mergeCell ref="E2:H2"/>
    <mergeCell ref="J2:K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Tabua(fem)</vt:lpstr>
      <vt:lpstr>Tabua(masc)</vt:lpstr>
      <vt:lpstr>PREMISSAS</vt:lpstr>
      <vt:lpstr>ELEGIBILIDADE</vt:lpstr>
      <vt:lpstr>CÁLCULO FUNPRESP</vt:lpstr>
      <vt:lpstr>RESULTADOS</vt:lpstr>
      <vt:lpstr>Painel</vt:lpstr>
      <vt:lpstr>INFOGRAF</vt:lpstr>
      <vt:lpstr>Painel!Area_de_impressao</vt:lpstr>
      <vt:lpstr>PREMISSA_TETO</vt:lpstr>
      <vt:lpstr>PREMISSA_URP</vt:lpstr>
      <vt:lpstr>TabFem</vt:lpstr>
      <vt:lpstr>TabMasc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2017-07-11T12:51:16Z</dcterms:modified>
</cp:coreProperties>
</file>